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Виктор\Desktop\Сметы с 01.01.2026 по 30.04.2026\Сметы с 01.01.2026 по 30.04.2026\"/>
    </mc:Choice>
  </mc:AlternateContent>
  <xr:revisionPtr revIDLastSave="0" documentId="13_ncr:1_{B97F896D-A913-4C9F-B2AA-634C0DB5C554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Смета СН-2012 по гл. 1-5" sheetId="7" r:id="rId1"/>
    <sheet name="Акт КС-2 СН-2012 по гл. 1-" sheetId="8" r:id="rId2"/>
    <sheet name="Source" sheetId="1" r:id="rId3"/>
    <sheet name="SourceObSm" sheetId="2" r:id="rId4"/>
    <sheet name="SmtRes" sheetId="3" r:id="rId5"/>
    <sheet name="EtalonRes" sheetId="4" r:id="rId6"/>
    <sheet name="SrcPoprs" sheetId="5" r:id="rId7"/>
    <sheet name="SrcKA" sheetId="6" r:id="rId8"/>
  </sheets>
  <definedNames>
    <definedName name="_xlnm.Print_Titles" localSheetId="1">'Акт КС-2 СН-2012 по гл. 1-'!$36:$36</definedName>
    <definedName name="_xlnm.Print_Titles" localSheetId="0">'Смета СН-2012 по гл. 1-5'!$30:$30</definedName>
    <definedName name="_xlnm.Print_Area" localSheetId="1">'Акт КС-2 СН-2012 по гл. 1-'!$A$1:$L$885</definedName>
    <definedName name="_xlnm.Print_Area" localSheetId="0">'Смета СН-2012 по гл. 1-5'!$A$1:$K$884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1" i="1" l="1"/>
  <c r="D882" i="8"/>
  <c r="D881" i="8"/>
  <c r="D880" i="8"/>
  <c r="I870" i="8"/>
  <c r="H870" i="8"/>
  <c r="F870" i="8"/>
  <c r="F869" i="8"/>
  <c r="F868" i="8"/>
  <c r="J867" i="8"/>
  <c r="I867" i="8"/>
  <c r="H867" i="8"/>
  <c r="G867" i="8"/>
  <c r="E865" i="8"/>
  <c r="D865" i="8"/>
  <c r="C865" i="8"/>
  <c r="I863" i="8"/>
  <c r="H863" i="8"/>
  <c r="F863" i="8"/>
  <c r="F862" i="8"/>
  <c r="F861" i="8"/>
  <c r="J860" i="8"/>
  <c r="I860" i="8"/>
  <c r="H860" i="8"/>
  <c r="G860" i="8"/>
  <c r="J859" i="8"/>
  <c r="I859" i="8"/>
  <c r="H859" i="8"/>
  <c r="G859" i="8"/>
  <c r="E857" i="8"/>
  <c r="D857" i="8"/>
  <c r="C857" i="8"/>
  <c r="I855" i="8"/>
  <c r="H855" i="8"/>
  <c r="F855" i="8"/>
  <c r="F854" i="8"/>
  <c r="F853" i="8"/>
  <c r="F852" i="8"/>
  <c r="J851" i="8"/>
  <c r="I851" i="8"/>
  <c r="H851" i="8"/>
  <c r="G851" i="8"/>
  <c r="J850" i="8"/>
  <c r="I850" i="8"/>
  <c r="H850" i="8"/>
  <c r="G850" i="8"/>
  <c r="J849" i="8"/>
  <c r="I849" i="8"/>
  <c r="H849" i="8"/>
  <c r="G849" i="8"/>
  <c r="J848" i="8"/>
  <c r="I848" i="8"/>
  <c r="H848" i="8"/>
  <c r="G848" i="8"/>
  <c r="E846" i="8"/>
  <c r="D846" i="8"/>
  <c r="C846" i="8"/>
  <c r="I844" i="8"/>
  <c r="H844" i="8"/>
  <c r="F844" i="8"/>
  <c r="F843" i="8"/>
  <c r="F842" i="8"/>
  <c r="J841" i="8"/>
  <c r="I841" i="8"/>
  <c r="H841" i="8"/>
  <c r="G841" i="8"/>
  <c r="J840" i="8"/>
  <c r="I840" i="8"/>
  <c r="H840" i="8"/>
  <c r="G840" i="8"/>
  <c r="E838" i="8"/>
  <c r="D838" i="8"/>
  <c r="C838" i="8"/>
  <c r="I836" i="8"/>
  <c r="H836" i="8"/>
  <c r="F836" i="8"/>
  <c r="F835" i="8"/>
  <c r="F834" i="8"/>
  <c r="J833" i="8"/>
  <c r="I833" i="8"/>
  <c r="H833" i="8"/>
  <c r="G833" i="8"/>
  <c r="J832" i="8"/>
  <c r="I832" i="8"/>
  <c r="H832" i="8"/>
  <c r="G832" i="8"/>
  <c r="E830" i="8"/>
  <c r="D830" i="8"/>
  <c r="C830" i="8"/>
  <c r="I828" i="8"/>
  <c r="H828" i="8"/>
  <c r="F828" i="8"/>
  <c r="F827" i="8"/>
  <c r="F826" i="8"/>
  <c r="J825" i="8"/>
  <c r="I825" i="8"/>
  <c r="H825" i="8"/>
  <c r="G825" i="8"/>
  <c r="J824" i="8"/>
  <c r="I824" i="8"/>
  <c r="H824" i="8"/>
  <c r="G824" i="8"/>
  <c r="E822" i="8"/>
  <c r="D822" i="8"/>
  <c r="C822" i="8"/>
  <c r="C821" i="8"/>
  <c r="I818" i="8"/>
  <c r="H818" i="8"/>
  <c r="F818" i="8"/>
  <c r="F817" i="8"/>
  <c r="F816" i="8"/>
  <c r="J815" i="8"/>
  <c r="I815" i="8"/>
  <c r="H815" i="8"/>
  <c r="G815" i="8"/>
  <c r="E813" i="8"/>
  <c r="D813" i="8"/>
  <c r="C813" i="8"/>
  <c r="I811" i="8"/>
  <c r="H811" i="8"/>
  <c r="F811" i="8"/>
  <c r="F810" i="8"/>
  <c r="F809" i="8"/>
  <c r="J808" i="8"/>
  <c r="I808" i="8"/>
  <c r="H808" i="8"/>
  <c r="G808" i="8"/>
  <c r="J807" i="8"/>
  <c r="I807" i="8"/>
  <c r="H807" i="8"/>
  <c r="G807" i="8"/>
  <c r="E805" i="8"/>
  <c r="D805" i="8"/>
  <c r="C805" i="8"/>
  <c r="I803" i="8"/>
  <c r="H803" i="8"/>
  <c r="F803" i="8"/>
  <c r="F802" i="8"/>
  <c r="F801" i="8"/>
  <c r="F800" i="8"/>
  <c r="J799" i="8"/>
  <c r="I799" i="8"/>
  <c r="H799" i="8"/>
  <c r="G799" i="8"/>
  <c r="J798" i="8"/>
  <c r="I798" i="8"/>
  <c r="H798" i="8"/>
  <c r="G798" i="8"/>
  <c r="J797" i="8"/>
  <c r="I797" i="8"/>
  <c r="H797" i="8"/>
  <c r="G797" i="8"/>
  <c r="J796" i="8"/>
  <c r="I796" i="8"/>
  <c r="H796" i="8"/>
  <c r="G796" i="8"/>
  <c r="E794" i="8"/>
  <c r="D794" i="8"/>
  <c r="C794" i="8"/>
  <c r="I792" i="8"/>
  <c r="H792" i="8"/>
  <c r="F792" i="8"/>
  <c r="F791" i="8"/>
  <c r="F790" i="8"/>
  <c r="J789" i="8"/>
  <c r="I789" i="8"/>
  <c r="H789" i="8"/>
  <c r="G789" i="8"/>
  <c r="J788" i="8"/>
  <c r="I788" i="8"/>
  <c r="H788" i="8"/>
  <c r="G788" i="8"/>
  <c r="E786" i="8"/>
  <c r="D786" i="8"/>
  <c r="C786" i="8"/>
  <c r="I784" i="8"/>
  <c r="H784" i="8"/>
  <c r="F784" i="8"/>
  <c r="F783" i="8"/>
  <c r="F782" i="8"/>
  <c r="J781" i="8"/>
  <c r="I781" i="8"/>
  <c r="H781" i="8"/>
  <c r="G781" i="8"/>
  <c r="J780" i="8"/>
  <c r="I780" i="8"/>
  <c r="H780" i="8"/>
  <c r="G780" i="8"/>
  <c r="E778" i="8"/>
  <c r="D778" i="8"/>
  <c r="C778" i="8"/>
  <c r="I776" i="8"/>
  <c r="H776" i="8"/>
  <c r="F776" i="8"/>
  <c r="F775" i="8"/>
  <c r="F774" i="8"/>
  <c r="J773" i="8"/>
  <c r="I773" i="8"/>
  <c r="H773" i="8"/>
  <c r="G773" i="8"/>
  <c r="J772" i="8"/>
  <c r="I772" i="8"/>
  <c r="H772" i="8"/>
  <c r="G772" i="8"/>
  <c r="E770" i="8"/>
  <c r="D770" i="8"/>
  <c r="C770" i="8"/>
  <c r="C769" i="8"/>
  <c r="A767" i="8"/>
  <c r="I761" i="8"/>
  <c r="H761" i="8"/>
  <c r="F761" i="8"/>
  <c r="F760" i="8"/>
  <c r="F759" i="8"/>
  <c r="J758" i="8"/>
  <c r="I758" i="8"/>
  <c r="H758" i="8"/>
  <c r="G758" i="8"/>
  <c r="J757" i="8"/>
  <c r="I757" i="8"/>
  <c r="H757" i="8"/>
  <c r="G757" i="8"/>
  <c r="E755" i="8"/>
  <c r="D755" i="8"/>
  <c r="C755" i="8"/>
  <c r="I753" i="8"/>
  <c r="H753" i="8"/>
  <c r="F753" i="8"/>
  <c r="F752" i="8"/>
  <c r="F751" i="8"/>
  <c r="J750" i="8"/>
  <c r="I750" i="8"/>
  <c r="H750" i="8"/>
  <c r="G750" i="8"/>
  <c r="J749" i="8"/>
  <c r="I749" i="8"/>
  <c r="H749" i="8"/>
  <c r="G749" i="8"/>
  <c r="E747" i="8"/>
  <c r="D747" i="8"/>
  <c r="C747" i="8"/>
  <c r="I745" i="8"/>
  <c r="H745" i="8"/>
  <c r="F745" i="8"/>
  <c r="F744" i="8"/>
  <c r="F743" i="8"/>
  <c r="J742" i="8"/>
  <c r="I742" i="8"/>
  <c r="H742" i="8"/>
  <c r="G742" i="8"/>
  <c r="J741" i="8"/>
  <c r="I741" i="8"/>
  <c r="H741" i="8"/>
  <c r="G741" i="8"/>
  <c r="E739" i="8"/>
  <c r="D739" i="8"/>
  <c r="C739" i="8"/>
  <c r="I737" i="8"/>
  <c r="H737" i="8"/>
  <c r="F737" i="8"/>
  <c r="F736" i="8"/>
  <c r="F735" i="8"/>
  <c r="J734" i="8"/>
  <c r="I734" i="8"/>
  <c r="H734" i="8"/>
  <c r="G734" i="8"/>
  <c r="J733" i="8"/>
  <c r="I733" i="8"/>
  <c r="H733" i="8"/>
  <c r="G733" i="8"/>
  <c r="E731" i="8"/>
  <c r="D731" i="8"/>
  <c r="C731" i="8"/>
  <c r="C730" i="8"/>
  <c r="I727" i="8"/>
  <c r="H727" i="8"/>
  <c r="F727" i="8"/>
  <c r="F726" i="8"/>
  <c r="F725" i="8"/>
  <c r="J724" i="8"/>
  <c r="I724" i="8"/>
  <c r="H724" i="8"/>
  <c r="G724" i="8"/>
  <c r="J723" i="8"/>
  <c r="I723" i="8"/>
  <c r="H723" i="8"/>
  <c r="G723" i="8"/>
  <c r="E721" i="8"/>
  <c r="D721" i="8"/>
  <c r="C721" i="8"/>
  <c r="I719" i="8"/>
  <c r="H719" i="8"/>
  <c r="F719" i="8"/>
  <c r="F718" i="8"/>
  <c r="F717" i="8"/>
  <c r="J716" i="8"/>
  <c r="I716" i="8"/>
  <c r="H716" i="8"/>
  <c r="G716" i="8"/>
  <c r="J715" i="8"/>
  <c r="I715" i="8"/>
  <c r="H715" i="8"/>
  <c r="G715" i="8"/>
  <c r="E713" i="8"/>
  <c r="D713" i="8"/>
  <c r="C713" i="8"/>
  <c r="C712" i="8"/>
  <c r="I709" i="8"/>
  <c r="H709" i="8"/>
  <c r="F709" i="8"/>
  <c r="F708" i="8"/>
  <c r="F707" i="8"/>
  <c r="J706" i="8"/>
  <c r="I706" i="8"/>
  <c r="H706" i="8"/>
  <c r="G706" i="8"/>
  <c r="J705" i="8"/>
  <c r="I705" i="8"/>
  <c r="H705" i="8"/>
  <c r="G705" i="8"/>
  <c r="F704" i="8"/>
  <c r="E704" i="8"/>
  <c r="D704" i="8"/>
  <c r="C704" i="8"/>
  <c r="I702" i="8"/>
  <c r="H702" i="8"/>
  <c r="F702" i="8"/>
  <c r="F701" i="8"/>
  <c r="F700" i="8"/>
  <c r="J699" i="8"/>
  <c r="I699" i="8"/>
  <c r="H699" i="8"/>
  <c r="G699" i="8"/>
  <c r="J698" i="8"/>
  <c r="I698" i="8"/>
  <c r="H698" i="8"/>
  <c r="G698" i="8"/>
  <c r="F697" i="8"/>
  <c r="E697" i="8"/>
  <c r="D697" i="8"/>
  <c r="C697" i="8"/>
  <c r="I695" i="8"/>
  <c r="H695" i="8"/>
  <c r="F695" i="8"/>
  <c r="F694" i="8"/>
  <c r="F693" i="8"/>
  <c r="J692" i="8"/>
  <c r="I692" i="8"/>
  <c r="H692" i="8"/>
  <c r="G692" i="8"/>
  <c r="J691" i="8"/>
  <c r="I691" i="8"/>
  <c r="H691" i="8"/>
  <c r="G691" i="8"/>
  <c r="F690" i="8"/>
  <c r="E690" i="8"/>
  <c r="D690" i="8"/>
  <c r="C690" i="8"/>
  <c r="I688" i="8"/>
  <c r="H688" i="8"/>
  <c r="F688" i="8"/>
  <c r="F687" i="8"/>
  <c r="F686" i="8"/>
  <c r="J685" i="8"/>
  <c r="I685" i="8"/>
  <c r="H685" i="8"/>
  <c r="G685" i="8"/>
  <c r="J684" i="8"/>
  <c r="I684" i="8"/>
  <c r="H684" i="8"/>
  <c r="G684" i="8"/>
  <c r="F683" i="8"/>
  <c r="E683" i="8"/>
  <c r="D683" i="8"/>
  <c r="C683" i="8"/>
  <c r="C682" i="8"/>
  <c r="I679" i="8"/>
  <c r="H679" i="8"/>
  <c r="F679" i="8"/>
  <c r="F678" i="8"/>
  <c r="F677" i="8"/>
  <c r="F676" i="8"/>
  <c r="J675" i="8"/>
  <c r="I675" i="8"/>
  <c r="H675" i="8"/>
  <c r="G675" i="8"/>
  <c r="J674" i="8"/>
  <c r="I674" i="8"/>
  <c r="H674" i="8"/>
  <c r="G674" i="8"/>
  <c r="J673" i="8"/>
  <c r="I673" i="8"/>
  <c r="H673" i="8"/>
  <c r="G673" i="8"/>
  <c r="J672" i="8"/>
  <c r="I672" i="8"/>
  <c r="H672" i="8"/>
  <c r="G672" i="8"/>
  <c r="F671" i="8"/>
  <c r="E671" i="8"/>
  <c r="D671" i="8"/>
  <c r="C671" i="8"/>
  <c r="I669" i="8"/>
  <c r="H669" i="8"/>
  <c r="F669" i="8"/>
  <c r="F668" i="8"/>
  <c r="F667" i="8"/>
  <c r="J666" i="8"/>
  <c r="I666" i="8"/>
  <c r="H666" i="8"/>
  <c r="G666" i="8"/>
  <c r="J665" i="8"/>
  <c r="I665" i="8"/>
  <c r="H665" i="8"/>
  <c r="G665" i="8"/>
  <c r="E663" i="8"/>
  <c r="D663" i="8"/>
  <c r="C663" i="8"/>
  <c r="I661" i="8"/>
  <c r="H661" i="8"/>
  <c r="F661" i="8"/>
  <c r="F660" i="8"/>
  <c r="F659" i="8"/>
  <c r="J658" i="8"/>
  <c r="I658" i="8"/>
  <c r="H658" i="8"/>
  <c r="G658" i="8"/>
  <c r="J657" i="8"/>
  <c r="I657" i="8"/>
  <c r="H657" i="8"/>
  <c r="G657" i="8"/>
  <c r="E655" i="8"/>
  <c r="D655" i="8"/>
  <c r="C655" i="8"/>
  <c r="C654" i="8"/>
  <c r="C652" i="8"/>
  <c r="I649" i="8"/>
  <c r="H649" i="8"/>
  <c r="F649" i="8"/>
  <c r="F648" i="8"/>
  <c r="F647" i="8"/>
  <c r="J646" i="8"/>
  <c r="I646" i="8"/>
  <c r="H646" i="8"/>
  <c r="G646" i="8"/>
  <c r="J645" i="8"/>
  <c r="I645" i="8"/>
  <c r="H645" i="8"/>
  <c r="G645" i="8"/>
  <c r="E643" i="8"/>
  <c r="D643" i="8"/>
  <c r="C643" i="8"/>
  <c r="I641" i="8"/>
  <c r="H641" i="8"/>
  <c r="F641" i="8"/>
  <c r="F640" i="8"/>
  <c r="F639" i="8"/>
  <c r="J638" i="8"/>
  <c r="I638" i="8"/>
  <c r="H638" i="8"/>
  <c r="G638" i="8"/>
  <c r="J637" i="8"/>
  <c r="I637" i="8"/>
  <c r="H637" i="8"/>
  <c r="G637" i="8"/>
  <c r="E635" i="8"/>
  <c r="D635" i="8"/>
  <c r="C635" i="8"/>
  <c r="I633" i="8"/>
  <c r="H633" i="8"/>
  <c r="F633" i="8"/>
  <c r="F632" i="8"/>
  <c r="F631" i="8"/>
  <c r="J630" i="8"/>
  <c r="I630" i="8"/>
  <c r="H630" i="8"/>
  <c r="G630" i="8"/>
  <c r="J629" i="8"/>
  <c r="I629" i="8"/>
  <c r="H629" i="8"/>
  <c r="G629" i="8"/>
  <c r="E627" i="8"/>
  <c r="D627" i="8"/>
  <c r="C627" i="8"/>
  <c r="I625" i="8"/>
  <c r="H625" i="8"/>
  <c r="F625" i="8"/>
  <c r="F624" i="8"/>
  <c r="F623" i="8"/>
  <c r="J622" i="8"/>
  <c r="I622" i="8"/>
  <c r="H622" i="8"/>
  <c r="G622" i="8"/>
  <c r="J621" i="8"/>
  <c r="I621" i="8"/>
  <c r="H621" i="8"/>
  <c r="G621" i="8"/>
  <c r="E619" i="8"/>
  <c r="D619" i="8"/>
  <c r="C619" i="8"/>
  <c r="C618" i="8"/>
  <c r="I615" i="8"/>
  <c r="H615" i="8"/>
  <c r="F615" i="8"/>
  <c r="F614" i="8"/>
  <c r="F613" i="8"/>
  <c r="J612" i="8"/>
  <c r="I612" i="8"/>
  <c r="H612" i="8"/>
  <c r="G612" i="8"/>
  <c r="J611" i="8"/>
  <c r="I611" i="8"/>
  <c r="H611" i="8"/>
  <c r="G611" i="8"/>
  <c r="E609" i="8"/>
  <c r="D609" i="8"/>
  <c r="C609" i="8"/>
  <c r="I607" i="8"/>
  <c r="H607" i="8"/>
  <c r="F607" i="8"/>
  <c r="F606" i="8"/>
  <c r="F605" i="8"/>
  <c r="J604" i="8"/>
  <c r="I604" i="8"/>
  <c r="H604" i="8"/>
  <c r="G604" i="8"/>
  <c r="J603" i="8"/>
  <c r="I603" i="8"/>
  <c r="H603" i="8"/>
  <c r="G603" i="8"/>
  <c r="E601" i="8"/>
  <c r="D601" i="8"/>
  <c r="C601" i="8"/>
  <c r="C600" i="8"/>
  <c r="I597" i="8"/>
  <c r="H597" i="8"/>
  <c r="F597" i="8"/>
  <c r="F596" i="8"/>
  <c r="F595" i="8"/>
  <c r="J594" i="8"/>
  <c r="I594" i="8"/>
  <c r="H594" i="8"/>
  <c r="G594" i="8"/>
  <c r="J593" i="8"/>
  <c r="I593" i="8"/>
  <c r="H593" i="8"/>
  <c r="G593" i="8"/>
  <c r="F592" i="8"/>
  <c r="E592" i="8"/>
  <c r="D592" i="8"/>
  <c r="C592" i="8"/>
  <c r="I590" i="8"/>
  <c r="H590" i="8"/>
  <c r="F590" i="8"/>
  <c r="F589" i="8"/>
  <c r="F588" i="8"/>
  <c r="J587" i="8"/>
  <c r="I587" i="8"/>
  <c r="H587" i="8"/>
  <c r="G587" i="8"/>
  <c r="J586" i="8"/>
  <c r="I586" i="8"/>
  <c r="H586" i="8"/>
  <c r="G586" i="8"/>
  <c r="F585" i="8"/>
  <c r="E585" i="8"/>
  <c r="D585" i="8"/>
  <c r="C585" i="8"/>
  <c r="I583" i="8"/>
  <c r="H583" i="8"/>
  <c r="F583" i="8"/>
  <c r="F582" i="8"/>
  <c r="F581" i="8"/>
  <c r="J580" i="8"/>
  <c r="I580" i="8"/>
  <c r="H580" i="8"/>
  <c r="G580" i="8"/>
  <c r="J579" i="8"/>
  <c r="I579" i="8"/>
  <c r="H579" i="8"/>
  <c r="G579" i="8"/>
  <c r="F578" i="8"/>
  <c r="E578" i="8"/>
  <c r="D578" i="8"/>
  <c r="C578" i="8"/>
  <c r="I576" i="8"/>
  <c r="H576" i="8"/>
  <c r="F576" i="8"/>
  <c r="F575" i="8"/>
  <c r="F574" i="8"/>
  <c r="J573" i="8"/>
  <c r="I573" i="8"/>
  <c r="H573" i="8"/>
  <c r="G573" i="8"/>
  <c r="J572" i="8"/>
  <c r="I572" i="8"/>
  <c r="H572" i="8"/>
  <c r="G572" i="8"/>
  <c r="F571" i="8"/>
  <c r="E571" i="8"/>
  <c r="D571" i="8"/>
  <c r="C571" i="8"/>
  <c r="C570" i="8"/>
  <c r="I567" i="8"/>
  <c r="H567" i="8"/>
  <c r="F567" i="8"/>
  <c r="F566" i="8"/>
  <c r="F565" i="8"/>
  <c r="F564" i="8"/>
  <c r="J563" i="8"/>
  <c r="I563" i="8"/>
  <c r="H563" i="8"/>
  <c r="G563" i="8"/>
  <c r="J562" i="8"/>
  <c r="I562" i="8"/>
  <c r="H562" i="8"/>
  <c r="G562" i="8"/>
  <c r="J561" i="8"/>
  <c r="I561" i="8"/>
  <c r="H561" i="8"/>
  <c r="G561" i="8"/>
  <c r="J560" i="8"/>
  <c r="I560" i="8"/>
  <c r="H560" i="8"/>
  <c r="G560" i="8"/>
  <c r="F559" i="8"/>
  <c r="E559" i="8"/>
  <c r="D559" i="8"/>
  <c r="C559" i="8"/>
  <c r="I557" i="8"/>
  <c r="H557" i="8"/>
  <c r="F557" i="8"/>
  <c r="F556" i="8"/>
  <c r="F555" i="8"/>
  <c r="J554" i="8"/>
  <c r="I554" i="8"/>
  <c r="H554" i="8"/>
  <c r="G554" i="8"/>
  <c r="J553" i="8"/>
  <c r="I553" i="8"/>
  <c r="H553" i="8"/>
  <c r="G553" i="8"/>
  <c r="E551" i="8"/>
  <c r="D551" i="8"/>
  <c r="C551" i="8"/>
  <c r="I549" i="8"/>
  <c r="H549" i="8"/>
  <c r="F549" i="8"/>
  <c r="F548" i="8"/>
  <c r="F547" i="8"/>
  <c r="J546" i="8"/>
  <c r="I546" i="8"/>
  <c r="H546" i="8"/>
  <c r="G546" i="8"/>
  <c r="J545" i="8"/>
  <c r="I545" i="8"/>
  <c r="H545" i="8"/>
  <c r="G545" i="8"/>
  <c r="E543" i="8"/>
  <c r="D543" i="8"/>
  <c r="C543" i="8"/>
  <c r="C542" i="8"/>
  <c r="C540" i="8"/>
  <c r="A538" i="8"/>
  <c r="I532" i="8"/>
  <c r="H532" i="8"/>
  <c r="F532" i="8"/>
  <c r="F531" i="8"/>
  <c r="F530" i="8"/>
  <c r="J529" i="8"/>
  <c r="I529" i="8"/>
  <c r="H529" i="8"/>
  <c r="G529" i="8"/>
  <c r="J528" i="8"/>
  <c r="I528" i="8"/>
  <c r="H528" i="8"/>
  <c r="G528" i="8"/>
  <c r="F527" i="8"/>
  <c r="E527" i="8"/>
  <c r="D527" i="8"/>
  <c r="C527" i="8"/>
  <c r="C526" i="8"/>
  <c r="I523" i="8"/>
  <c r="H523" i="8"/>
  <c r="F523" i="8"/>
  <c r="F522" i="8"/>
  <c r="F521" i="8"/>
  <c r="J520" i="8"/>
  <c r="I520" i="8"/>
  <c r="H520" i="8"/>
  <c r="G520" i="8"/>
  <c r="J519" i="8"/>
  <c r="I519" i="8"/>
  <c r="H519" i="8"/>
  <c r="G519" i="8"/>
  <c r="F518" i="8"/>
  <c r="E518" i="8"/>
  <c r="D518" i="8"/>
  <c r="C518" i="8"/>
  <c r="C517" i="8"/>
  <c r="I514" i="8"/>
  <c r="H514" i="8"/>
  <c r="F514" i="8"/>
  <c r="F513" i="8"/>
  <c r="F512" i="8"/>
  <c r="F511" i="8"/>
  <c r="J510" i="8"/>
  <c r="I510" i="8"/>
  <c r="H510" i="8"/>
  <c r="G510" i="8"/>
  <c r="J509" i="8"/>
  <c r="I509" i="8"/>
  <c r="H509" i="8"/>
  <c r="G509" i="8"/>
  <c r="J508" i="8"/>
  <c r="I508" i="8"/>
  <c r="H508" i="8"/>
  <c r="G508" i="8"/>
  <c r="J507" i="8"/>
  <c r="I507" i="8"/>
  <c r="H507" i="8"/>
  <c r="G507" i="8"/>
  <c r="F506" i="8"/>
  <c r="E506" i="8"/>
  <c r="D506" i="8"/>
  <c r="C506" i="8"/>
  <c r="C505" i="8"/>
  <c r="I502" i="8"/>
  <c r="H502" i="8"/>
  <c r="F502" i="8"/>
  <c r="F501" i="8"/>
  <c r="F500" i="8"/>
  <c r="J499" i="8"/>
  <c r="I499" i="8"/>
  <c r="H499" i="8"/>
  <c r="G499" i="8"/>
  <c r="J498" i="8"/>
  <c r="I498" i="8"/>
  <c r="H498" i="8"/>
  <c r="G498" i="8"/>
  <c r="F497" i="8"/>
  <c r="E497" i="8"/>
  <c r="D497" i="8"/>
  <c r="C497" i="8"/>
  <c r="I495" i="8"/>
  <c r="H495" i="8"/>
  <c r="F495" i="8"/>
  <c r="F494" i="8"/>
  <c r="F493" i="8"/>
  <c r="F492" i="8"/>
  <c r="J491" i="8"/>
  <c r="I491" i="8"/>
  <c r="H491" i="8"/>
  <c r="G491" i="8"/>
  <c r="J490" i="8"/>
  <c r="I490" i="8"/>
  <c r="H490" i="8"/>
  <c r="G490" i="8"/>
  <c r="J489" i="8"/>
  <c r="I489" i="8"/>
  <c r="H489" i="8"/>
  <c r="G489" i="8"/>
  <c r="J488" i="8"/>
  <c r="I488" i="8"/>
  <c r="H488" i="8"/>
  <c r="G488" i="8"/>
  <c r="F487" i="8"/>
  <c r="E487" i="8"/>
  <c r="D487" i="8"/>
  <c r="C487" i="8"/>
  <c r="AC486" i="8"/>
  <c r="C486" i="8"/>
  <c r="I483" i="8"/>
  <c r="H483" i="8"/>
  <c r="F483" i="8"/>
  <c r="F482" i="8"/>
  <c r="F481" i="8"/>
  <c r="J480" i="8"/>
  <c r="I480" i="8"/>
  <c r="H480" i="8"/>
  <c r="G480" i="8"/>
  <c r="J479" i="8"/>
  <c r="I479" i="8"/>
  <c r="H479" i="8"/>
  <c r="G479" i="8"/>
  <c r="F478" i="8"/>
  <c r="E478" i="8"/>
  <c r="D478" i="8"/>
  <c r="C478" i="8"/>
  <c r="I476" i="8"/>
  <c r="H476" i="8"/>
  <c r="F476" i="8"/>
  <c r="F475" i="8"/>
  <c r="F474" i="8"/>
  <c r="F473" i="8"/>
  <c r="J472" i="8"/>
  <c r="I472" i="8"/>
  <c r="H472" i="8"/>
  <c r="G472" i="8"/>
  <c r="J471" i="8"/>
  <c r="I471" i="8"/>
  <c r="H471" i="8"/>
  <c r="G471" i="8"/>
  <c r="J470" i="8"/>
  <c r="I470" i="8"/>
  <c r="H470" i="8"/>
  <c r="G470" i="8"/>
  <c r="J469" i="8"/>
  <c r="I469" i="8"/>
  <c r="H469" i="8"/>
  <c r="G469" i="8"/>
  <c r="F468" i="8"/>
  <c r="E468" i="8"/>
  <c r="D468" i="8"/>
  <c r="C468" i="8"/>
  <c r="AC467" i="8"/>
  <c r="C467" i="8"/>
  <c r="I464" i="8"/>
  <c r="H464" i="8"/>
  <c r="F464" i="8"/>
  <c r="F463" i="8"/>
  <c r="F462" i="8"/>
  <c r="J461" i="8"/>
  <c r="I461" i="8"/>
  <c r="H461" i="8"/>
  <c r="G461" i="8"/>
  <c r="J460" i="8"/>
  <c r="I460" i="8"/>
  <c r="H460" i="8"/>
  <c r="G460" i="8"/>
  <c r="F459" i="8"/>
  <c r="E459" i="8"/>
  <c r="D459" i="8"/>
  <c r="C459" i="8"/>
  <c r="I457" i="8"/>
  <c r="H457" i="8"/>
  <c r="F457" i="8"/>
  <c r="F456" i="8"/>
  <c r="F455" i="8"/>
  <c r="F454" i="8"/>
  <c r="J453" i="8"/>
  <c r="I453" i="8"/>
  <c r="H453" i="8"/>
  <c r="G453" i="8"/>
  <c r="J452" i="8"/>
  <c r="I452" i="8"/>
  <c r="H452" i="8"/>
  <c r="G452" i="8"/>
  <c r="J451" i="8"/>
  <c r="I451" i="8"/>
  <c r="H451" i="8"/>
  <c r="G451" i="8"/>
  <c r="J450" i="8"/>
  <c r="I450" i="8"/>
  <c r="H450" i="8"/>
  <c r="G450" i="8"/>
  <c r="F449" i="8"/>
  <c r="E449" i="8"/>
  <c r="D449" i="8"/>
  <c r="C449" i="8"/>
  <c r="AC448" i="8"/>
  <c r="C448" i="8"/>
  <c r="I445" i="8"/>
  <c r="H445" i="8"/>
  <c r="F445" i="8"/>
  <c r="F444" i="8"/>
  <c r="F443" i="8"/>
  <c r="J442" i="8"/>
  <c r="I442" i="8"/>
  <c r="H442" i="8"/>
  <c r="G442" i="8"/>
  <c r="E440" i="8"/>
  <c r="D440" i="8"/>
  <c r="C440" i="8"/>
  <c r="I438" i="8"/>
  <c r="H438" i="8"/>
  <c r="F438" i="8"/>
  <c r="F437" i="8"/>
  <c r="F436" i="8"/>
  <c r="J435" i="8"/>
  <c r="I435" i="8"/>
  <c r="H435" i="8"/>
  <c r="G435" i="8"/>
  <c r="J434" i="8"/>
  <c r="I434" i="8"/>
  <c r="H434" i="8"/>
  <c r="G434" i="8"/>
  <c r="E432" i="8"/>
  <c r="D432" i="8"/>
  <c r="C432" i="8"/>
  <c r="I430" i="8"/>
  <c r="H430" i="8"/>
  <c r="F430" i="8"/>
  <c r="F429" i="8"/>
  <c r="F428" i="8"/>
  <c r="J427" i="8"/>
  <c r="I427" i="8"/>
  <c r="H427" i="8"/>
  <c r="G427" i="8"/>
  <c r="F426" i="8"/>
  <c r="E426" i="8"/>
  <c r="D426" i="8"/>
  <c r="C426" i="8"/>
  <c r="I424" i="8"/>
  <c r="H424" i="8"/>
  <c r="F424" i="8"/>
  <c r="F423" i="8"/>
  <c r="F422" i="8"/>
  <c r="J421" i="8"/>
  <c r="I421" i="8"/>
  <c r="H421" i="8"/>
  <c r="G421" i="8"/>
  <c r="J420" i="8"/>
  <c r="I420" i="8"/>
  <c r="H420" i="8"/>
  <c r="G420" i="8"/>
  <c r="F419" i="8"/>
  <c r="E419" i="8"/>
  <c r="D419" i="8"/>
  <c r="C419" i="8"/>
  <c r="I417" i="8"/>
  <c r="H417" i="8"/>
  <c r="F417" i="8"/>
  <c r="F416" i="8"/>
  <c r="F415" i="8"/>
  <c r="F414" i="8"/>
  <c r="J413" i="8"/>
  <c r="I413" i="8"/>
  <c r="H413" i="8"/>
  <c r="G413" i="8"/>
  <c r="J412" i="8"/>
  <c r="I412" i="8"/>
  <c r="H412" i="8"/>
  <c r="G412" i="8"/>
  <c r="J411" i="8"/>
  <c r="I411" i="8"/>
  <c r="H411" i="8"/>
  <c r="G411" i="8"/>
  <c r="F410" i="8"/>
  <c r="E410" i="8"/>
  <c r="D410" i="8"/>
  <c r="C410" i="8"/>
  <c r="I408" i="8"/>
  <c r="H408" i="8"/>
  <c r="F408" i="8"/>
  <c r="F407" i="8"/>
  <c r="F406" i="8"/>
  <c r="J405" i="8"/>
  <c r="I405" i="8"/>
  <c r="H405" i="8"/>
  <c r="G405" i="8"/>
  <c r="E403" i="8"/>
  <c r="D403" i="8"/>
  <c r="C403" i="8"/>
  <c r="I401" i="8"/>
  <c r="H401" i="8"/>
  <c r="F401" i="8"/>
  <c r="F400" i="8"/>
  <c r="F399" i="8"/>
  <c r="J398" i="8"/>
  <c r="I398" i="8"/>
  <c r="H398" i="8"/>
  <c r="G398" i="8"/>
  <c r="E396" i="8"/>
  <c r="D396" i="8"/>
  <c r="C396" i="8"/>
  <c r="C395" i="8"/>
  <c r="I392" i="8"/>
  <c r="H392" i="8"/>
  <c r="F392" i="8"/>
  <c r="F391" i="8"/>
  <c r="F390" i="8"/>
  <c r="J389" i="8"/>
  <c r="I389" i="8"/>
  <c r="H389" i="8"/>
  <c r="G389" i="8"/>
  <c r="J388" i="8"/>
  <c r="I388" i="8"/>
  <c r="H388" i="8"/>
  <c r="G388" i="8"/>
  <c r="F387" i="8"/>
  <c r="E387" i="8"/>
  <c r="D387" i="8"/>
  <c r="C387" i="8"/>
  <c r="C386" i="8"/>
  <c r="I383" i="8"/>
  <c r="H383" i="8"/>
  <c r="F383" i="8"/>
  <c r="F382" i="8"/>
  <c r="F381" i="8"/>
  <c r="J380" i="8"/>
  <c r="I380" i="8"/>
  <c r="H380" i="8"/>
  <c r="G380" i="8"/>
  <c r="J379" i="8"/>
  <c r="I379" i="8"/>
  <c r="H379" i="8"/>
  <c r="G379" i="8"/>
  <c r="F378" i="8"/>
  <c r="E378" i="8"/>
  <c r="D378" i="8"/>
  <c r="C378" i="8"/>
  <c r="C377" i="8"/>
  <c r="I374" i="8"/>
  <c r="H374" i="8"/>
  <c r="F374" i="8"/>
  <c r="F373" i="8"/>
  <c r="F372" i="8"/>
  <c r="F371" i="8"/>
  <c r="J370" i="8"/>
  <c r="I370" i="8"/>
  <c r="H370" i="8"/>
  <c r="G370" i="8"/>
  <c r="J369" i="8"/>
  <c r="I369" i="8"/>
  <c r="H369" i="8"/>
  <c r="G369" i="8"/>
  <c r="J368" i="8"/>
  <c r="I368" i="8"/>
  <c r="H368" i="8"/>
  <c r="G368" i="8"/>
  <c r="J367" i="8"/>
  <c r="I367" i="8"/>
  <c r="H367" i="8"/>
  <c r="G367" i="8"/>
  <c r="F366" i="8"/>
  <c r="E366" i="8"/>
  <c r="D366" i="8"/>
  <c r="C366" i="8"/>
  <c r="C365" i="8"/>
  <c r="I362" i="8"/>
  <c r="H362" i="8"/>
  <c r="F362" i="8"/>
  <c r="F361" i="8"/>
  <c r="F360" i="8"/>
  <c r="J359" i="8"/>
  <c r="I359" i="8"/>
  <c r="H359" i="8"/>
  <c r="G359" i="8"/>
  <c r="J358" i="8"/>
  <c r="I358" i="8"/>
  <c r="H358" i="8"/>
  <c r="G358" i="8"/>
  <c r="F357" i="8"/>
  <c r="E357" i="8"/>
  <c r="D357" i="8"/>
  <c r="C357" i="8"/>
  <c r="I355" i="8"/>
  <c r="H355" i="8"/>
  <c r="F355" i="8"/>
  <c r="F354" i="8"/>
  <c r="F353" i="8"/>
  <c r="F352" i="8"/>
  <c r="J351" i="8"/>
  <c r="I351" i="8"/>
  <c r="H351" i="8"/>
  <c r="G351" i="8"/>
  <c r="J350" i="8"/>
  <c r="I350" i="8"/>
  <c r="H350" i="8"/>
  <c r="G350" i="8"/>
  <c r="J349" i="8"/>
  <c r="I349" i="8"/>
  <c r="H349" i="8"/>
  <c r="G349" i="8"/>
  <c r="J348" i="8"/>
  <c r="I348" i="8"/>
  <c r="H348" i="8"/>
  <c r="G348" i="8"/>
  <c r="F347" i="8"/>
  <c r="E347" i="8"/>
  <c r="D347" i="8"/>
  <c r="C347" i="8"/>
  <c r="AC346" i="8"/>
  <c r="C346" i="8"/>
  <c r="I343" i="8"/>
  <c r="H343" i="8"/>
  <c r="F343" i="8"/>
  <c r="F342" i="8"/>
  <c r="F341" i="8"/>
  <c r="J340" i="8"/>
  <c r="I340" i="8"/>
  <c r="H340" i="8"/>
  <c r="G340" i="8"/>
  <c r="J339" i="8"/>
  <c r="I339" i="8"/>
  <c r="H339" i="8"/>
  <c r="G339" i="8"/>
  <c r="F338" i="8"/>
  <c r="E338" i="8"/>
  <c r="D338" i="8"/>
  <c r="C338" i="8"/>
  <c r="I336" i="8"/>
  <c r="H336" i="8"/>
  <c r="F336" i="8"/>
  <c r="F335" i="8"/>
  <c r="F334" i="8"/>
  <c r="F333" i="8"/>
  <c r="J332" i="8"/>
  <c r="I332" i="8"/>
  <c r="H332" i="8"/>
  <c r="G332" i="8"/>
  <c r="J331" i="8"/>
  <c r="I331" i="8"/>
  <c r="H331" i="8"/>
  <c r="G331" i="8"/>
  <c r="J330" i="8"/>
  <c r="I330" i="8"/>
  <c r="H330" i="8"/>
  <c r="G330" i="8"/>
  <c r="J329" i="8"/>
  <c r="I329" i="8"/>
  <c r="H329" i="8"/>
  <c r="G329" i="8"/>
  <c r="F328" i="8"/>
  <c r="E328" i="8"/>
  <c r="D328" i="8"/>
  <c r="C328" i="8"/>
  <c r="AC327" i="8"/>
  <c r="C327" i="8"/>
  <c r="I324" i="8"/>
  <c r="H324" i="8"/>
  <c r="F324" i="8"/>
  <c r="F323" i="8"/>
  <c r="F322" i="8"/>
  <c r="J321" i="8"/>
  <c r="I321" i="8"/>
  <c r="H321" i="8"/>
  <c r="G321" i="8"/>
  <c r="J320" i="8"/>
  <c r="I320" i="8"/>
  <c r="H320" i="8"/>
  <c r="G320" i="8"/>
  <c r="F319" i="8"/>
  <c r="E319" i="8"/>
  <c r="D319" i="8"/>
  <c r="C319" i="8"/>
  <c r="I317" i="8"/>
  <c r="H317" i="8"/>
  <c r="F317" i="8"/>
  <c r="F316" i="8"/>
  <c r="F315" i="8"/>
  <c r="F314" i="8"/>
  <c r="J313" i="8"/>
  <c r="I313" i="8"/>
  <c r="H313" i="8"/>
  <c r="G313" i="8"/>
  <c r="J312" i="8"/>
  <c r="I312" i="8"/>
  <c r="H312" i="8"/>
  <c r="G312" i="8"/>
  <c r="J311" i="8"/>
  <c r="I311" i="8"/>
  <c r="H311" i="8"/>
  <c r="G311" i="8"/>
  <c r="J310" i="8"/>
  <c r="I310" i="8"/>
  <c r="H310" i="8"/>
  <c r="G310" i="8"/>
  <c r="F309" i="8"/>
  <c r="E309" i="8"/>
  <c r="D309" i="8"/>
  <c r="C309" i="8"/>
  <c r="AC308" i="8"/>
  <c r="C308" i="8"/>
  <c r="I305" i="8"/>
  <c r="H305" i="8"/>
  <c r="F305" i="8"/>
  <c r="F304" i="8"/>
  <c r="F303" i="8"/>
  <c r="J302" i="8"/>
  <c r="I302" i="8"/>
  <c r="H302" i="8"/>
  <c r="G302" i="8"/>
  <c r="E300" i="8"/>
  <c r="D300" i="8"/>
  <c r="C300" i="8"/>
  <c r="I298" i="8"/>
  <c r="H298" i="8"/>
  <c r="F298" i="8"/>
  <c r="F297" i="8"/>
  <c r="F296" i="8"/>
  <c r="J295" i="8"/>
  <c r="I295" i="8"/>
  <c r="H295" i="8"/>
  <c r="G295" i="8"/>
  <c r="J294" i="8"/>
  <c r="I294" i="8"/>
  <c r="H294" i="8"/>
  <c r="G294" i="8"/>
  <c r="E292" i="8"/>
  <c r="D292" i="8"/>
  <c r="C292" i="8"/>
  <c r="I290" i="8"/>
  <c r="H290" i="8"/>
  <c r="F290" i="8"/>
  <c r="F289" i="8"/>
  <c r="F288" i="8"/>
  <c r="J287" i="8"/>
  <c r="I287" i="8"/>
  <c r="H287" i="8"/>
  <c r="G287" i="8"/>
  <c r="F286" i="8"/>
  <c r="E286" i="8"/>
  <c r="D286" i="8"/>
  <c r="C286" i="8"/>
  <c r="I284" i="8"/>
  <c r="H284" i="8"/>
  <c r="F284" i="8"/>
  <c r="F283" i="8"/>
  <c r="F282" i="8"/>
  <c r="J281" i="8"/>
  <c r="I281" i="8"/>
  <c r="H281" i="8"/>
  <c r="G281" i="8"/>
  <c r="J280" i="8"/>
  <c r="I280" i="8"/>
  <c r="H280" i="8"/>
  <c r="G280" i="8"/>
  <c r="F279" i="8"/>
  <c r="E279" i="8"/>
  <c r="D279" i="8"/>
  <c r="C279" i="8"/>
  <c r="I277" i="8"/>
  <c r="H277" i="8"/>
  <c r="F277" i="8"/>
  <c r="F276" i="8"/>
  <c r="F275" i="8"/>
  <c r="F274" i="8"/>
  <c r="J273" i="8"/>
  <c r="I273" i="8"/>
  <c r="H273" i="8"/>
  <c r="G273" i="8"/>
  <c r="J272" i="8"/>
  <c r="I272" i="8"/>
  <c r="H272" i="8"/>
  <c r="G272" i="8"/>
  <c r="J271" i="8"/>
  <c r="I271" i="8"/>
  <c r="H271" i="8"/>
  <c r="G271" i="8"/>
  <c r="F270" i="8"/>
  <c r="E270" i="8"/>
  <c r="D270" i="8"/>
  <c r="C270" i="8"/>
  <c r="I268" i="8"/>
  <c r="H268" i="8"/>
  <c r="F268" i="8"/>
  <c r="F267" i="8"/>
  <c r="F266" i="8"/>
  <c r="J265" i="8"/>
  <c r="I265" i="8"/>
  <c r="H265" i="8"/>
  <c r="G265" i="8"/>
  <c r="E263" i="8"/>
  <c r="D263" i="8"/>
  <c r="C263" i="8"/>
  <c r="I261" i="8"/>
  <c r="H261" i="8"/>
  <c r="F261" i="8"/>
  <c r="F260" i="8"/>
  <c r="F259" i="8"/>
  <c r="J258" i="8"/>
  <c r="I258" i="8"/>
  <c r="H258" i="8"/>
  <c r="G258" i="8"/>
  <c r="E256" i="8"/>
  <c r="D256" i="8"/>
  <c r="C256" i="8"/>
  <c r="C255" i="8"/>
  <c r="A253" i="8"/>
  <c r="I247" i="8"/>
  <c r="H247" i="8"/>
  <c r="F247" i="8"/>
  <c r="F246" i="8"/>
  <c r="F245" i="8"/>
  <c r="J244" i="8"/>
  <c r="I244" i="8"/>
  <c r="H244" i="8"/>
  <c r="G244" i="8"/>
  <c r="E242" i="8"/>
  <c r="D242" i="8"/>
  <c r="C242" i="8"/>
  <c r="I240" i="8"/>
  <c r="H240" i="8"/>
  <c r="F240" i="8"/>
  <c r="F239" i="8"/>
  <c r="F238" i="8"/>
  <c r="J237" i="8"/>
  <c r="I237" i="8"/>
  <c r="H237" i="8"/>
  <c r="G237" i="8"/>
  <c r="J236" i="8"/>
  <c r="I236" i="8"/>
  <c r="H236" i="8"/>
  <c r="G236" i="8"/>
  <c r="E234" i="8"/>
  <c r="D234" i="8"/>
  <c r="C234" i="8"/>
  <c r="I232" i="8"/>
  <c r="H232" i="8"/>
  <c r="F232" i="8"/>
  <c r="F231" i="8"/>
  <c r="F230" i="8"/>
  <c r="F229" i="8"/>
  <c r="J228" i="8"/>
  <c r="I228" i="8"/>
  <c r="H228" i="8"/>
  <c r="G228" i="8"/>
  <c r="J227" i="8"/>
  <c r="I227" i="8"/>
  <c r="H227" i="8"/>
  <c r="G227" i="8"/>
  <c r="J226" i="8"/>
  <c r="I226" i="8"/>
  <c r="H226" i="8"/>
  <c r="G226" i="8"/>
  <c r="F225" i="8"/>
  <c r="E225" i="8"/>
  <c r="D225" i="8"/>
  <c r="C225" i="8"/>
  <c r="I223" i="8"/>
  <c r="H223" i="8"/>
  <c r="F223" i="8"/>
  <c r="F222" i="8"/>
  <c r="F221" i="8"/>
  <c r="F220" i="8"/>
  <c r="J219" i="8"/>
  <c r="I219" i="8"/>
  <c r="H219" i="8"/>
  <c r="G219" i="8"/>
  <c r="J218" i="8"/>
  <c r="I218" i="8"/>
  <c r="H218" i="8"/>
  <c r="G218" i="8"/>
  <c r="J217" i="8"/>
  <c r="I217" i="8"/>
  <c r="H217" i="8"/>
  <c r="G217" i="8"/>
  <c r="F216" i="8"/>
  <c r="E216" i="8"/>
  <c r="D216" i="8"/>
  <c r="C216" i="8"/>
  <c r="I214" i="8"/>
  <c r="H214" i="8"/>
  <c r="F214" i="8"/>
  <c r="F213" i="8"/>
  <c r="F212" i="8"/>
  <c r="J211" i="8"/>
  <c r="I211" i="8"/>
  <c r="H211" i="8"/>
  <c r="G211" i="8"/>
  <c r="J210" i="8"/>
  <c r="I210" i="8"/>
  <c r="H210" i="8"/>
  <c r="G210" i="8"/>
  <c r="J209" i="8"/>
  <c r="I209" i="8"/>
  <c r="H209" i="8"/>
  <c r="G209" i="8"/>
  <c r="E207" i="8"/>
  <c r="D207" i="8"/>
  <c r="C207" i="8"/>
  <c r="I205" i="8"/>
  <c r="H205" i="8"/>
  <c r="F205" i="8"/>
  <c r="F204" i="8"/>
  <c r="F203" i="8"/>
  <c r="F202" i="8"/>
  <c r="J201" i="8"/>
  <c r="I201" i="8"/>
  <c r="H201" i="8"/>
  <c r="G201" i="8"/>
  <c r="J200" i="8"/>
  <c r="I200" i="8"/>
  <c r="H200" i="8"/>
  <c r="G200" i="8"/>
  <c r="J199" i="8"/>
  <c r="I199" i="8"/>
  <c r="H199" i="8"/>
  <c r="G199" i="8"/>
  <c r="J198" i="8"/>
  <c r="I198" i="8"/>
  <c r="H198" i="8"/>
  <c r="G198" i="8"/>
  <c r="F197" i="8"/>
  <c r="E197" i="8"/>
  <c r="D197" i="8"/>
  <c r="C197" i="8"/>
  <c r="C196" i="8"/>
  <c r="I193" i="8"/>
  <c r="H193" i="8"/>
  <c r="F193" i="8"/>
  <c r="F192" i="8"/>
  <c r="F191" i="8"/>
  <c r="J190" i="8"/>
  <c r="I190" i="8"/>
  <c r="H190" i="8"/>
  <c r="G190" i="8"/>
  <c r="E188" i="8"/>
  <c r="D188" i="8"/>
  <c r="C188" i="8"/>
  <c r="I186" i="8"/>
  <c r="H186" i="8"/>
  <c r="F186" i="8"/>
  <c r="F185" i="8"/>
  <c r="F184" i="8"/>
  <c r="J183" i="8"/>
  <c r="I183" i="8"/>
  <c r="H183" i="8"/>
  <c r="G183" i="8"/>
  <c r="J182" i="8"/>
  <c r="I182" i="8"/>
  <c r="H182" i="8"/>
  <c r="G182" i="8"/>
  <c r="E180" i="8"/>
  <c r="D180" i="8"/>
  <c r="C180" i="8"/>
  <c r="I178" i="8"/>
  <c r="H178" i="8"/>
  <c r="F178" i="8"/>
  <c r="F177" i="8"/>
  <c r="F176" i="8"/>
  <c r="F175" i="8"/>
  <c r="J174" i="8"/>
  <c r="I174" i="8"/>
  <c r="H174" i="8"/>
  <c r="G174" i="8"/>
  <c r="J173" i="8"/>
  <c r="I173" i="8"/>
  <c r="H173" i="8"/>
  <c r="G173" i="8"/>
  <c r="J172" i="8"/>
  <c r="I172" i="8"/>
  <c r="H172" i="8"/>
  <c r="G172" i="8"/>
  <c r="F171" i="8"/>
  <c r="E171" i="8"/>
  <c r="D171" i="8"/>
  <c r="C171" i="8"/>
  <c r="I169" i="8"/>
  <c r="H169" i="8"/>
  <c r="F169" i="8"/>
  <c r="F168" i="8"/>
  <c r="F167" i="8"/>
  <c r="F166" i="8"/>
  <c r="J165" i="8"/>
  <c r="I165" i="8"/>
  <c r="H165" i="8"/>
  <c r="G165" i="8"/>
  <c r="J164" i="8"/>
  <c r="I164" i="8"/>
  <c r="H164" i="8"/>
  <c r="G164" i="8"/>
  <c r="J163" i="8"/>
  <c r="I163" i="8"/>
  <c r="H163" i="8"/>
  <c r="G163" i="8"/>
  <c r="F162" i="8"/>
  <c r="E162" i="8"/>
  <c r="D162" i="8"/>
  <c r="C162" i="8"/>
  <c r="I160" i="8"/>
  <c r="H160" i="8"/>
  <c r="F160" i="8"/>
  <c r="F159" i="8"/>
  <c r="F158" i="8"/>
  <c r="J157" i="8"/>
  <c r="I157" i="8"/>
  <c r="H157" i="8"/>
  <c r="G157" i="8"/>
  <c r="J156" i="8"/>
  <c r="I156" i="8"/>
  <c r="H156" i="8"/>
  <c r="G156" i="8"/>
  <c r="J155" i="8"/>
  <c r="I155" i="8"/>
  <c r="H155" i="8"/>
  <c r="G155" i="8"/>
  <c r="E153" i="8"/>
  <c r="D153" i="8"/>
  <c r="C153" i="8"/>
  <c r="I151" i="8"/>
  <c r="H151" i="8"/>
  <c r="F151" i="8"/>
  <c r="F150" i="8"/>
  <c r="F149" i="8"/>
  <c r="F148" i="8"/>
  <c r="J147" i="8"/>
  <c r="I147" i="8"/>
  <c r="H147" i="8"/>
  <c r="G147" i="8"/>
  <c r="J146" i="8"/>
  <c r="I146" i="8"/>
  <c r="H146" i="8"/>
  <c r="G146" i="8"/>
  <c r="J145" i="8"/>
  <c r="I145" i="8"/>
  <c r="H145" i="8"/>
  <c r="G145" i="8"/>
  <c r="J144" i="8"/>
  <c r="I144" i="8"/>
  <c r="H144" i="8"/>
  <c r="G144" i="8"/>
  <c r="F143" i="8"/>
  <c r="E143" i="8"/>
  <c r="D143" i="8"/>
  <c r="C143" i="8"/>
  <c r="C142" i="8"/>
  <c r="I139" i="8"/>
  <c r="H139" i="8"/>
  <c r="F139" i="8"/>
  <c r="F138" i="8"/>
  <c r="F137" i="8"/>
  <c r="J136" i="8"/>
  <c r="I136" i="8"/>
  <c r="H136" i="8"/>
  <c r="G136" i="8"/>
  <c r="J135" i="8"/>
  <c r="I135" i="8"/>
  <c r="H135" i="8"/>
  <c r="G135" i="8"/>
  <c r="E133" i="8"/>
  <c r="D133" i="8"/>
  <c r="C133" i="8"/>
  <c r="I131" i="8"/>
  <c r="H131" i="8"/>
  <c r="F131" i="8"/>
  <c r="F130" i="8"/>
  <c r="F129" i="8"/>
  <c r="J128" i="8"/>
  <c r="I128" i="8"/>
  <c r="H128" i="8"/>
  <c r="G128" i="8"/>
  <c r="J127" i="8"/>
  <c r="I127" i="8"/>
  <c r="H127" i="8"/>
  <c r="G127" i="8"/>
  <c r="F126" i="8"/>
  <c r="E126" i="8"/>
  <c r="D126" i="8"/>
  <c r="C126" i="8"/>
  <c r="I124" i="8"/>
  <c r="H124" i="8"/>
  <c r="F124" i="8"/>
  <c r="F123" i="8"/>
  <c r="F122" i="8"/>
  <c r="J121" i="8"/>
  <c r="I121" i="8"/>
  <c r="G121" i="8"/>
  <c r="E121" i="8"/>
  <c r="D121" i="8"/>
  <c r="C121" i="8"/>
  <c r="J120" i="8"/>
  <c r="I120" i="8"/>
  <c r="H120" i="8"/>
  <c r="G120" i="8"/>
  <c r="J119" i="8"/>
  <c r="I119" i="8"/>
  <c r="H119" i="8"/>
  <c r="G119" i="8"/>
  <c r="E117" i="8"/>
  <c r="D117" i="8"/>
  <c r="C117" i="8"/>
  <c r="I115" i="8"/>
  <c r="H115" i="8"/>
  <c r="F115" i="8"/>
  <c r="F114" i="8"/>
  <c r="F113" i="8"/>
  <c r="J112" i="8"/>
  <c r="I112" i="8"/>
  <c r="H112" i="8"/>
  <c r="G112" i="8"/>
  <c r="J111" i="8"/>
  <c r="I111" i="8"/>
  <c r="H111" i="8"/>
  <c r="G111" i="8"/>
  <c r="F110" i="8"/>
  <c r="E110" i="8"/>
  <c r="D110" i="8"/>
  <c r="C110" i="8"/>
  <c r="I108" i="8"/>
  <c r="H108" i="8"/>
  <c r="F108" i="8"/>
  <c r="F107" i="8"/>
  <c r="F106" i="8"/>
  <c r="J105" i="8"/>
  <c r="I105" i="8"/>
  <c r="H105" i="8"/>
  <c r="G105" i="8"/>
  <c r="J104" i="8"/>
  <c r="I104" i="8"/>
  <c r="H104" i="8"/>
  <c r="G104" i="8"/>
  <c r="F103" i="8"/>
  <c r="E103" i="8"/>
  <c r="D103" i="8"/>
  <c r="C103" i="8"/>
  <c r="I101" i="8"/>
  <c r="H101" i="8"/>
  <c r="F101" i="8"/>
  <c r="F100" i="8"/>
  <c r="F99" i="8"/>
  <c r="J98" i="8"/>
  <c r="I98" i="8"/>
  <c r="H98" i="8"/>
  <c r="G98" i="8"/>
  <c r="J97" i="8"/>
  <c r="I97" i="8"/>
  <c r="H97" i="8"/>
  <c r="G97" i="8"/>
  <c r="F96" i="8"/>
  <c r="E96" i="8"/>
  <c r="D96" i="8"/>
  <c r="C96" i="8"/>
  <c r="I94" i="8"/>
  <c r="H94" i="8"/>
  <c r="F94" i="8"/>
  <c r="F93" i="8"/>
  <c r="F92" i="8"/>
  <c r="F91" i="8"/>
  <c r="J90" i="8"/>
  <c r="I90" i="8"/>
  <c r="H90" i="8"/>
  <c r="G90" i="8"/>
  <c r="J89" i="8"/>
  <c r="I89" i="8"/>
  <c r="H89" i="8"/>
  <c r="G89" i="8"/>
  <c r="J88" i="8"/>
  <c r="I88" i="8"/>
  <c r="H88" i="8"/>
  <c r="G88" i="8"/>
  <c r="E86" i="8"/>
  <c r="D86" i="8"/>
  <c r="C86" i="8"/>
  <c r="I84" i="8"/>
  <c r="H84" i="8"/>
  <c r="F84" i="8"/>
  <c r="F83" i="8"/>
  <c r="F82" i="8"/>
  <c r="J81" i="8"/>
  <c r="I81" i="8"/>
  <c r="H81" i="8"/>
  <c r="G81" i="8"/>
  <c r="E79" i="8"/>
  <c r="D79" i="8"/>
  <c r="C79" i="8"/>
  <c r="I77" i="8"/>
  <c r="H77" i="8"/>
  <c r="F77" i="8"/>
  <c r="F76" i="8"/>
  <c r="F75" i="8"/>
  <c r="J74" i="8"/>
  <c r="I74" i="8"/>
  <c r="H74" i="8"/>
  <c r="G74" i="8"/>
  <c r="E72" i="8"/>
  <c r="D72" i="8"/>
  <c r="C72" i="8"/>
  <c r="I70" i="8"/>
  <c r="H70" i="8"/>
  <c r="F70" i="8"/>
  <c r="F69" i="8"/>
  <c r="F68" i="8"/>
  <c r="J67" i="8"/>
  <c r="I67" i="8"/>
  <c r="H67" i="8"/>
  <c r="G67" i="8"/>
  <c r="E65" i="8"/>
  <c r="D65" i="8"/>
  <c r="C65" i="8"/>
  <c r="I63" i="8"/>
  <c r="H63" i="8"/>
  <c r="F63" i="8"/>
  <c r="F62" i="8"/>
  <c r="F61" i="8"/>
  <c r="J60" i="8"/>
  <c r="I60" i="8"/>
  <c r="H60" i="8"/>
  <c r="G60" i="8"/>
  <c r="J59" i="8"/>
  <c r="I59" i="8"/>
  <c r="H59" i="8"/>
  <c r="G59" i="8"/>
  <c r="F58" i="8"/>
  <c r="E58" i="8"/>
  <c r="D58" i="8"/>
  <c r="C58" i="8"/>
  <c r="I56" i="8"/>
  <c r="H56" i="8"/>
  <c r="F56" i="8"/>
  <c r="F55" i="8"/>
  <c r="F54" i="8"/>
  <c r="J53" i="8"/>
  <c r="I53" i="8"/>
  <c r="H53" i="8"/>
  <c r="G53" i="8"/>
  <c r="J52" i="8"/>
  <c r="I52" i="8"/>
  <c r="H52" i="8"/>
  <c r="G52" i="8"/>
  <c r="F51" i="8"/>
  <c r="E51" i="8"/>
  <c r="D51" i="8"/>
  <c r="C51" i="8"/>
  <c r="I49" i="8"/>
  <c r="H49" i="8"/>
  <c r="F49" i="8"/>
  <c r="F48" i="8"/>
  <c r="F47" i="8"/>
  <c r="F46" i="8"/>
  <c r="J45" i="8"/>
  <c r="I45" i="8"/>
  <c r="H45" i="8"/>
  <c r="G45" i="8"/>
  <c r="J44" i="8"/>
  <c r="I44" i="8"/>
  <c r="H44" i="8"/>
  <c r="G44" i="8"/>
  <c r="J43" i="8"/>
  <c r="I43" i="8"/>
  <c r="H43" i="8"/>
  <c r="G43" i="8"/>
  <c r="J42" i="8"/>
  <c r="I42" i="8"/>
  <c r="H42" i="8"/>
  <c r="G42" i="8"/>
  <c r="F41" i="8"/>
  <c r="E41" i="8"/>
  <c r="D41" i="8"/>
  <c r="C41" i="8"/>
  <c r="A40" i="8"/>
  <c r="A38" i="8"/>
  <c r="J26" i="8"/>
  <c r="I26" i="8"/>
  <c r="H26" i="8"/>
  <c r="G26" i="8"/>
  <c r="J22" i="8"/>
  <c r="J21" i="8"/>
  <c r="J20" i="8"/>
  <c r="J19" i="8"/>
  <c r="J16" i="8"/>
  <c r="C17" i="8"/>
  <c r="J14" i="8"/>
  <c r="J12" i="8"/>
  <c r="C13" i="8"/>
  <c r="J10" i="8"/>
  <c r="C11" i="8"/>
  <c r="J8" i="8"/>
  <c r="C9" i="8"/>
  <c r="A1" i="8"/>
  <c r="H882" i="7"/>
  <c r="H879" i="7"/>
  <c r="C882" i="7"/>
  <c r="C879" i="7"/>
  <c r="C876" i="7"/>
  <c r="C875" i="7"/>
  <c r="C874" i="7"/>
  <c r="H864" i="7"/>
  <c r="G864" i="7"/>
  <c r="E864" i="7"/>
  <c r="E863" i="7"/>
  <c r="E862" i="7"/>
  <c r="I861" i="7"/>
  <c r="H861" i="7"/>
  <c r="G861" i="7"/>
  <c r="F861" i="7"/>
  <c r="D859" i="7"/>
  <c r="C859" i="7"/>
  <c r="B859" i="7"/>
  <c r="H857" i="7"/>
  <c r="G857" i="7"/>
  <c r="E857" i="7"/>
  <c r="E856" i="7"/>
  <c r="E855" i="7"/>
  <c r="I854" i="7"/>
  <c r="H854" i="7"/>
  <c r="G854" i="7"/>
  <c r="F854" i="7"/>
  <c r="I853" i="7"/>
  <c r="H853" i="7"/>
  <c r="G853" i="7"/>
  <c r="F853" i="7"/>
  <c r="D851" i="7"/>
  <c r="C851" i="7"/>
  <c r="B851" i="7"/>
  <c r="H849" i="7"/>
  <c r="G849" i="7"/>
  <c r="E849" i="7"/>
  <c r="E848" i="7"/>
  <c r="E847" i="7"/>
  <c r="E846" i="7"/>
  <c r="I845" i="7"/>
  <c r="H845" i="7"/>
  <c r="G845" i="7"/>
  <c r="F845" i="7"/>
  <c r="I844" i="7"/>
  <c r="H844" i="7"/>
  <c r="G844" i="7"/>
  <c r="F844" i="7"/>
  <c r="I843" i="7"/>
  <c r="H843" i="7"/>
  <c r="G843" i="7"/>
  <c r="F843" i="7"/>
  <c r="I842" i="7"/>
  <c r="H842" i="7"/>
  <c r="G842" i="7"/>
  <c r="F842" i="7"/>
  <c r="D840" i="7"/>
  <c r="C840" i="7"/>
  <c r="B840" i="7"/>
  <c r="H838" i="7"/>
  <c r="G838" i="7"/>
  <c r="E838" i="7"/>
  <c r="E837" i="7"/>
  <c r="E836" i="7"/>
  <c r="I835" i="7"/>
  <c r="H835" i="7"/>
  <c r="G835" i="7"/>
  <c r="F835" i="7"/>
  <c r="I834" i="7"/>
  <c r="H834" i="7"/>
  <c r="G834" i="7"/>
  <c r="F834" i="7"/>
  <c r="D832" i="7"/>
  <c r="C832" i="7"/>
  <c r="B832" i="7"/>
  <c r="H830" i="7"/>
  <c r="G830" i="7"/>
  <c r="E830" i="7"/>
  <c r="E829" i="7"/>
  <c r="E828" i="7"/>
  <c r="I827" i="7"/>
  <c r="H827" i="7"/>
  <c r="G827" i="7"/>
  <c r="F827" i="7"/>
  <c r="I826" i="7"/>
  <c r="H826" i="7"/>
  <c r="G826" i="7"/>
  <c r="F826" i="7"/>
  <c r="D824" i="7"/>
  <c r="C824" i="7"/>
  <c r="B824" i="7"/>
  <c r="H822" i="7"/>
  <c r="G822" i="7"/>
  <c r="E822" i="7"/>
  <c r="E821" i="7"/>
  <c r="E820" i="7"/>
  <c r="I819" i="7"/>
  <c r="H819" i="7"/>
  <c r="G819" i="7"/>
  <c r="F819" i="7"/>
  <c r="I818" i="7"/>
  <c r="H818" i="7"/>
  <c r="G818" i="7"/>
  <c r="F818" i="7"/>
  <c r="D816" i="7"/>
  <c r="C816" i="7"/>
  <c r="B816" i="7"/>
  <c r="B815" i="7"/>
  <c r="H812" i="7"/>
  <c r="G812" i="7"/>
  <c r="E812" i="7"/>
  <c r="E811" i="7"/>
  <c r="E810" i="7"/>
  <c r="I809" i="7"/>
  <c r="H809" i="7"/>
  <c r="G809" i="7"/>
  <c r="F809" i="7"/>
  <c r="D807" i="7"/>
  <c r="C807" i="7"/>
  <c r="B807" i="7"/>
  <c r="H805" i="7"/>
  <c r="G805" i="7"/>
  <c r="E805" i="7"/>
  <c r="E804" i="7"/>
  <c r="E803" i="7"/>
  <c r="I802" i="7"/>
  <c r="H802" i="7"/>
  <c r="G802" i="7"/>
  <c r="F802" i="7"/>
  <c r="I801" i="7"/>
  <c r="H801" i="7"/>
  <c r="G801" i="7"/>
  <c r="F801" i="7"/>
  <c r="D799" i="7"/>
  <c r="C799" i="7"/>
  <c r="B799" i="7"/>
  <c r="H797" i="7"/>
  <c r="G797" i="7"/>
  <c r="E797" i="7"/>
  <c r="E796" i="7"/>
  <c r="E795" i="7"/>
  <c r="E794" i="7"/>
  <c r="I793" i="7"/>
  <c r="H793" i="7"/>
  <c r="G793" i="7"/>
  <c r="F793" i="7"/>
  <c r="I792" i="7"/>
  <c r="H792" i="7"/>
  <c r="G792" i="7"/>
  <c r="F792" i="7"/>
  <c r="I791" i="7"/>
  <c r="H791" i="7"/>
  <c r="G791" i="7"/>
  <c r="F791" i="7"/>
  <c r="I790" i="7"/>
  <c r="H790" i="7"/>
  <c r="G790" i="7"/>
  <c r="F790" i="7"/>
  <c r="D788" i="7"/>
  <c r="C788" i="7"/>
  <c r="B788" i="7"/>
  <c r="H786" i="7"/>
  <c r="G786" i="7"/>
  <c r="E786" i="7"/>
  <c r="E785" i="7"/>
  <c r="E784" i="7"/>
  <c r="I783" i="7"/>
  <c r="H783" i="7"/>
  <c r="G783" i="7"/>
  <c r="F783" i="7"/>
  <c r="I782" i="7"/>
  <c r="H782" i="7"/>
  <c r="G782" i="7"/>
  <c r="F782" i="7"/>
  <c r="D780" i="7"/>
  <c r="C780" i="7"/>
  <c r="B780" i="7"/>
  <c r="H778" i="7"/>
  <c r="G778" i="7"/>
  <c r="E778" i="7"/>
  <c r="E777" i="7"/>
  <c r="E776" i="7"/>
  <c r="I775" i="7"/>
  <c r="H775" i="7"/>
  <c r="G775" i="7"/>
  <c r="F775" i="7"/>
  <c r="I774" i="7"/>
  <c r="H774" i="7"/>
  <c r="G774" i="7"/>
  <c r="F774" i="7"/>
  <c r="D772" i="7"/>
  <c r="C772" i="7"/>
  <c r="B772" i="7"/>
  <c r="H770" i="7"/>
  <c r="G770" i="7"/>
  <c r="E770" i="7"/>
  <c r="E769" i="7"/>
  <c r="E768" i="7"/>
  <c r="I767" i="7"/>
  <c r="H767" i="7"/>
  <c r="G767" i="7"/>
  <c r="F767" i="7"/>
  <c r="I766" i="7"/>
  <c r="H766" i="7"/>
  <c r="G766" i="7"/>
  <c r="F766" i="7"/>
  <c r="D764" i="7"/>
  <c r="C764" i="7"/>
  <c r="B764" i="7"/>
  <c r="B763" i="7"/>
  <c r="A761" i="7"/>
  <c r="H755" i="7"/>
  <c r="G755" i="7"/>
  <c r="E755" i="7"/>
  <c r="E754" i="7"/>
  <c r="E753" i="7"/>
  <c r="I752" i="7"/>
  <c r="H752" i="7"/>
  <c r="G752" i="7"/>
  <c r="F752" i="7"/>
  <c r="I751" i="7"/>
  <c r="H751" i="7"/>
  <c r="G751" i="7"/>
  <c r="F751" i="7"/>
  <c r="D749" i="7"/>
  <c r="C749" i="7"/>
  <c r="B749" i="7"/>
  <c r="H747" i="7"/>
  <c r="G747" i="7"/>
  <c r="E747" i="7"/>
  <c r="E746" i="7"/>
  <c r="E745" i="7"/>
  <c r="I744" i="7"/>
  <c r="H744" i="7"/>
  <c r="G744" i="7"/>
  <c r="F744" i="7"/>
  <c r="I743" i="7"/>
  <c r="H743" i="7"/>
  <c r="G743" i="7"/>
  <c r="F743" i="7"/>
  <c r="D741" i="7"/>
  <c r="C741" i="7"/>
  <c r="B741" i="7"/>
  <c r="H739" i="7"/>
  <c r="G739" i="7"/>
  <c r="E739" i="7"/>
  <c r="E738" i="7"/>
  <c r="E737" i="7"/>
  <c r="I736" i="7"/>
  <c r="H736" i="7"/>
  <c r="G736" i="7"/>
  <c r="F736" i="7"/>
  <c r="I735" i="7"/>
  <c r="H735" i="7"/>
  <c r="G735" i="7"/>
  <c r="F735" i="7"/>
  <c r="D733" i="7"/>
  <c r="C733" i="7"/>
  <c r="B733" i="7"/>
  <c r="H731" i="7"/>
  <c r="G731" i="7"/>
  <c r="E731" i="7"/>
  <c r="E730" i="7"/>
  <c r="E729" i="7"/>
  <c r="I728" i="7"/>
  <c r="H728" i="7"/>
  <c r="G728" i="7"/>
  <c r="F728" i="7"/>
  <c r="I727" i="7"/>
  <c r="H727" i="7"/>
  <c r="G727" i="7"/>
  <c r="F727" i="7"/>
  <c r="D725" i="7"/>
  <c r="C725" i="7"/>
  <c r="B725" i="7"/>
  <c r="B724" i="7"/>
  <c r="H721" i="7"/>
  <c r="G721" i="7"/>
  <c r="E721" i="7"/>
  <c r="E720" i="7"/>
  <c r="E719" i="7"/>
  <c r="I718" i="7"/>
  <c r="H718" i="7"/>
  <c r="G718" i="7"/>
  <c r="F718" i="7"/>
  <c r="I717" i="7"/>
  <c r="H717" i="7"/>
  <c r="G717" i="7"/>
  <c r="F717" i="7"/>
  <c r="D715" i="7"/>
  <c r="C715" i="7"/>
  <c r="B715" i="7"/>
  <c r="H713" i="7"/>
  <c r="G713" i="7"/>
  <c r="E713" i="7"/>
  <c r="E712" i="7"/>
  <c r="E711" i="7"/>
  <c r="I710" i="7"/>
  <c r="H710" i="7"/>
  <c r="G710" i="7"/>
  <c r="F710" i="7"/>
  <c r="I709" i="7"/>
  <c r="H709" i="7"/>
  <c r="G709" i="7"/>
  <c r="F709" i="7"/>
  <c r="D707" i="7"/>
  <c r="C707" i="7"/>
  <c r="B707" i="7"/>
  <c r="B706" i="7"/>
  <c r="H703" i="7"/>
  <c r="G703" i="7"/>
  <c r="E703" i="7"/>
  <c r="E702" i="7"/>
  <c r="E701" i="7"/>
  <c r="I700" i="7"/>
  <c r="H700" i="7"/>
  <c r="G700" i="7"/>
  <c r="F700" i="7"/>
  <c r="I699" i="7"/>
  <c r="H699" i="7"/>
  <c r="G699" i="7"/>
  <c r="F699" i="7"/>
  <c r="E698" i="7"/>
  <c r="D698" i="7"/>
  <c r="C698" i="7"/>
  <c r="B698" i="7"/>
  <c r="H696" i="7"/>
  <c r="G696" i="7"/>
  <c r="E696" i="7"/>
  <c r="E695" i="7"/>
  <c r="E694" i="7"/>
  <c r="I693" i="7"/>
  <c r="H693" i="7"/>
  <c r="G693" i="7"/>
  <c r="F693" i="7"/>
  <c r="I692" i="7"/>
  <c r="H692" i="7"/>
  <c r="G692" i="7"/>
  <c r="F692" i="7"/>
  <c r="E691" i="7"/>
  <c r="D691" i="7"/>
  <c r="C691" i="7"/>
  <c r="B691" i="7"/>
  <c r="H689" i="7"/>
  <c r="G689" i="7"/>
  <c r="E689" i="7"/>
  <c r="E688" i="7"/>
  <c r="E687" i="7"/>
  <c r="I686" i="7"/>
  <c r="H686" i="7"/>
  <c r="G686" i="7"/>
  <c r="F686" i="7"/>
  <c r="I685" i="7"/>
  <c r="H685" i="7"/>
  <c r="G685" i="7"/>
  <c r="F685" i="7"/>
  <c r="E684" i="7"/>
  <c r="D684" i="7"/>
  <c r="C684" i="7"/>
  <c r="B684" i="7"/>
  <c r="H682" i="7"/>
  <c r="G682" i="7"/>
  <c r="E682" i="7"/>
  <c r="E681" i="7"/>
  <c r="E680" i="7"/>
  <c r="I679" i="7"/>
  <c r="H679" i="7"/>
  <c r="G679" i="7"/>
  <c r="F679" i="7"/>
  <c r="I678" i="7"/>
  <c r="H678" i="7"/>
  <c r="G678" i="7"/>
  <c r="F678" i="7"/>
  <c r="E677" i="7"/>
  <c r="D677" i="7"/>
  <c r="C677" i="7"/>
  <c r="B677" i="7"/>
  <c r="B676" i="7"/>
  <c r="H673" i="7"/>
  <c r="G673" i="7"/>
  <c r="E673" i="7"/>
  <c r="E672" i="7"/>
  <c r="E671" i="7"/>
  <c r="E670" i="7"/>
  <c r="I669" i="7"/>
  <c r="H669" i="7"/>
  <c r="G669" i="7"/>
  <c r="F669" i="7"/>
  <c r="I668" i="7"/>
  <c r="H668" i="7"/>
  <c r="G668" i="7"/>
  <c r="F668" i="7"/>
  <c r="I667" i="7"/>
  <c r="H667" i="7"/>
  <c r="G667" i="7"/>
  <c r="F667" i="7"/>
  <c r="I666" i="7"/>
  <c r="H666" i="7"/>
  <c r="G666" i="7"/>
  <c r="F666" i="7"/>
  <c r="E665" i="7"/>
  <c r="D665" i="7"/>
  <c r="C665" i="7"/>
  <c r="B665" i="7"/>
  <c r="H663" i="7"/>
  <c r="G663" i="7"/>
  <c r="E663" i="7"/>
  <c r="E662" i="7"/>
  <c r="E661" i="7"/>
  <c r="I660" i="7"/>
  <c r="H660" i="7"/>
  <c r="G660" i="7"/>
  <c r="F660" i="7"/>
  <c r="I659" i="7"/>
  <c r="H659" i="7"/>
  <c r="G659" i="7"/>
  <c r="F659" i="7"/>
  <c r="D657" i="7"/>
  <c r="C657" i="7"/>
  <c r="B657" i="7"/>
  <c r="H655" i="7"/>
  <c r="G655" i="7"/>
  <c r="E655" i="7"/>
  <c r="E654" i="7"/>
  <c r="E653" i="7"/>
  <c r="I652" i="7"/>
  <c r="H652" i="7"/>
  <c r="G652" i="7"/>
  <c r="F652" i="7"/>
  <c r="I651" i="7"/>
  <c r="H651" i="7"/>
  <c r="G651" i="7"/>
  <c r="F651" i="7"/>
  <c r="D649" i="7"/>
  <c r="C649" i="7"/>
  <c r="B649" i="7"/>
  <c r="B648" i="7"/>
  <c r="B646" i="7"/>
  <c r="H643" i="7"/>
  <c r="G643" i="7"/>
  <c r="E643" i="7"/>
  <c r="E642" i="7"/>
  <c r="E641" i="7"/>
  <c r="I640" i="7"/>
  <c r="H640" i="7"/>
  <c r="G640" i="7"/>
  <c r="F640" i="7"/>
  <c r="I639" i="7"/>
  <c r="H639" i="7"/>
  <c r="G639" i="7"/>
  <c r="F639" i="7"/>
  <c r="D637" i="7"/>
  <c r="C637" i="7"/>
  <c r="B637" i="7"/>
  <c r="H635" i="7"/>
  <c r="G635" i="7"/>
  <c r="E635" i="7"/>
  <c r="E634" i="7"/>
  <c r="E633" i="7"/>
  <c r="I632" i="7"/>
  <c r="H632" i="7"/>
  <c r="G632" i="7"/>
  <c r="F632" i="7"/>
  <c r="I631" i="7"/>
  <c r="H631" i="7"/>
  <c r="G631" i="7"/>
  <c r="F631" i="7"/>
  <c r="D629" i="7"/>
  <c r="C629" i="7"/>
  <c r="B629" i="7"/>
  <c r="H627" i="7"/>
  <c r="G627" i="7"/>
  <c r="E627" i="7"/>
  <c r="E626" i="7"/>
  <c r="E625" i="7"/>
  <c r="I624" i="7"/>
  <c r="H624" i="7"/>
  <c r="G624" i="7"/>
  <c r="F624" i="7"/>
  <c r="I623" i="7"/>
  <c r="H623" i="7"/>
  <c r="G623" i="7"/>
  <c r="F623" i="7"/>
  <c r="D621" i="7"/>
  <c r="C621" i="7"/>
  <c r="B621" i="7"/>
  <c r="H619" i="7"/>
  <c r="G619" i="7"/>
  <c r="E619" i="7"/>
  <c r="E618" i="7"/>
  <c r="E617" i="7"/>
  <c r="I616" i="7"/>
  <c r="H616" i="7"/>
  <c r="G616" i="7"/>
  <c r="F616" i="7"/>
  <c r="I615" i="7"/>
  <c r="H615" i="7"/>
  <c r="G615" i="7"/>
  <c r="F615" i="7"/>
  <c r="D613" i="7"/>
  <c r="C613" i="7"/>
  <c r="B613" i="7"/>
  <c r="B612" i="7"/>
  <c r="H609" i="7"/>
  <c r="G609" i="7"/>
  <c r="E609" i="7"/>
  <c r="E608" i="7"/>
  <c r="E607" i="7"/>
  <c r="I606" i="7"/>
  <c r="H606" i="7"/>
  <c r="G606" i="7"/>
  <c r="F606" i="7"/>
  <c r="I605" i="7"/>
  <c r="H605" i="7"/>
  <c r="G605" i="7"/>
  <c r="F605" i="7"/>
  <c r="D603" i="7"/>
  <c r="C603" i="7"/>
  <c r="B603" i="7"/>
  <c r="H601" i="7"/>
  <c r="G601" i="7"/>
  <c r="E601" i="7"/>
  <c r="E600" i="7"/>
  <c r="E599" i="7"/>
  <c r="I598" i="7"/>
  <c r="H598" i="7"/>
  <c r="G598" i="7"/>
  <c r="F598" i="7"/>
  <c r="I597" i="7"/>
  <c r="H597" i="7"/>
  <c r="G597" i="7"/>
  <c r="F597" i="7"/>
  <c r="D595" i="7"/>
  <c r="C595" i="7"/>
  <c r="B595" i="7"/>
  <c r="B594" i="7"/>
  <c r="H591" i="7"/>
  <c r="G591" i="7"/>
  <c r="E591" i="7"/>
  <c r="E590" i="7"/>
  <c r="E589" i="7"/>
  <c r="I588" i="7"/>
  <c r="H588" i="7"/>
  <c r="G588" i="7"/>
  <c r="F588" i="7"/>
  <c r="I587" i="7"/>
  <c r="H587" i="7"/>
  <c r="G587" i="7"/>
  <c r="F587" i="7"/>
  <c r="E586" i="7"/>
  <c r="D586" i="7"/>
  <c r="C586" i="7"/>
  <c r="B586" i="7"/>
  <c r="H584" i="7"/>
  <c r="G584" i="7"/>
  <c r="E584" i="7"/>
  <c r="E583" i="7"/>
  <c r="E582" i="7"/>
  <c r="I581" i="7"/>
  <c r="H581" i="7"/>
  <c r="G581" i="7"/>
  <c r="F581" i="7"/>
  <c r="I580" i="7"/>
  <c r="H580" i="7"/>
  <c r="G580" i="7"/>
  <c r="F580" i="7"/>
  <c r="E579" i="7"/>
  <c r="D579" i="7"/>
  <c r="C579" i="7"/>
  <c r="B579" i="7"/>
  <c r="H577" i="7"/>
  <c r="G577" i="7"/>
  <c r="E577" i="7"/>
  <c r="E576" i="7"/>
  <c r="E575" i="7"/>
  <c r="I574" i="7"/>
  <c r="H574" i="7"/>
  <c r="G574" i="7"/>
  <c r="F574" i="7"/>
  <c r="I573" i="7"/>
  <c r="H573" i="7"/>
  <c r="G573" i="7"/>
  <c r="F573" i="7"/>
  <c r="E572" i="7"/>
  <c r="D572" i="7"/>
  <c r="C572" i="7"/>
  <c r="B572" i="7"/>
  <c r="H570" i="7"/>
  <c r="G570" i="7"/>
  <c r="E570" i="7"/>
  <c r="E569" i="7"/>
  <c r="E568" i="7"/>
  <c r="I567" i="7"/>
  <c r="H567" i="7"/>
  <c r="G567" i="7"/>
  <c r="F567" i="7"/>
  <c r="I566" i="7"/>
  <c r="H566" i="7"/>
  <c r="G566" i="7"/>
  <c r="F566" i="7"/>
  <c r="E565" i="7"/>
  <c r="D565" i="7"/>
  <c r="C565" i="7"/>
  <c r="B565" i="7"/>
  <c r="B564" i="7"/>
  <c r="H561" i="7"/>
  <c r="G561" i="7"/>
  <c r="E561" i="7"/>
  <c r="E560" i="7"/>
  <c r="E559" i="7"/>
  <c r="E558" i="7"/>
  <c r="I557" i="7"/>
  <c r="H557" i="7"/>
  <c r="G557" i="7"/>
  <c r="F557" i="7"/>
  <c r="I556" i="7"/>
  <c r="H556" i="7"/>
  <c r="G556" i="7"/>
  <c r="F556" i="7"/>
  <c r="I555" i="7"/>
  <c r="H555" i="7"/>
  <c r="G555" i="7"/>
  <c r="F555" i="7"/>
  <c r="I554" i="7"/>
  <c r="H554" i="7"/>
  <c r="G554" i="7"/>
  <c r="F554" i="7"/>
  <c r="E553" i="7"/>
  <c r="D553" i="7"/>
  <c r="C553" i="7"/>
  <c r="B553" i="7"/>
  <c r="H551" i="7"/>
  <c r="G551" i="7"/>
  <c r="E551" i="7"/>
  <c r="E550" i="7"/>
  <c r="E549" i="7"/>
  <c r="I548" i="7"/>
  <c r="H548" i="7"/>
  <c r="G548" i="7"/>
  <c r="F548" i="7"/>
  <c r="I547" i="7"/>
  <c r="H547" i="7"/>
  <c r="G547" i="7"/>
  <c r="F547" i="7"/>
  <c r="D545" i="7"/>
  <c r="C545" i="7"/>
  <c r="B545" i="7"/>
  <c r="H543" i="7"/>
  <c r="G543" i="7"/>
  <c r="E543" i="7"/>
  <c r="E542" i="7"/>
  <c r="E541" i="7"/>
  <c r="I540" i="7"/>
  <c r="H540" i="7"/>
  <c r="G540" i="7"/>
  <c r="F540" i="7"/>
  <c r="I539" i="7"/>
  <c r="H539" i="7"/>
  <c r="G539" i="7"/>
  <c r="F539" i="7"/>
  <c r="D537" i="7"/>
  <c r="C537" i="7"/>
  <c r="B537" i="7"/>
  <c r="B536" i="7"/>
  <c r="B534" i="7"/>
  <c r="A532" i="7"/>
  <c r="H526" i="7"/>
  <c r="G526" i="7"/>
  <c r="E526" i="7"/>
  <c r="E525" i="7"/>
  <c r="E524" i="7"/>
  <c r="I523" i="7"/>
  <c r="H523" i="7"/>
  <c r="G523" i="7"/>
  <c r="F523" i="7"/>
  <c r="I522" i="7"/>
  <c r="H522" i="7"/>
  <c r="G522" i="7"/>
  <c r="F522" i="7"/>
  <c r="E521" i="7"/>
  <c r="D521" i="7"/>
  <c r="C521" i="7"/>
  <c r="B521" i="7"/>
  <c r="B520" i="7"/>
  <c r="H517" i="7"/>
  <c r="G517" i="7"/>
  <c r="E517" i="7"/>
  <c r="E516" i="7"/>
  <c r="E515" i="7"/>
  <c r="I514" i="7"/>
  <c r="H514" i="7"/>
  <c r="G514" i="7"/>
  <c r="F514" i="7"/>
  <c r="I513" i="7"/>
  <c r="H513" i="7"/>
  <c r="G513" i="7"/>
  <c r="F513" i="7"/>
  <c r="E512" i="7"/>
  <c r="D512" i="7"/>
  <c r="C512" i="7"/>
  <c r="B512" i="7"/>
  <c r="B511" i="7"/>
  <c r="H508" i="7"/>
  <c r="G508" i="7"/>
  <c r="E508" i="7"/>
  <c r="E507" i="7"/>
  <c r="E506" i="7"/>
  <c r="E505" i="7"/>
  <c r="I504" i="7"/>
  <c r="H504" i="7"/>
  <c r="G504" i="7"/>
  <c r="F504" i="7"/>
  <c r="I503" i="7"/>
  <c r="H503" i="7"/>
  <c r="G503" i="7"/>
  <c r="F503" i="7"/>
  <c r="I502" i="7"/>
  <c r="H502" i="7"/>
  <c r="G502" i="7"/>
  <c r="F502" i="7"/>
  <c r="I501" i="7"/>
  <c r="H501" i="7"/>
  <c r="G501" i="7"/>
  <c r="F501" i="7"/>
  <c r="E500" i="7"/>
  <c r="D500" i="7"/>
  <c r="C500" i="7"/>
  <c r="B500" i="7"/>
  <c r="B499" i="7"/>
  <c r="H496" i="7"/>
  <c r="G496" i="7"/>
  <c r="E496" i="7"/>
  <c r="E495" i="7"/>
  <c r="E494" i="7"/>
  <c r="I493" i="7"/>
  <c r="H493" i="7"/>
  <c r="G493" i="7"/>
  <c r="F493" i="7"/>
  <c r="I492" i="7"/>
  <c r="H492" i="7"/>
  <c r="G492" i="7"/>
  <c r="F492" i="7"/>
  <c r="E491" i="7"/>
  <c r="D491" i="7"/>
  <c r="C491" i="7"/>
  <c r="B491" i="7"/>
  <c r="H489" i="7"/>
  <c r="G489" i="7"/>
  <c r="E489" i="7"/>
  <c r="E488" i="7"/>
  <c r="E487" i="7"/>
  <c r="E486" i="7"/>
  <c r="I485" i="7"/>
  <c r="H485" i="7"/>
  <c r="G485" i="7"/>
  <c r="F485" i="7"/>
  <c r="I484" i="7"/>
  <c r="H484" i="7"/>
  <c r="G484" i="7"/>
  <c r="F484" i="7"/>
  <c r="I483" i="7"/>
  <c r="H483" i="7"/>
  <c r="G483" i="7"/>
  <c r="F483" i="7"/>
  <c r="I482" i="7"/>
  <c r="H482" i="7"/>
  <c r="G482" i="7"/>
  <c r="F482" i="7"/>
  <c r="E481" i="7"/>
  <c r="D481" i="7"/>
  <c r="C481" i="7"/>
  <c r="B481" i="7"/>
  <c r="AC480" i="7"/>
  <c r="B480" i="7"/>
  <c r="H477" i="7"/>
  <c r="G477" i="7"/>
  <c r="E477" i="7"/>
  <c r="E476" i="7"/>
  <c r="E475" i="7"/>
  <c r="I474" i="7"/>
  <c r="H474" i="7"/>
  <c r="G474" i="7"/>
  <c r="F474" i="7"/>
  <c r="I473" i="7"/>
  <c r="H473" i="7"/>
  <c r="G473" i="7"/>
  <c r="F473" i="7"/>
  <c r="E472" i="7"/>
  <c r="D472" i="7"/>
  <c r="C472" i="7"/>
  <c r="B472" i="7"/>
  <c r="H470" i="7"/>
  <c r="G470" i="7"/>
  <c r="E470" i="7"/>
  <c r="E469" i="7"/>
  <c r="E468" i="7"/>
  <c r="E467" i="7"/>
  <c r="I466" i="7"/>
  <c r="H466" i="7"/>
  <c r="G466" i="7"/>
  <c r="F466" i="7"/>
  <c r="I465" i="7"/>
  <c r="H465" i="7"/>
  <c r="G465" i="7"/>
  <c r="F465" i="7"/>
  <c r="I464" i="7"/>
  <c r="H464" i="7"/>
  <c r="G464" i="7"/>
  <c r="F464" i="7"/>
  <c r="I463" i="7"/>
  <c r="H463" i="7"/>
  <c r="G463" i="7"/>
  <c r="F463" i="7"/>
  <c r="E462" i="7"/>
  <c r="D462" i="7"/>
  <c r="C462" i="7"/>
  <c r="B462" i="7"/>
  <c r="AC461" i="7"/>
  <c r="B461" i="7"/>
  <c r="H458" i="7"/>
  <c r="G458" i="7"/>
  <c r="E458" i="7"/>
  <c r="E457" i="7"/>
  <c r="E456" i="7"/>
  <c r="I455" i="7"/>
  <c r="H455" i="7"/>
  <c r="G455" i="7"/>
  <c r="F455" i="7"/>
  <c r="I454" i="7"/>
  <c r="H454" i="7"/>
  <c r="G454" i="7"/>
  <c r="F454" i="7"/>
  <c r="E453" i="7"/>
  <c r="D453" i="7"/>
  <c r="C453" i="7"/>
  <c r="B453" i="7"/>
  <c r="H451" i="7"/>
  <c r="G451" i="7"/>
  <c r="E451" i="7"/>
  <c r="E450" i="7"/>
  <c r="E449" i="7"/>
  <c r="E448" i="7"/>
  <c r="I447" i="7"/>
  <c r="H447" i="7"/>
  <c r="G447" i="7"/>
  <c r="F447" i="7"/>
  <c r="I446" i="7"/>
  <c r="H446" i="7"/>
  <c r="G446" i="7"/>
  <c r="F446" i="7"/>
  <c r="I445" i="7"/>
  <c r="H445" i="7"/>
  <c r="G445" i="7"/>
  <c r="F445" i="7"/>
  <c r="I444" i="7"/>
  <c r="H444" i="7"/>
  <c r="G444" i="7"/>
  <c r="F444" i="7"/>
  <c r="E443" i="7"/>
  <c r="D443" i="7"/>
  <c r="C443" i="7"/>
  <c r="B443" i="7"/>
  <c r="AC442" i="7"/>
  <c r="B442" i="7"/>
  <c r="H439" i="7"/>
  <c r="G439" i="7"/>
  <c r="E439" i="7"/>
  <c r="E438" i="7"/>
  <c r="E437" i="7"/>
  <c r="I436" i="7"/>
  <c r="H436" i="7"/>
  <c r="G436" i="7"/>
  <c r="F436" i="7"/>
  <c r="D434" i="7"/>
  <c r="C434" i="7"/>
  <c r="B434" i="7"/>
  <c r="H432" i="7"/>
  <c r="G432" i="7"/>
  <c r="E432" i="7"/>
  <c r="E431" i="7"/>
  <c r="E430" i="7"/>
  <c r="I429" i="7"/>
  <c r="H429" i="7"/>
  <c r="G429" i="7"/>
  <c r="F429" i="7"/>
  <c r="I428" i="7"/>
  <c r="H428" i="7"/>
  <c r="G428" i="7"/>
  <c r="F428" i="7"/>
  <c r="D426" i="7"/>
  <c r="C426" i="7"/>
  <c r="B426" i="7"/>
  <c r="H424" i="7"/>
  <c r="G424" i="7"/>
  <c r="E424" i="7"/>
  <c r="E423" i="7"/>
  <c r="E422" i="7"/>
  <c r="I421" i="7"/>
  <c r="H421" i="7"/>
  <c r="G421" i="7"/>
  <c r="F421" i="7"/>
  <c r="E420" i="7"/>
  <c r="D420" i="7"/>
  <c r="C420" i="7"/>
  <c r="B420" i="7"/>
  <c r="H418" i="7"/>
  <c r="G418" i="7"/>
  <c r="E418" i="7"/>
  <c r="E417" i="7"/>
  <c r="E416" i="7"/>
  <c r="I415" i="7"/>
  <c r="H415" i="7"/>
  <c r="G415" i="7"/>
  <c r="F415" i="7"/>
  <c r="I414" i="7"/>
  <c r="H414" i="7"/>
  <c r="G414" i="7"/>
  <c r="F414" i="7"/>
  <c r="E413" i="7"/>
  <c r="D413" i="7"/>
  <c r="C413" i="7"/>
  <c r="B413" i="7"/>
  <c r="H411" i="7"/>
  <c r="G411" i="7"/>
  <c r="E411" i="7"/>
  <c r="E410" i="7"/>
  <c r="E409" i="7"/>
  <c r="E408" i="7"/>
  <c r="I407" i="7"/>
  <c r="H407" i="7"/>
  <c r="G407" i="7"/>
  <c r="F407" i="7"/>
  <c r="I406" i="7"/>
  <c r="H406" i="7"/>
  <c r="G406" i="7"/>
  <c r="F406" i="7"/>
  <c r="I405" i="7"/>
  <c r="H405" i="7"/>
  <c r="G405" i="7"/>
  <c r="F405" i="7"/>
  <c r="E404" i="7"/>
  <c r="D404" i="7"/>
  <c r="C404" i="7"/>
  <c r="B404" i="7"/>
  <c r="H402" i="7"/>
  <c r="G402" i="7"/>
  <c r="E402" i="7"/>
  <c r="E401" i="7"/>
  <c r="E400" i="7"/>
  <c r="I399" i="7"/>
  <c r="H399" i="7"/>
  <c r="G399" i="7"/>
  <c r="F399" i="7"/>
  <c r="D397" i="7"/>
  <c r="C397" i="7"/>
  <c r="B397" i="7"/>
  <c r="H395" i="7"/>
  <c r="G395" i="7"/>
  <c r="E395" i="7"/>
  <c r="E394" i="7"/>
  <c r="E393" i="7"/>
  <c r="I392" i="7"/>
  <c r="H392" i="7"/>
  <c r="G392" i="7"/>
  <c r="F392" i="7"/>
  <c r="D390" i="7"/>
  <c r="C390" i="7"/>
  <c r="B390" i="7"/>
  <c r="B389" i="7"/>
  <c r="H386" i="7"/>
  <c r="G386" i="7"/>
  <c r="E386" i="7"/>
  <c r="E385" i="7"/>
  <c r="E384" i="7"/>
  <c r="I383" i="7"/>
  <c r="H383" i="7"/>
  <c r="G383" i="7"/>
  <c r="F383" i="7"/>
  <c r="I382" i="7"/>
  <c r="H382" i="7"/>
  <c r="G382" i="7"/>
  <c r="F382" i="7"/>
  <c r="E381" i="7"/>
  <c r="D381" i="7"/>
  <c r="C381" i="7"/>
  <c r="B381" i="7"/>
  <c r="B380" i="7"/>
  <c r="H377" i="7"/>
  <c r="G377" i="7"/>
  <c r="E377" i="7"/>
  <c r="E376" i="7"/>
  <c r="E375" i="7"/>
  <c r="I374" i="7"/>
  <c r="H374" i="7"/>
  <c r="G374" i="7"/>
  <c r="F374" i="7"/>
  <c r="I373" i="7"/>
  <c r="H373" i="7"/>
  <c r="G373" i="7"/>
  <c r="F373" i="7"/>
  <c r="E372" i="7"/>
  <c r="D372" i="7"/>
  <c r="C372" i="7"/>
  <c r="B372" i="7"/>
  <c r="B371" i="7"/>
  <c r="H368" i="7"/>
  <c r="G368" i="7"/>
  <c r="E368" i="7"/>
  <c r="E367" i="7"/>
  <c r="E366" i="7"/>
  <c r="E365" i="7"/>
  <c r="I364" i="7"/>
  <c r="H364" i="7"/>
  <c r="G364" i="7"/>
  <c r="F364" i="7"/>
  <c r="I363" i="7"/>
  <c r="H363" i="7"/>
  <c r="G363" i="7"/>
  <c r="F363" i="7"/>
  <c r="I362" i="7"/>
  <c r="H362" i="7"/>
  <c r="G362" i="7"/>
  <c r="F362" i="7"/>
  <c r="I361" i="7"/>
  <c r="H361" i="7"/>
  <c r="G361" i="7"/>
  <c r="F361" i="7"/>
  <c r="E360" i="7"/>
  <c r="D360" i="7"/>
  <c r="C360" i="7"/>
  <c r="B360" i="7"/>
  <c r="B359" i="7"/>
  <c r="H356" i="7"/>
  <c r="G356" i="7"/>
  <c r="E356" i="7"/>
  <c r="E355" i="7"/>
  <c r="E354" i="7"/>
  <c r="I353" i="7"/>
  <c r="H353" i="7"/>
  <c r="G353" i="7"/>
  <c r="F353" i="7"/>
  <c r="I352" i="7"/>
  <c r="H352" i="7"/>
  <c r="G352" i="7"/>
  <c r="F352" i="7"/>
  <c r="E351" i="7"/>
  <c r="D351" i="7"/>
  <c r="C351" i="7"/>
  <c r="B351" i="7"/>
  <c r="H349" i="7"/>
  <c r="G349" i="7"/>
  <c r="E349" i="7"/>
  <c r="E348" i="7"/>
  <c r="E347" i="7"/>
  <c r="E346" i="7"/>
  <c r="I345" i="7"/>
  <c r="H345" i="7"/>
  <c r="G345" i="7"/>
  <c r="F345" i="7"/>
  <c r="I344" i="7"/>
  <c r="H344" i="7"/>
  <c r="G344" i="7"/>
  <c r="F344" i="7"/>
  <c r="I343" i="7"/>
  <c r="H343" i="7"/>
  <c r="G343" i="7"/>
  <c r="F343" i="7"/>
  <c r="I342" i="7"/>
  <c r="H342" i="7"/>
  <c r="G342" i="7"/>
  <c r="F342" i="7"/>
  <c r="E341" i="7"/>
  <c r="D341" i="7"/>
  <c r="C341" i="7"/>
  <c r="B341" i="7"/>
  <c r="AC340" i="7"/>
  <c r="B340" i="7"/>
  <c r="H337" i="7"/>
  <c r="G337" i="7"/>
  <c r="E337" i="7"/>
  <c r="E336" i="7"/>
  <c r="E335" i="7"/>
  <c r="I334" i="7"/>
  <c r="H334" i="7"/>
  <c r="G334" i="7"/>
  <c r="F334" i="7"/>
  <c r="I333" i="7"/>
  <c r="H333" i="7"/>
  <c r="G333" i="7"/>
  <c r="F333" i="7"/>
  <c r="E332" i="7"/>
  <c r="D332" i="7"/>
  <c r="C332" i="7"/>
  <c r="B332" i="7"/>
  <c r="H330" i="7"/>
  <c r="G330" i="7"/>
  <c r="E330" i="7"/>
  <c r="E329" i="7"/>
  <c r="E328" i="7"/>
  <c r="E327" i="7"/>
  <c r="I326" i="7"/>
  <c r="H326" i="7"/>
  <c r="G326" i="7"/>
  <c r="F326" i="7"/>
  <c r="I325" i="7"/>
  <c r="H325" i="7"/>
  <c r="G325" i="7"/>
  <c r="F325" i="7"/>
  <c r="I324" i="7"/>
  <c r="H324" i="7"/>
  <c r="G324" i="7"/>
  <c r="F324" i="7"/>
  <c r="I323" i="7"/>
  <c r="H323" i="7"/>
  <c r="G323" i="7"/>
  <c r="F323" i="7"/>
  <c r="E322" i="7"/>
  <c r="D322" i="7"/>
  <c r="C322" i="7"/>
  <c r="B322" i="7"/>
  <c r="AC321" i="7"/>
  <c r="B321" i="7"/>
  <c r="H318" i="7"/>
  <c r="G318" i="7"/>
  <c r="E318" i="7"/>
  <c r="E317" i="7"/>
  <c r="E316" i="7"/>
  <c r="I315" i="7"/>
  <c r="H315" i="7"/>
  <c r="G315" i="7"/>
  <c r="F315" i="7"/>
  <c r="I314" i="7"/>
  <c r="H314" i="7"/>
  <c r="G314" i="7"/>
  <c r="F314" i="7"/>
  <c r="E313" i="7"/>
  <c r="D313" i="7"/>
  <c r="C313" i="7"/>
  <c r="B313" i="7"/>
  <c r="H311" i="7"/>
  <c r="G311" i="7"/>
  <c r="E311" i="7"/>
  <c r="E310" i="7"/>
  <c r="E309" i="7"/>
  <c r="E308" i="7"/>
  <c r="I307" i="7"/>
  <c r="H307" i="7"/>
  <c r="G307" i="7"/>
  <c r="F307" i="7"/>
  <c r="I306" i="7"/>
  <c r="H306" i="7"/>
  <c r="G306" i="7"/>
  <c r="F306" i="7"/>
  <c r="I305" i="7"/>
  <c r="H305" i="7"/>
  <c r="G305" i="7"/>
  <c r="F305" i="7"/>
  <c r="I304" i="7"/>
  <c r="H304" i="7"/>
  <c r="G304" i="7"/>
  <c r="F304" i="7"/>
  <c r="E303" i="7"/>
  <c r="D303" i="7"/>
  <c r="C303" i="7"/>
  <c r="B303" i="7"/>
  <c r="AC302" i="7"/>
  <c r="B302" i="7"/>
  <c r="H299" i="7"/>
  <c r="G299" i="7"/>
  <c r="E299" i="7"/>
  <c r="E298" i="7"/>
  <c r="E297" i="7"/>
  <c r="I296" i="7"/>
  <c r="H296" i="7"/>
  <c r="G296" i="7"/>
  <c r="F296" i="7"/>
  <c r="D294" i="7"/>
  <c r="C294" i="7"/>
  <c r="B294" i="7"/>
  <c r="H292" i="7"/>
  <c r="G292" i="7"/>
  <c r="E292" i="7"/>
  <c r="E291" i="7"/>
  <c r="E290" i="7"/>
  <c r="I289" i="7"/>
  <c r="H289" i="7"/>
  <c r="G289" i="7"/>
  <c r="F289" i="7"/>
  <c r="I288" i="7"/>
  <c r="H288" i="7"/>
  <c r="G288" i="7"/>
  <c r="F288" i="7"/>
  <c r="D286" i="7"/>
  <c r="C286" i="7"/>
  <c r="B286" i="7"/>
  <c r="H284" i="7"/>
  <c r="G284" i="7"/>
  <c r="E284" i="7"/>
  <c r="E283" i="7"/>
  <c r="E282" i="7"/>
  <c r="I281" i="7"/>
  <c r="H281" i="7"/>
  <c r="G281" i="7"/>
  <c r="F281" i="7"/>
  <c r="E280" i="7"/>
  <c r="D280" i="7"/>
  <c r="C280" i="7"/>
  <c r="B280" i="7"/>
  <c r="H278" i="7"/>
  <c r="G278" i="7"/>
  <c r="E278" i="7"/>
  <c r="E277" i="7"/>
  <c r="E276" i="7"/>
  <c r="I275" i="7"/>
  <c r="H275" i="7"/>
  <c r="G275" i="7"/>
  <c r="F275" i="7"/>
  <c r="I274" i="7"/>
  <c r="H274" i="7"/>
  <c r="G274" i="7"/>
  <c r="F274" i="7"/>
  <c r="E273" i="7"/>
  <c r="D273" i="7"/>
  <c r="C273" i="7"/>
  <c r="B273" i="7"/>
  <c r="H271" i="7"/>
  <c r="G271" i="7"/>
  <c r="E271" i="7"/>
  <c r="E270" i="7"/>
  <c r="E269" i="7"/>
  <c r="E268" i="7"/>
  <c r="I267" i="7"/>
  <c r="H267" i="7"/>
  <c r="G267" i="7"/>
  <c r="F267" i="7"/>
  <c r="I266" i="7"/>
  <c r="H266" i="7"/>
  <c r="G266" i="7"/>
  <c r="F266" i="7"/>
  <c r="I265" i="7"/>
  <c r="H265" i="7"/>
  <c r="G265" i="7"/>
  <c r="F265" i="7"/>
  <c r="E264" i="7"/>
  <c r="D264" i="7"/>
  <c r="C264" i="7"/>
  <c r="B264" i="7"/>
  <c r="H262" i="7"/>
  <c r="G262" i="7"/>
  <c r="E262" i="7"/>
  <c r="E261" i="7"/>
  <c r="E260" i="7"/>
  <c r="I259" i="7"/>
  <c r="H259" i="7"/>
  <c r="G259" i="7"/>
  <c r="F259" i="7"/>
  <c r="D257" i="7"/>
  <c r="C257" i="7"/>
  <c r="B257" i="7"/>
  <c r="H255" i="7"/>
  <c r="G255" i="7"/>
  <c r="E255" i="7"/>
  <c r="E254" i="7"/>
  <c r="E253" i="7"/>
  <c r="I252" i="7"/>
  <c r="H252" i="7"/>
  <c r="G252" i="7"/>
  <c r="F252" i="7"/>
  <c r="D250" i="7"/>
  <c r="C250" i="7"/>
  <c r="B250" i="7"/>
  <c r="B249" i="7"/>
  <c r="A247" i="7"/>
  <c r="H241" i="7"/>
  <c r="G241" i="7"/>
  <c r="E241" i="7"/>
  <c r="E240" i="7"/>
  <c r="E239" i="7"/>
  <c r="I238" i="7"/>
  <c r="H238" i="7"/>
  <c r="G238" i="7"/>
  <c r="F238" i="7"/>
  <c r="D236" i="7"/>
  <c r="C236" i="7"/>
  <c r="B236" i="7"/>
  <c r="H234" i="7"/>
  <c r="G234" i="7"/>
  <c r="E234" i="7"/>
  <c r="E233" i="7"/>
  <c r="E232" i="7"/>
  <c r="I231" i="7"/>
  <c r="H231" i="7"/>
  <c r="G231" i="7"/>
  <c r="F231" i="7"/>
  <c r="I230" i="7"/>
  <c r="H230" i="7"/>
  <c r="G230" i="7"/>
  <c r="F230" i="7"/>
  <c r="D228" i="7"/>
  <c r="C228" i="7"/>
  <c r="B228" i="7"/>
  <c r="H226" i="7"/>
  <c r="G226" i="7"/>
  <c r="E226" i="7"/>
  <c r="E225" i="7"/>
  <c r="E224" i="7"/>
  <c r="E223" i="7"/>
  <c r="I222" i="7"/>
  <c r="H222" i="7"/>
  <c r="G222" i="7"/>
  <c r="F222" i="7"/>
  <c r="I221" i="7"/>
  <c r="H221" i="7"/>
  <c r="G221" i="7"/>
  <c r="F221" i="7"/>
  <c r="I220" i="7"/>
  <c r="H220" i="7"/>
  <c r="G220" i="7"/>
  <c r="F220" i="7"/>
  <c r="E219" i="7"/>
  <c r="D219" i="7"/>
  <c r="C219" i="7"/>
  <c r="B219" i="7"/>
  <c r="H217" i="7"/>
  <c r="G217" i="7"/>
  <c r="E217" i="7"/>
  <c r="E216" i="7"/>
  <c r="E215" i="7"/>
  <c r="E214" i="7"/>
  <c r="I213" i="7"/>
  <c r="H213" i="7"/>
  <c r="G213" i="7"/>
  <c r="F213" i="7"/>
  <c r="I212" i="7"/>
  <c r="H212" i="7"/>
  <c r="G212" i="7"/>
  <c r="F212" i="7"/>
  <c r="I211" i="7"/>
  <c r="H211" i="7"/>
  <c r="G211" i="7"/>
  <c r="F211" i="7"/>
  <c r="E210" i="7"/>
  <c r="D210" i="7"/>
  <c r="C210" i="7"/>
  <c r="B210" i="7"/>
  <c r="H208" i="7"/>
  <c r="G208" i="7"/>
  <c r="E208" i="7"/>
  <c r="E207" i="7"/>
  <c r="E206" i="7"/>
  <c r="I205" i="7"/>
  <c r="H205" i="7"/>
  <c r="G205" i="7"/>
  <c r="F205" i="7"/>
  <c r="I204" i="7"/>
  <c r="H204" i="7"/>
  <c r="G204" i="7"/>
  <c r="F204" i="7"/>
  <c r="I203" i="7"/>
  <c r="H203" i="7"/>
  <c r="G203" i="7"/>
  <c r="F203" i="7"/>
  <c r="D201" i="7"/>
  <c r="C201" i="7"/>
  <c r="B201" i="7"/>
  <c r="H199" i="7"/>
  <c r="G199" i="7"/>
  <c r="E199" i="7"/>
  <c r="E198" i="7"/>
  <c r="E197" i="7"/>
  <c r="E196" i="7"/>
  <c r="I195" i="7"/>
  <c r="H195" i="7"/>
  <c r="G195" i="7"/>
  <c r="F195" i="7"/>
  <c r="I194" i="7"/>
  <c r="H194" i="7"/>
  <c r="G194" i="7"/>
  <c r="F194" i="7"/>
  <c r="I193" i="7"/>
  <c r="H193" i="7"/>
  <c r="G193" i="7"/>
  <c r="F193" i="7"/>
  <c r="I192" i="7"/>
  <c r="H192" i="7"/>
  <c r="G192" i="7"/>
  <c r="F192" i="7"/>
  <c r="E191" i="7"/>
  <c r="D191" i="7"/>
  <c r="C191" i="7"/>
  <c r="B191" i="7"/>
  <c r="B190" i="7"/>
  <c r="H187" i="7"/>
  <c r="G187" i="7"/>
  <c r="E187" i="7"/>
  <c r="E186" i="7"/>
  <c r="E185" i="7"/>
  <c r="I184" i="7"/>
  <c r="H184" i="7"/>
  <c r="G184" i="7"/>
  <c r="F184" i="7"/>
  <c r="D182" i="7"/>
  <c r="C182" i="7"/>
  <c r="B182" i="7"/>
  <c r="H180" i="7"/>
  <c r="G180" i="7"/>
  <c r="E180" i="7"/>
  <c r="E179" i="7"/>
  <c r="E178" i="7"/>
  <c r="I177" i="7"/>
  <c r="H177" i="7"/>
  <c r="G177" i="7"/>
  <c r="F177" i="7"/>
  <c r="I176" i="7"/>
  <c r="H176" i="7"/>
  <c r="G176" i="7"/>
  <c r="F176" i="7"/>
  <c r="D174" i="7"/>
  <c r="C174" i="7"/>
  <c r="B174" i="7"/>
  <c r="H172" i="7"/>
  <c r="G172" i="7"/>
  <c r="E172" i="7"/>
  <c r="E171" i="7"/>
  <c r="E170" i="7"/>
  <c r="E169" i="7"/>
  <c r="I168" i="7"/>
  <c r="H168" i="7"/>
  <c r="G168" i="7"/>
  <c r="F168" i="7"/>
  <c r="I167" i="7"/>
  <c r="H167" i="7"/>
  <c r="G167" i="7"/>
  <c r="F167" i="7"/>
  <c r="I166" i="7"/>
  <c r="H166" i="7"/>
  <c r="G166" i="7"/>
  <c r="F166" i="7"/>
  <c r="E165" i="7"/>
  <c r="D165" i="7"/>
  <c r="C165" i="7"/>
  <c r="B165" i="7"/>
  <c r="H163" i="7"/>
  <c r="G163" i="7"/>
  <c r="E163" i="7"/>
  <c r="E162" i="7"/>
  <c r="E161" i="7"/>
  <c r="E160" i="7"/>
  <c r="I159" i="7"/>
  <c r="H159" i="7"/>
  <c r="G159" i="7"/>
  <c r="F159" i="7"/>
  <c r="I158" i="7"/>
  <c r="H158" i="7"/>
  <c r="G158" i="7"/>
  <c r="F158" i="7"/>
  <c r="I157" i="7"/>
  <c r="H157" i="7"/>
  <c r="G157" i="7"/>
  <c r="F157" i="7"/>
  <c r="E156" i="7"/>
  <c r="D156" i="7"/>
  <c r="C156" i="7"/>
  <c r="B156" i="7"/>
  <c r="H154" i="7"/>
  <c r="G154" i="7"/>
  <c r="E154" i="7"/>
  <c r="E153" i="7"/>
  <c r="E152" i="7"/>
  <c r="I151" i="7"/>
  <c r="H151" i="7"/>
  <c r="G151" i="7"/>
  <c r="F151" i="7"/>
  <c r="I150" i="7"/>
  <c r="H150" i="7"/>
  <c r="G150" i="7"/>
  <c r="F150" i="7"/>
  <c r="I149" i="7"/>
  <c r="H149" i="7"/>
  <c r="G149" i="7"/>
  <c r="F149" i="7"/>
  <c r="D147" i="7"/>
  <c r="C147" i="7"/>
  <c r="B147" i="7"/>
  <c r="H145" i="7"/>
  <c r="G145" i="7"/>
  <c r="E145" i="7"/>
  <c r="E144" i="7"/>
  <c r="E143" i="7"/>
  <c r="E142" i="7"/>
  <c r="I141" i="7"/>
  <c r="H141" i="7"/>
  <c r="G141" i="7"/>
  <c r="F141" i="7"/>
  <c r="I140" i="7"/>
  <c r="H140" i="7"/>
  <c r="G140" i="7"/>
  <c r="F140" i="7"/>
  <c r="I139" i="7"/>
  <c r="H139" i="7"/>
  <c r="G139" i="7"/>
  <c r="F139" i="7"/>
  <c r="I138" i="7"/>
  <c r="H138" i="7"/>
  <c r="G138" i="7"/>
  <c r="F138" i="7"/>
  <c r="E137" i="7"/>
  <c r="D137" i="7"/>
  <c r="C137" i="7"/>
  <c r="B137" i="7"/>
  <c r="B136" i="7"/>
  <c r="H133" i="7"/>
  <c r="G133" i="7"/>
  <c r="E133" i="7"/>
  <c r="E132" i="7"/>
  <c r="E131" i="7"/>
  <c r="I130" i="7"/>
  <c r="H130" i="7"/>
  <c r="G130" i="7"/>
  <c r="F130" i="7"/>
  <c r="I129" i="7"/>
  <c r="H129" i="7"/>
  <c r="G129" i="7"/>
  <c r="F129" i="7"/>
  <c r="D127" i="7"/>
  <c r="C127" i="7"/>
  <c r="B127" i="7"/>
  <c r="H125" i="7"/>
  <c r="G125" i="7"/>
  <c r="E125" i="7"/>
  <c r="E124" i="7"/>
  <c r="E123" i="7"/>
  <c r="I122" i="7"/>
  <c r="H122" i="7"/>
  <c r="G122" i="7"/>
  <c r="F122" i="7"/>
  <c r="I121" i="7"/>
  <c r="H121" i="7"/>
  <c r="G121" i="7"/>
  <c r="F121" i="7"/>
  <c r="E120" i="7"/>
  <c r="D120" i="7"/>
  <c r="C120" i="7"/>
  <c r="B120" i="7"/>
  <c r="H118" i="7"/>
  <c r="G118" i="7"/>
  <c r="E118" i="7"/>
  <c r="E117" i="7"/>
  <c r="E116" i="7"/>
  <c r="I115" i="7"/>
  <c r="H115" i="7"/>
  <c r="F115" i="7"/>
  <c r="D115" i="7"/>
  <c r="C115" i="7"/>
  <c r="B115" i="7"/>
  <c r="I114" i="7"/>
  <c r="H114" i="7"/>
  <c r="G114" i="7"/>
  <c r="F114" i="7"/>
  <c r="I113" i="7"/>
  <c r="H113" i="7"/>
  <c r="G113" i="7"/>
  <c r="F113" i="7"/>
  <c r="D111" i="7"/>
  <c r="C111" i="7"/>
  <c r="B111" i="7"/>
  <c r="H109" i="7"/>
  <c r="G109" i="7"/>
  <c r="E109" i="7"/>
  <c r="E108" i="7"/>
  <c r="E107" i="7"/>
  <c r="I106" i="7"/>
  <c r="H106" i="7"/>
  <c r="G106" i="7"/>
  <c r="F106" i="7"/>
  <c r="I105" i="7"/>
  <c r="H105" i="7"/>
  <c r="G105" i="7"/>
  <c r="F105" i="7"/>
  <c r="E104" i="7"/>
  <c r="D104" i="7"/>
  <c r="C104" i="7"/>
  <c r="B104" i="7"/>
  <c r="H102" i="7"/>
  <c r="G102" i="7"/>
  <c r="E102" i="7"/>
  <c r="E101" i="7"/>
  <c r="E100" i="7"/>
  <c r="I99" i="7"/>
  <c r="H99" i="7"/>
  <c r="G99" i="7"/>
  <c r="F99" i="7"/>
  <c r="I98" i="7"/>
  <c r="H98" i="7"/>
  <c r="G98" i="7"/>
  <c r="F98" i="7"/>
  <c r="E97" i="7"/>
  <c r="D97" i="7"/>
  <c r="C97" i="7"/>
  <c r="B97" i="7"/>
  <c r="H95" i="7"/>
  <c r="G95" i="7"/>
  <c r="E95" i="7"/>
  <c r="E94" i="7"/>
  <c r="E93" i="7"/>
  <c r="I92" i="7"/>
  <c r="H92" i="7"/>
  <c r="G92" i="7"/>
  <c r="F92" i="7"/>
  <c r="I91" i="7"/>
  <c r="H91" i="7"/>
  <c r="G91" i="7"/>
  <c r="F91" i="7"/>
  <c r="E90" i="7"/>
  <c r="D90" i="7"/>
  <c r="C90" i="7"/>
  <c r="B90" i="7"/>
  <c r="H88" i="7"/>
  <c r="G88" i="7"/>
  <c r="E88" i="7"/>
  <c r="E87" i="7"/>
  <c r="E86" i="7"/>
  <c r="E85" i="7"/>
  <c r="I84" i="7"/>
  <c r="H84" i="7"/>
  <c r="G84" i="7"/>
  <c r="F84" i="7"/>
  <c r="I83" i="7"/>
  <c r="H83" i="7"/>
  <c r="G83" i="7"/>
  <c r="F83" i="7"/>
  <c r="I82" i="7"/>
  <c r="H82" i="7"/>
  <c r="G82" i="7"/>
  <c r="F82" i="7"/>
  <c r="D80" i="7"/>
  <c r="C80" i="7"/>
  <c r="B80" i="7"/>
  <c r="H78" i="7"/>
  <c r="G78" i="7"/>
  <c r="E78" i="7"/>
  <c r="E77" i="7"/>
  <c r="E76" i="7"/>
  <c r="I75" i="7"/>
  <c r="H75" i="7"/>
  <c r="G75" i="7"/>
  <c r="F75" i="7"/>
  <c r="D73" i="7"/>
  <c r="C73" i="7"/>
  <c r="B73" i="7"/>
  <c r="H71" i="7"/>
  <c r="G71" i="7"/>
  <c r="E71" i="7"/>
  <c r="E70" i="7"/>
  <c r="E69" i="7"/>
  <c r="I68" i="7"/>
  <c r="H68" i="7"/>
  <c r="G68" i="7"/>
  <c r="F68" i="7"/>
  <c r="D66" i="7"/>
  <c r="C66" i="7"/>
  <c r="B66" i="7"/>
  <c r="H64" i="7"/>
  <c r="G64" i="7"/>
  <c r="E64" i="7"/>
  <c r="E63" i="7"/>
  <c r="E62" i="7"/>
  <c r="I61" i="7"/>
  <c r="H61" i="7"/>
  <c r="G61" i="7"/>
  <c r="F61" i="7"/>
  <c r="D59" i="7"/>
  <c r="C59" i="7"/>
  <c r="B59" i="7"/>
  <c r="H57" i="7"/>
  <c r="G57" i="7"/>
  <c r="E57" i="7"/>
  <c r="E56" i="7"/>
  <c r="E55" i="7"/>
  <c r="I54" i="7"/>
  <c r="H54" i="7"/>
  <c r="G54" i="7"/>
  <c r="F54" i="7"/>
  <c r="I53" i="7"/>
  <c r="H53" i="7"/>
  <c r="G53" i="7"/>
  <c r="F53" i="7"/>
  <c r="E52" i="7"/>
  <c r="D52" i="7"/>
  <c r="C52" i="7"/>
  <c r="B52" i="7"/>
  <c r="H50" i="7"/>
  <c r="G50" i="7"/>
  <c r="E50" i="7"/>
  <c r="E49" i="7"/>
  <c r="E48" i="7"/>
  <c r="I47" i="7"/>
  <c r="H47" i="7"/>
  <c r="G47" i="7"/>
  <c r="F47" i="7"/>
  <c r="I46" i="7"/>
  <c r="H46" i="7"/>
  <c r="G46" i="7"/>
  <c r="F46" i="7"/>
  <c r="E45" i="7"/>
  <c r="D45" i="7"/>
  <c r="C45" i="7"/>
  <c r="B45" i="7"/>
  <c r="H43" i="7"/>
  <c r="G43" i="7"/>
  <c r="E43" i="7"/>
  <c r="E42" i="7"/>
  <c r="E41" i="7"/>
  <c r="E40" i="7"/>
  <c r="I39" i="7"/>
  <c r="H39" i="7"/>
  <c r="G39" i="7"/>
  <c r="F39" i="7"/>
  <c r="I38" i="7"/>
  <c r="H38" i="7"/>
  <c r="G38" i="7"/>
  <c r="F38" i="7"/>
  <c r="I37" i="7"/>
  <c r="H37" i="7"/>
  <c r="G37" i="7"/>
  <c r="F37" i="7"/>
  <c r="I36" i="7"/>
  <c r="H36" i="7"/>
  <c r="G36" i="7"/>
  <c r="F36" i="7"/>
  <c r="E35" i="7"/>
  <c r="D35" i="7"/>
  <c r="C35" i="7"/>
  <c r="B35" i="7"/>
  <c r="A34" i="7"/>
  <c r="A32" i="7"/>
  <c r="A18" i="7"/>
  <c r="A15" i="7"/>
  <c r="A10" i="7"/>
  <c r="G6" i="7"/>
  <c r="B6" i="7"/>
  <c r="A1" i="7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327" i="4"/>
  <c r="A328" i="4"/>
  <c r="A329" i="4"/>
  <c r="A330" i="4"/>
  <c r="A331" i="4"/>
  <c r="A332" i="4"/>
  <c r="A333" i="4"/>
  <c r="A334" i="4"/>
  <c r="A335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368" i="4"/>
  <c r="A369" i="4"/>
  <c r="A370" i="4"/>
  <c r="A371" i="4"/>
  <c r="A372" i="4"/>
  <c r="A373" i="4"/>
  <c r="A374" i="4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408" i="4"/>
  <c r="A409" i="4"/>
  <c r="A410" i="4"/>
  <c r="A411" i="4"/>
  <c r="A412" i="4"/>
  <c r="A413" i="4"/>
  <c r="A414" i="4"/>
  <c r="A415" i="4"/>
  <c r="A416" i="4"/>
  <c r="A417" i="4"/>
  <c r="A418" i="4"/>
  <c r="A419" i="4"/>
  <c r="A420" i="4"/>
  <c r="A421" i="4"/>
  <c r="A422" i="4"/>
  <c r="A423" i="4"/>
  <c r="A424" i="4"/>
  <c r="A425" i="4"/>
  <c r="A426" i="4"/>
  <c r="A427" i="4"/>
  <c r="A428" i="4"/>
  <c r="A429" i="4"/>
  <c r="A430" i="4"/>
  <c r="A431" i="4"/>
  <c r="A432" i="4"/>
  <c r="A433" i="4"/>
  <c r="A434" i="4"/>
  <c r="A435" i="4"/>
  <c r="A436" i="4"/>
  <c r="A437" i="4"/>
  <c r="A438" i="4"/>
  <c r="A439" i="4"/>
  <c r="A440" i="4"/>
  <c r="A441" i="4"/>
  <c r="A442" i="4"/>
  <c r="A443" i="4"/>
  <c r="A444" i="4"/>
  <c r="A445" i="4"/>
  <c r="A446" i="4"/>
  <c r="A447" i="4"/>
  <c r="A448" i="4"/>
  <c r="A449" i="4"/>
  <c r="A450" i="4"/>
  <c r="A451" i="4"/>
  <c r="A452" i="4"/>
  <c r="A453" i="4"/>
  <c r="A454" i="4"/>
  <c r="A455" i="4"/>
  <c r="A456" i="4"/>
  <c r="A457" i="4"/>
  <c r="A458" i="4"/>
  <c r="A459" i="4"/>
  <c r="A460" i="4"/>
  <c r="A461" i="4"/>
  <c r="A462" i="4"/>
  <c r="A463" i="4"/>
  <c r="A464" i="4"/>
  <c r="A465" i="4"/>
  <c r="A466" i="4"/>
  <c r="A467" i="4"/>
  <c r="A468" i="4"/>
  <c r="A469" i="4"/>
  <c r="A470" i="4"/>
  <c r="A471" i="4"/>
  <c r="A472" i="4"/>
  <c r="A473" i="4"/>
  <c r="A474" i="4"/>
  <c r="A475" i="4"/>
  <c r="A476" i="4"/>
  <c r="A477" i="4"/>
  <c r="A478" i="4"/>
  <c r="A479" i="4"/>
  <c r="A480" i="4"/>
  <c r="A481" i="4"/>
  <c r="A482" i="4"/>
  <c r="A483" i="4"/>
  <c r="A484" i="4"/>
  <c r="A485" i="4"/>
  <c r="A486" i="4"/>
  <c r="A487" i="4"/>
  <c r="A488" i="4"/>
  <c r="A489" i="4"/>
  <c r="A490" i="4"/>
  <c r="A491" i="4"/>
  <c r="A492" i="4"/>
  <c r="A493" i="4"/>
  <c r="A494" i="4"/>
  <c r="A495" i="4"/>
  <c r="A496" i="4"/>
  <c r="A497" i="4"/>
  <c r="A498" i="4"/>
  <c r="A499" i="4"/>
  <c r="A500" i="4"/>
  <c r="A501" i="4"/>
  <c r="A502" i="4"/>
  <c r="A503" i="4"/>
  <c r="A504" i="4"/>
  <c r="A505" i="4"/>
  <c r="A506" i="4"/>
  <c r="A507" i="4"/>
  <c r="A508" i="4"/>
  <c r="A509" i="4"/>
  <c r="A510" i="4"/>
  <c r="A511" i="4"/>
  <c r="A512" i="4"/>
  <c r="A513" i="4"/>
  <c r="A514" i="4"/>
  <c r="A515" i="4"/>
  <c r="A516" i="4"/>
  <c r="A517" i="4"/>
  <c r="A518" i="4"/>
  <c r="A519" i="4"/>
  <c r="A520" i="4"/>
  <c r="A521" i="4"/>
  <c r="A522" i="4"/>
  <c r="A523" i="4"/>
  <c r="A524" i="4"/>
  <c r="A525" i="4"/>
  <c r="A526" i="4"/>
  <c r="A527" i="4"/>
  <c r="A528" i="4"/>
  <c r="A529" i="4"/>
  <c r="A530" i="4"/>
  <c r="A531" i="4"/>
  <c r="A532" i="4"/>
  <c r="A533" i="4"/>
  <c r="A534" i="4"/>
  <c r="A535" i="4"/>
  <c r="A536" i="4"/>
  <c r="A537" i="4"/>
  <c r="A538" i="4"/>
  <c r="A539" i="4"/>
  <c r="A540" i="4"/>
  <c r="A541" i="4"/>
  <c r="A542" i="4"/>
  <c r="A543" i="4"/>
  <c r="A544" i="4"/>
  <c r="A545" i="4"/>
  <c r="A546" i="4"/>
  <c r="A547" i="4"/>
  <c r="A548" i="4"/>
  <c r="A549" i="4"/>
  <c r="A550" i="4"/>
  <c r="A551" i="4"/>
  <c r="A552" i="4"/>
  <c r="A553" i="4"/>
  <c r="A554" i="4"/>
  <c r="A555" i="4"/>
  <c r="A556" i="4"/>
  <c r="A557" i="4"/>
  <c r="A558" i="4"/>
  <c r="A559" i="4"/>
  <c r="A560" i="4"/>
  <c r="A561" i="4"/>
  <c r="A562" i="4"/>
  <c r="A563" i="4"/>
  <c r="A564" i="4"/>
  <c r="A565" i="4"/>
  <c r="A566" i="4"/>
  <c r="A567" i="4"/>
  <c r="A568" i="4"/>
  <c r="A569" i="4"/>
  <c r="A570" i="4"/>
  <c r="A571" i="4"/>
  <c r="A572" i="4"/>
  <c r="A573" i="4"/>
  <c r="A574" i="4"/>
  <c r="A575" i="4"/>
  <c r="A576" i="4"/>
  <c r="A577" i="4"/>
  <c r="A578" i="4"/>
  <c r="A579" i="4"/>
  <c r="A580" i="4"/>
  <c r="A581" i="4"/>
  <c r="A582" i="4"/>
  <c r="A583" i="4"/>
  <c r="A584" i="4"/>
  <c r="A585" i="4"/>
  <c r="A586" i="4"/>
  <c r="A587" i="4"/>
  <c r="A588" i="4"/>
  <c r="A589" i="4"/>
  <c r="A590" i="4"/>
  <c r="A591" i="4"/>
  <c r="A592" i="4"/>
  <c r="A593" i="4"/>
  <c r="A594" i="4"/>
  <c r="A595" i="4"/>
  <c r="A596" i="4"/>
  <c r="A597" i="4"/>
  <c r="A598" i="4"/>
  <c r="A599" i="4"/>
  <c r="A600" i="4"/>
  <c r="A601" i="4"/>
  <c r="A602" i="4"/>
  <c r="A603" i="4"/>
  <c r="A604" i="4"/>
  <c r="A605" i="4"/>
  <c r="A606" i="4"/>
  <c r="A607" i="4"/>
  <c r="A608" i="4"/>
  <c r="A609" i="4"/>
  <c r="A610" i="4"/>
  <c r="A611" i="4"/>
  <c r="A612" i="4"/>
  <c r="A613" i="4"/>
  <c r="A614" i="4"/>
  <c r="A615" i="4"/>
  <c r="A616" i="4"/>
  <c r="A617" i="4"/>
  <c r="A618" i="4"/>
  <c r="A619" i="4"/>
  <c r="A620" i="4"/>
  <c r="A621" i="4"/>
  <c r="A622" i="4"/>
  <c r="A623" i="4"/>
  <c r="A624" i="4"/>
  <c r="A625" i="4"/>
  <c r="A626" i="4"/>
  <c r="A627" i="4"/>
  <c r="A628" i="4"/>
  <c r="A629" i="4"/>
  <c r="A630" i="4"/>
  <c r="A631" i="4"/>
  <c r="A632" i="4"/>
  <c r="A633" i="4"/>
  <c r="A634" i="4"/>
  <c r="A635" i="4"/>
  <c r="A636" i="4"/>
  <c r="A637" i="4"/>
  <c r="A638" i="4"/>
  <c r="A639" i="4"/>
  <c r="A640" i="4"/>
  <c r="A641" i="4"/>
  <c r="A642" i="4"/>
  <c r="A643" i="4"/>
  <c r="A644" i="4"/>
  <c r="A645" i="4"/>
  <c r="A646" i="4"/>
  <c r="A647" i="4"/>
  <c r="A648" i="4"/>
  <c r="A649" i="4"/>
  <c r="A650" i="4"/>
  <c r="A651" i="4"/>
  <c r="A652" i="4"/>
  <c r="A653" i="4"/>
  <c r="A654" i="4"/>
  <c r="A655" i="4"/>
  <c r="A656" i="4"/>
  <c r="A657" i="4"/>
  <c r="A658" i="4"/>
  <c r="A659" i="4"/>
  <c r="A660" i="4"/>
  <c r="A661" i="4"/>
  <c r="A662" i="4"/>
  <c r="A663" i="4"/>
  <c r="A664" i="4"/>
  <c r="A665" i="4"/>
  <c r="A666" i="4"/>
  <c r="A667" i="4"/>
  <c r="A668" i="4"/>
  <c r="A669" i="4"/>
  <c r="A670" i="4"/>
  <c r="A671" i="4"/>
  <c r="A672" i="4"/>
  <c r="A673" i="4"/>
  <c r="A674" i="4"/>
  <c r="A675" i="4"/>
  <c r="A676" i="4"/>
  <c r="A677" i="4"/>
  <c r="A678" i="4"/>
  <c r="A679" i="4"/>
  <c r="A680" i="4"/>
  <c r="A681" i="4"/>
  <c r="A682" i="4"/>
  <c r="A683" i="4"/>
  <c r="A684" i="4"/>
  <c r="A685" i="4"/>
  <c r="A686" i="4"/>
  <c r="A687" i="4"/>
  <c r="A688" i="4"/>
  <c r="A689" i="4"/>
  <c r="A690" i="4"/>
  <c r="A691" i="4"/>
  <c r="A692" i="4"/>
  <c r="A693" i="4"/>
  <c r="A694" i="4"/>
  <c r="A695" i="4"/>
  <c r="A696" i="4"/>
  <c r="A697" i="4"/>
  <c r="A698" i="4"/>
  <c r="A699" i="4"/>
  <c r="A700" i="4"/>
  <c r="A701" i="4"/>
  <c r="A702" i="4"/>
  <c r="A703" i="4"/>
  <c r="A704" i="4"/>
  <c r="A705" i="4"/>
  <c r="A706" i="4"/>
  <c r="A707" i="4"/>
  <c r="A708" i="4"/>
  <c r="A709" i="4"/>
  <c r="A710" i="4"/>
  <c r="A711" i="4"/>
  <c r="A712" i="4"/>
  <c r="A713" i="4"/>
  <c r="A714" i="4"/>
  <c r="A715" i="4"/>
  <c r="A716" i="4"/>
  <c r="A717" i="4"/>
  <c r="A718" i="4"/>
  <c r="A719" i="4"/>
  <c r="A720" i="4"/>
  <c r="A721" i="4"/>
  <c r="A722" i="4"/>
  <c r="A723" i="4"/>
  <c r="A724" i="4"/>
  <c r="A725" i="4"/>
  <c r="A726" i="4"/>
  <c r="A727" i="4"/>
  <c r="A728" i="4"/>
  <c r="A729" i="4"/>
  <c r="A730" i="4"/>
  <c r="A731" i="4"/>
  <c r="A732" i="4"/>
  <c r="A733" i="4"/>
  <c r="A734" i="4"/>
  <c r="A735" i="4"/>
  <c r="A1" i="3"/>
  <c r="Y1" i="3"/>
  <c r="CU1" i="3"/>
  <c r="CY1" i="3"/>
  <c r="CZ1" i="3"/>
  <c r="DA1" i="3"/>
  <c r="DB1" i="3"/>
  <c r="DC1" i="3"/>
  <c r="A2" i="3"/>
  <c r="Y2" i="3"/>
  <c r="CY2" i="3"/>
  <c r="CZ2" i="3"/>
  <c r="DA2" i="3"/>
  <c r="DB2" i="3"/>
  <c r="DC2" i="3"/>
  <c r="A3" i="3"/>
  <c r="Y3" i="3"/>
  <c r="CX3" i="3"/>
  <c r="CY3" i="3"/>
  <c r="CZ3" i="3"/>
  <c r="DA3" i="3"/>
  <c r="DB3" i="3"/>
  <c r="DC3" i="3"/>
  <c r="A4" i="3"/>
  <c r="Y4" i="3"/>
  <c r="CU4" i="3"/>
  <c r="CV4" i="3"/>
  <c r="CX4" i="3"/>
  <c r="DH4" i="3" s="1"/>
  <c r="CY4" i="3"/>
  <c r="CZ4" i="3"/>
  <c r="DB4" i="3" s="1"/>
  <c r="DA4" i="3"/>
  <c r="DC4" i="3"/>
  <c r="A5" i="3"/>
  <c r="Y5" i="3"/>
  <c r="CU5" i="3"/>
  <c r="CV5" i="3"/>
  <c r="CX5" i="3"/>
  <c r="DI5" i="3" s="1"/>
  <c r="DJ5" i="3" s="1"/>
  <c r="CY5" i="3"/>
  <c r="CZ5" i="3"/>
  <c r="DB5" i="3" s="1"/>
  <c r="DA5" i="3"/>
  <c r="DC5" i="3"/>
  <c r="A6" i="3"/>
  <c r="Y6" i="3"/>
  <c r="CX6" i="3" s="1"/>
  <c r="CY6" i="3"/>
  <c r="CZ6" i="3"/>
  <c r="DB6" i="3" s="1"/>
  <c r="DA6" i="3"/>
  <c r="DC6" i="3"/>
  <c r="A7" i="3"/>
  <c r="Y7" i="3"/>
  <c r="CU7" i="3"/>
  <c r="CV7" i="3"/>
  <c r="CX7" i="3"/>
  <c r="CY7" i="3"/>
  <c r="CZ7" i="3"/>
  <c r="DA7" i="3"/>
  <c r="DB7" i="3"/>
  <c r="DC7" i="3"/>
  <c r="A8" i="3"/>
  <c r="Y8" i="3"/>
  <c r="CX8" i="3"/>
  <c r="DH8" i="3" s="1"/>
  <c r="CY8" i="3"/>
  <c r="CZ8" i="3"/>
  <c r="DA8" i="3"/>
  <c r="DB8" i="3"/>
  <c r="DC8" i="3"/>
  <c r="DF8" i="3"/>
  <c r="DJ8" i="3" s="1"/>
  <c r="DG8" i="3"/>
  <c r="DI8" i="3"/>
  <c r="A9" i="3"/>
  <c r="Y9" i="3"/>
  <c r="CY9" i="3"/>
  <c r="CZ9" i="3"/>
  <c r="DA9" i="3"/>
  <c r="DB9" i="3"/>
  <c r="DC9" i="3"/>
  <c r="A10" i="3"/>
  <c r="Y10" i="3"/>
  <c r="CY10" i="3"/>
  <c r="CZ10" i="3"/>
  <c r="DB10" i="3" s="1"/>
  <c r="DA10" i="3"/>
  <c r="DC10" i="3"/>
  <c r="A11" i="3"/>
  <c r="Y11" i="3"/>
  <c r="CY11" i="3"/>
  <c r="CZ11" i="3"/>
  <c r="DB11" i="3" s="1"/>
  <c r="DA11" i="3"/>
  <c r="DC11" i="3"/>
  <c r="A12" i="3"/>
  <c r="Y12" i="3"/>
  <c r="CY12" i="3"/>
  <c r="CZ12" i="3"/>
  <c r="DA12" i="3"/>
  <c r="DB12" i="3"/>
  <c r="DC12" i="3"/>
  <c r="A13" i="3"/>
  <c r="Y13" i="3"/>
  <c r="CY13" i="3"/>
  <c r="CZ13" i="3"/>
  <c r="DA13" i="3"/>
  <c r="DB13" i="3"/>
  <c r="DC13" i="3"/>
  <c r="A14" i="3"/>
  <c r="Y14" i="3"/>
  <c r="CU14" i="3"/>
  <c r="CY14" i="3"/>
  <c r="CZ14" i="3"/>
  <c r="DB14" i="3" s="1"/>
  <c r="DA14" i="3"/>
  <c r="DC14" i="3"/>
  <c r="A15" i="3"/>
  <c r="Y15" i="3"/>
  <c r="CX15" i="3" s="1"/>
  <c r="CY15" i="3"/>
  <c r="CZ15" i="3"/>
  <c r="DA15" i="3"/>
  <c r="DB15" i="3"/>
  <c r="DC15" i="3"/>
  <c r="A16" i="3"/>
  <c r="Y16" i="3"/>
  <c r="CY16" i="3"/>
  <c r="CZ16" i="3"/>
  <c r="DA16" i="3"/>
  <c r="DB16" i="3"/>
  <c r="DC16" i="3"/>
  <c r="A17" i="3"/>
  <c r="Y17" i="3"/>
  <c r="CY17" i="3"/>
  <c r="CZ17" i="3"/>
  <c r="DA17" i="3"/>
  <c r="DB17" i="3"/>
  <c r="DC17" i="3"/>
  <c r="A18" i="3"/>
  <c r="Y18" i="3"/>
  <c r="CY18" i="3"/>
  <c r="CZ18" i="3"/>
  <c r="DB18" i="3" s="1"/>
  <c r="DA18" i="3"/>
  <c r="DC18" i="3"/>
  <c r="A19" i="3"/>
  <c r="Y19" i="3"/>
  <c r="CY19" i="3"/>
  <c r="CZ19" i="3"/>
  <c r="DA19" i="3"/>
  <c r="DB19" i="3"/>
  <c r="DC19" i="3"/>
  <c r="A20" i="3"/>
  <c r="Y20" i="3"/>
  <c r="CY20" i="3"/>
  <c r="CZ20" i="3"/>
  <c r="DB20" i="3" s="1"/>
  <c r="DA20" i="3"/>
  <c r="DC20" i="3"/>
  <c r="A21" i="3"/>
  <c r="Y21" i="3"/>
  <c r="CY21" i="3"/>
  <c r="CZ21" i="3"/>
  <c r="DA21" i="3"/>
  <c r="DB21" i="3"/>
  <c r="DC21" i="3"/>
  <c r="A22" i="3"/>
  <c r="Y22" i="3"/>
  <c r="CY22" i="3"/>
  <c r="CZ22" i="3"/>
  <c r="DB22" i="3" s="1"/>
  <c r="DA22" i="3"/>
  <c r="DC22" i="3"/>
  <c r="A23" i="3"/>
  <c r="Y23" i="3"/>
  <c r="CY23" i="3"/>
  <c r="CZ23" i="3"/>
  <c r="DA23" i="3"/>
  <c r="DB23" i="3"/>
  <c r="DC23" i="3"/>
  <c r="A24" i="3"/>
  <c r="Y24" i="3"/>
  <c r="CY24" i="3"/>
  <c r="CZ24" i="3"/>
  <c r="DA24" i="3"/>
  <c r="DB24" i="3"/>
  <c r="DC24" i="3"/>
  <c r="A25" i="3"/>
  <c r="Y25" i="3"/>
  <c r="CY25" i="3"/>
  <c r="CZ25" i="3"/>
  <c r="DB25" i="3" s="1"/>
  <c r="DA25" i="3"/>
  <c r="DC25" i="3"/>
  <c r="A26" i="3"/>
  <c r="Y26" i="3"/>
  <c r="CY26" i="3"/>
  <c r="CZ26" i="3"/>
  <c r="DB26" i="3" s="1"/>
  <c r="DA26" i="3"/>
  <c r="DC26" i="3"/>
  <c r="A27" i="3"/>
  <c r="Y27" i="3"/>
  <c r="CY27" i="3"/>
  <c r="CZ27" i="3"/>
  <c r="DB27" i="3" s="1"/>
  <c r="DA27" i="3"/>
  <c r="DC27" i="3"/>
  <c r="A28" i="3"/>
  <c r="Y28" i="3"/>
  <c r="CY28" i="3"/>
  <c r="CZ28" i="3"/>
  <c r="DA28" i="3"/>
  <c r="DB28" i="3"/>
  <c r="DC28" i="3"/>
  <c r="A29" i="3"/>
  <c r="Y29" i="3"/>
  <c r="CY29" i="3"/>
  <c r="CZ29" i="3"/>
  <c r="DB29" i="3" s="1"/>
  <c r="DA29" i="3"/>
  <c r="DC29" i="3"/>
  <c r="A30" i="3"/>
  <c r="Y30" i="3"/>
  <c r="CY30" i="3"/>
  <c r="CZ30" i="3"/>
  <c r="DB30" i="3" s="1"/>
  <c r="DA30" i="3"/>
  <c r="DC30" i="3"/>
  <c r="A31" i="3"/>
  <c r="Y31" i="3"/>
  <c r="CY31" i="3"/>
  <c r="CZ31" i="3"/>
  <c r="DB31" i="3" s="1"/>
  <c r="DA31" i="3"/>
  <c r="DC31" i="3"/>
  <c r="A32" i="3"/>
  <c r="Y32" i="3"/>
  <c r="CY32" i="3"/>
  <c r="CZ32" i="3"/>
  <c r="DA32" i="3"/>
  <c r="DB32" i="3"/>
  <c r="DC32" i="3"/>
  <c r="A33" i="3"/>
  <c r="Y33" i="3"/>
  <c r="CY33" i="3"/>
  <c r="CZ33" i="3"/>
  <c r="DB33" i="3" s="1"/>
  <c r="DA33" i="3"/>
  <c r="DC33" i="3"/>
  <c r="A34" i="3"/>
  <c r="Y34" i="3"/>
  <c r="CU34" i="3"/>
  <c r="CY34" i="3"/>
  <c r="CZ34" i="3"/>
  <c r="DA34" i="3"/>
  <c r="DB34" i="3"/>
  <c r="DC34" i="3"/>
  <c r="A35" i="3"/>
  <c r="Y35" i="3"/>
  <c r="CW35" i="3" s="1"/>
  <c r="CX35" i="3"/>
  <c r="DH35" i="3" s="1"/>
  <c r="CY35" i="3"/>
  <c r="CZ35" i="3"/>
  <c r="DB35" i="3" s="1"/>
  <c r="DA35" i="3"/>
  <c r="DC35" i="3"/>
  <c r="DI35" i="3"/>
  <c r="A36" i="3"/>
  <c r="Y36" i="3"/>
  <c r="CU36" i="3"/>
  <c r="CV36" i="3"/>
  <c r="CX36" i="3"/>
  <c r="DI36" i="3" s="1"/>
  <c r="DJ36" i="3" s="1"/>
  <c r="CY36" i="3"/>
  <c r="CZ36" i="3"/>
  <c r="DB36" i="3" s="1"/>
  <c r="DA36" i="3"/>
  <c r="DC36" i="3"/>
  <c r="A37" i="3"/>
  <c r="Y37" i="3"/>
  <c r="CX37" i="3" s="1"/>
  <c r="CW37" i="3"/>
  <c r="CY37" i="3"/>
  <c r="CZ37" i="3"/>
  <c r="DB37" i="3" s="1"/>
  <c r="DA37" i="3"/>
  <c r="DC37" i="3"/>
  <c r="A38" i="3"/>
  <c r="Y38" i="3"/>
  <c r="CY38" i="3"/>
  <c r="CZ38" i="3"/>
  <c r="DB38" i="3" s="1"/>
  <c r="DA38" i="3"/>
  <c r="DC38" i="3"/>
  <c r="A39" i="3"/>
  <c r="Y39" i="3"/>
  <c r="CY39" i="3"/>
  <c r="CZ39" i="3"/>
  <c r="DA39" i="3"/>
  <c r="DB39" i="3"/>
  <c r="DC39" i="3"/>
  <c r="A40" i="3"/>
  <c r="Y40" i="3"/>
  <c r="CY40" i="3"/>
  <c r="CZ40" i="3"/>
  <c r="DB40" i="3" s="1"/>
  <c r="DA40" i="3"/>
  <c r="DC40" i="3"/>
  <c r="A41" i="3"/>
  <c r="Y41" i="3"/>
  <c r="CU41" i="3"/>
  <c r="CY41" i="3"/>
  <c r="CZ41" i="3"/>
  <c r="DB41" i="3" s="1"/>
  <c r="DA41" i="3"/>
  <c r="DC41" i="3"/>
  <c r="A42" i="3"/>
  <c r="Y42" i="3"/>
  <c r="CW42" i="3" s="1"/>
  <c r="CX42" i="3"/>
  <c r="DF42" i="3" s="1"/>
  <c r="CY42" i="3"/>
  <c r="CZ42" i="3"/>
  <c r="DA42" i="3"/>
  <c r="DB42" i="3"/>
  <c r="DC42" i="3"/>
  <c r="DI42" i="3"/>
  <c r="A43" i="3"/>
  <c r="Y43" i="3"/>
  <c r="CU43" i="3"/>
  <c r="CY43" i="3"/>
  <c r="CZ43" i="3"/>
  <c r="DA43" i="3"/>
  <c r="DB43" i="3"/>
  <c r="DC43" i="3"/>
  <c r="A44" i="3"/>
  <c r="Y44" i="3"/>
  <c r="CX44" i="3" s="1"/>
  <c r="DF44" i="3" s="1"/>
  <c r="CW44" i="3"/>
  <c r="CY44" i="3"/>
  <c r="CZ44" i="3"/>
  <c r="DB44" i="3" s="1"/>
  <c r="DA44" i="3"/>
  <c r="DC44" i="3"/>
  <c r="DG44" i="3"/>
  <c r="DJ44" i="3" s="1"/>
  <c r="DH44" i="3"/>
  <c r="DI44" i="3"/>
  <c r="A45" i="3"/>
  <c r="Y45" i="3"/>
  <c r="CY45" i="3"/>
  <c r="CZ45" i="3"/>
  <c r="DA45" i="3"/>
  <c r="DB45" i="3"/>
  <c r="DC45" i="3"/>
  <c r="A46" i="3"/>
  <c r="Y46" i="3"/>
  <c r="CY46" i="3"/>
  <c r="CZ46" i="3"/>
  <c r="DB46" i="3" s="1"/>
  <c r="DA46" i="3"/>
  <c r="DC46" i="3"/>
  <c r="A47" i="3"/>
  <c r="Y47" i="3"/>
  <c r="CY47" i="3"/>
  <c r="CZ47" i="3"/>
  <c r="DA47" i="3"/>
  <c r="DB47" i="3"/>
  <c r="DC47" i="3"/>
  <c r="A48" i="3"/>
  <c r="Y48" i="3"/>
  <c r="CY48" i="3"/>
  <c r="CZ48" i="3"/>
  <c r="DA48" i="3"/>
  <c r="DB48" i="3"/>
  <c r="DC48" i="3"/>
  <c r="A49" i="3"/>
  <c r="Y49" i="3"/>
  <c r="CY49" i="3"/>
  <c r="CZ49" i="3"/>
  <c r="DB49" i="3" s="1"/>
  <c r="DA49" i="3"/>
  <c r="DC49" i="3"/>
  <c r="A50" i="3"/>
  <c r="Y50" i="3"/>
  <c r="CU50" i="3"/>
  <c r="CY50" i="3"/>
  <c r="CZ50" i="3"/>
  <c r="DA50" i="3"/>
  <c r="DB50" i="3"/>
  <c r="DC50" i="3"/>
  <c r="A51" i="3"/>
  <c r="Y51" i="3"/>
  <c r="CW51" i="3" s="1"/>
  <c r="CX51" i="3"/>
  <c r="DH51" i="3" s="1"/>
  <c r="CY51" i="3"/>
  <c r="CZ51" i="3"/>
  <c r="DA51" i="3"/>
  <c r="DB51" i="3"/>
  <c r="DC51" i="3"/>
  <c r="DF51" i="3"/>
  <c r="DG51" i="3"/>
  <c r="DI51" i="3"/>
  <c r="DJ51" i="3"/>
  <c r="A52" i="3"/>
  <c r="Y52" i="3"/>
  <c r="CV52" i="3" s="1"/>
  <c r="CU52" i="3"/>
  <c r="CY52" i="3"/>
  <c r="CZ52" i="3"/>
  <c r="DA52" i="3"/>
  <c r="DB52" i="3"/>
  <c r="DC52" i="3"/>
  <c r="A53" i="3"/>
  <c r="Y53" i="3"/>
  <c r="CY53" i="3"/>
  <c r="CZ53" i="3"/>
  <c r="DA53" i="3"/>
  <c r="DB53" i="3"/>
  <c r="DC53" i="3"/>
  <c r="A54" i="3"/>
  <c r="Y54" i="3"/>
  <c r="CY54" i="3"/>
  <c r="CZ54" i="3"/>
  <c r="DB54" i="3" s="1"/>
  <c r="DA54" i="3"/>
  <c r="DC54" i="3"/>
  <c r="A55" i="3"/>
  <c r="Y55" i="3"/>
  <c r="CY55" i="3"/>
  <c r="CZ55" i="3"/>
  <c r="DB55" i="3" s="1"/>
  <c r="DA55" i="3"/>
  <c r="DC55" i="3"/>
  <c r="A56" i="3"/>
  <c r="Y56" i="3"/>
  <c r="CU56" i="3"/>
  <c r="CV56" i="3"/>
  <c r="CX56" i="3"/>
  <c r="DI56" i="3" s="1"/>
  <c r="DJ56" i="3" s="1"/>
  <c r="CY56" i="3"/>
  <c r="CZ56" i="3"/>
  <c r="DB56" i="3" s="1"/>
  <c r="DA56" i="3"/>
  <c r="DC56" i="3"/>
  <c r="A57" i="3"/>
  <c r="Y57" i="3"/>
  <c r="CX57" i="3"/>
  <c r="CY57" i="3"/>
  <c r="CZ57" i="3"/>
  <c r="DA57" i="3"/>
  <c r="DB57" i="3"/>
  <c r="DC57" i="3"/>
  <c r="A58" i="3"/>
  <c r="Y58" i="3"/>
  <c r="CX58" i="3"/>
  <c r="CY58" i="3"/>
  <c r="CZ58" i="3"/>
  <c r="DB58" i="3" s="1"/>
  <c r="DA58" i="3"/>
  <c r="DC58" i="3"/>
  <c r="A59" i="3"/>
  <c r="Y59" i="3"/>
  <c r="CX59" i="3" s="1"/>
  <c r="DF59" i="3" s="1"/>
  <c r="DJ59" i="3" s="1"/>
  <c r="CY59" i="3"/>
  <c r="CZ59" i="3"/>
  <c r="DA59" i="3"/>
  <c r="DB59" i="3"/>
  <c r="DC59" i="3"/>
  <c r="A60" i="3"/>
  <c r="Y60" i="3"/>
  <c r="CX60" i="3" s="1"/>
  <c r="CY60" i="3"/>
  <c r="CZ60" i="3"/>
  <c r="DA60" i="3"/>
  <c r="DB60" i="3"/>
  <c r="DC60" i="3"/>
  <c r="DH60" i="3"/>
  <c r="DI60" i="3"/>
  <c r="A61" i="3"/>
  <c r="Y61" i="3"/>
  <c r="CX61" i="3"/>
  <c r="CY61" i="3"/>
  <c r="CZ61" i="3"/>
  <c r="DB61" i="3" s="1"/>
  <c r="DA61" i="3"/>
  <c r="DC61" i="3"/>
  <c r="A62" i="3"/>
  <c r="Y62" i="3"/>
  <c r="CX62" i="3"/>
  <c r="DI62" i="3" s="1"/>
  <c r="CY62" i="3"/>
  <c r="CZ62" i="3"/>
  <c r="DB62" i="3" s="1"/>
  <c r="DA62" i="3"/>
  <c r="DC62" i="3"/>
  <c r="A63" i="3"/>
  <c r="Y63" i="3"/>
  <c r="CX63" i="3" s="1"/>
  <c r="CY63" i="3"/>
  <c r="CZ63" i="3"/>
  <c r="DA63" i="3"/>
  <c r="DB63" i="3"/>
  <c r="DC63" i="3"/>
  <c r="DF63" i="3"/>
  <c r="DJ63" i="3" s="1"/>
  <c r="A64" i="3"/>
  <c r="Y64" i="3"/>
  <c r="CX64" i="3" s="1"/>
  <c r="CY64" i="3"/>
  <c r="CZ64" i="3"/>
  <c r="DA64" i="3"/>
  <c r="DB64" i="3"/>
  <c r="DC64" i="3"/>
  <c r="A65" i="3"/>
  <c r="Y65" i="3"/>
  <c r="CX65" i="3"/>
  <c r="CY65" i="3"/>
  <c r="CZ65" i="3"/>
  <c r="DB65" i="3" s="1"/>
  <c r="DA65" i="3"/>
  <c r="DC65" i="3"/>
  <c r="A66" i="3"/>
  <c r="Y66" i="3"/>
  <c r="CX66" i="3" s="1"/>
  <c r="CY66" i="3"/>
  <c r="CZ66" i="3"/>
  <c r="DB66" i="3" s="1"/>
  <c r="DA66" i="3"/>
  <c r="DC66" i="3"/>
  <c r="DI66" i="3"/>
  <c r="A67" i="3"/>
  <c r="Y67" i="3"/>
  <c r="CX67" i="3"/>
  <c r="CY67" i="3"/>
  <c r="CZ67" i="3"/>
  <c r="DB67" i="3" s="1"/>
  <c r="DA67" i="3"/>
  <c r="DC67" i="3"/>
  <c r="A68" i="3"/>
  <c r="Y68" i="3"/>
  <c r="CX68" i="3"/>
  <c r="CY68" i="3"/>
  <c r="CZ68" i="3"/>
  <c r="DA68" i="3"/>
  <c r="DB68" i="3"/>
  <c r="DC68" i="3"/>
  <c r="A69" i="3"/>
  <c r="Y69" i="3"/>
  <c r="CX69" i="3" s="1"/>
  <c r="DI69" i="3" s="1"/>
  <c r="CY69" i="3"/>
  <c r="CZ69" i="3"/>
  <c r="DA69" i="3"/>
  <c r="DB69" i="3"/>
  <c r="DC69" i="3"/>
  <c r="DF69" i="3"/>
  <c r="DJ69" i="3" s="1"/>
  <c r="DG69" i="3"/>
  <c r="DH69" i="3"/>
  <c r="A70" i="3"/>
  <c r="Y70" i="3"/>
  <c r="CX70" i="3" s="1"/>
  <c r="CU70" i="3"/>
  <c r="CV70" i="3"/>
  <c r="CY70" i="3"/>
  <c r="CZ70" i="3"/>
  <c r="DA70" i="3"/>
  <c r="DB70" i="3"/>
  <c r="DC70" i="3"/>
  <c r="A71" i="3"/>
  <c r="Y71" i="3"/>
  <c r="CY71" i="3"/>
  <c r="CZ71" i="3"/>
  <c r="DB71" i="3" s="1"/>
  <c r="DA71" i="3"/>
  <c r="DC71" i="3"/>
  <c r="A72" i="3"/>
  <c r="Y72" i="3"/>
  <c r="CX72" i="3" s="1"/>
  <c r="CY72" i="3"/>
  <c r="CZ72" i="3"/>
  <c r="DA72" i="3"/>
  <c r="DB72" i="3"/>
  <c r="DC72" i="3"/>
  <c r="A73" i="3"/>
  <c r="Y73" i="3"/>
  <c r="CX73" i="3" s="1"/>
  <c r="DH73" i="3" s="1"/>
  <c r="CU73" i="3"/>
  <c r="CV73" i="3"/>
  <c r="CY73" i="3"/>
  <c r="CZ73" i="3"/>
  <c r="DB73" i="3" s="1"/>
  <c r="DA73" i="3"/>
  <c r="DC73" i="3"/>
  <c r="DF73" i="3"/>
  <c r="DG73" i="3"/>
  <c r="DI73" i="3"/>
  <c r="DJ73" i="3"/>
  <c r="A74" i="3"/>
  <c r="Y74" i="3"/>
  <c r="CW74" i="3" s="1"/>
  <c r="CY74" i="3"/>
  <c r="CZ74" i="3"/>
  <c r="DB74" i="3" s="1"/>
  <c r="DA74" i="3"/>
  <c r="DC74" i="3"/>
  <c r="A75" i="3"/>
  <c r="Y75" i="3"/>
  <c r="CX75" i="3"/>
  <c r="CY75" i="3"/>
  <c r="CZ75" i="3"/>
  <c r="DB75" i="3" s="1"/>
  <c r="DA75" i="3"/>
  <c r="DC75" i="3"/>
  <c r="A76" i="3"/>
  <c r="Y76" i="3"/>
  <c r="CU76" i="3"/>
  <c r="CV76" i="3"/>
  <c r="CX76" i="3"/>
  <c r="CY76" i="3"/>
  <c r="CZ76" i="3"/>
  <c r="DB76" i="3" s="1"/>
  <c r="DA76" i="3"/>
  <c r="DC76" i="3"/>
  <c r="A77" i="3"/>
  <c r="Y77" i="3"/>
  <c r="CX77" i="3" s="1"/>
  <c r="DH77" i="3" s="1"/>
  <c r="CY77" i="3"/>
  <c r="CZ77" i="3"/>
  <c r="DA77" i="3"/>
  <c r="DB77" i="3"/>
  <c r="DC77" i="3"/>
  <c r="DF77" i="3"/>
  <c r="DJ77" i="3" s="1"/>
  <c r="A78" i="3"/>
  <c r="Y78" i="3"/>
  <c r="CX78" i="3" s="1"/>
  <c r="CY78" i="3"/>
  <c r="CZ78" i="3"/>
  <c r="DB78" i="3" s="1"/>
  <c r="DA78" i="3"/>
  <c r="DC78" i="3"/>
  <c r="A79" i="3"/>
  <c r="Y79" i="3"/>
  <c r="CX79" i="3"/>
  <c r="CY79" i="3"/>
  <c r="CZ79" i="3"/>
  <c r="DA79" i="3"/>
  <c r="DB79" i="3"/>
  <c r="DC79" i="3"/>
  <c r="A80" i="3"/>
  <c r="Y80" i="3"/>
  <c r="CX80" i="3"/>
  <c r="CY80" i="3"/>
  <c r="CZ80" i="3"/>
  <c r="DB80" i="3" s="1"/>
  <c r="DA80" i="3"/>
  <c r="DC80" i="3"/>
  <c r="A81" i="3"/>
  <c r="Y81" i="3"/>
  <c r="CX81" i="3"/>
  <c r="CY81" i="3"/>
  <c r="CZ81" i="3"/>
  <c r="DA81" i="3"/>
  <c r="DB81" i="3"/>
  <c r="DC81" i="3"/>
  <c r="A82" i="3"/>
  <c r="Y82" i="3"/>
  <c r="CX82" i="3"/>
  <c r="CY82" i="3"/>
  <c r="CZ82" i="3"/>
  <c r="DA82" i="3"/>
  <c r="DB82" i="3"/>
  <c r="DC82" i="3"/>
  <c r="DF82" i="3"/>
  <c r="DJ82" i="3" s="1"/>
  <c r="DG82" i="3"/>
  <c r="A83" i="3"/>
  <c r="Y83" i="3"/>
  <c r="CX83" i="3"/>
  <c r="DF83" i="3" s="1"/>
  <c r="CY83" i="3"/>
  <c r="CZ83" i="3"/>
  <c r="DA83" i="3"/>
  <c r="DB83" i="3"/>
  <c r="DC83" i="3"/>
  <c r="DG83" i="3"/>
  <c r="DH83" i="3"/>
  <c r="DI83" i="3"/>
  <c r="DJ83" i="3"/>
  <c r="A84" i="3"/>
  <c r="Y84" i="3"/>
  <c r="CX84" i="3" s="1"/>
  <c r="CY84" i="3"/>
  <c r="CZ84" i="3"/>
  <c r="DA84" i="3"/>
  <c r="DB84" i="3"/>
  <c r="DC84" i="3"/>
  <c r="A85" i="3"/>
  <c r="Y85" i="3"/>
  <c r="CX85" i="3"/>
  <c r="CY85" i="3"/>
  <c r="CZ85" i="3"/>
  <c r="DB85" i="3" s="1"/>
  <c r="DA85" i="3"/>
  <c r="DC85" i="3"/>
  <c r="A86" i="3"/>
  <c r="Y86" i="3"/>
  <c r="CU86" i="3"/>
  <c r="CY86" i="3"/>
  <c r="CZ86" i="3"/>
  <c r="DA86" i="3"/>
  <c r="DB86" i="3"/>
  <c r="DC86" i="3"/>
  <c r="A87" i="3"/>
  <c r="Y87" i="3"/>
  <c r="CX87" i="3"/>
  <c r="CY87" i="3"/>
  <c r="CZ87" i="3"/>
  <c r="DA87" i="3"/>
  <c r="DB87" i="3"/>
  <c r="DC87" i="3"/>
  <c r="A88" i="3"/>
  <c r="Y88" i="3"/>
  <c r="CU88" i="3"/>
  <c r="CY88" i="3"/>
  <c r="CZ88" i="3"/>
  <c r="DB88" i="3" s="1"/>
  <c r="DA88" i="3"/>
  <c r="DC88" i="3"/>
  <c r="A89" i="3"/>
  <c r="Y89" i="3"/>
  <c r="CX89" i="3"/>
  <c r="CY89" i="3"/>
  <c r="CZ89" i="3"/>
  <c r="DB89" i="3" s="1"/>
  <c r="DA89" i="3"/>
  <c r="DC89" i="3"/>
  <c r="A90" i="3"/>
  <c r="Y90" i="3"/>
  <c r="CU90" i="3"/>
  <c r="CV90" i="3"/>
  <c r="CX90" i="3"/>
  <c r="CY90" i="3"/>
  <c r="CZ90" i="3"/>
  <c r="DB90" i="3" s="1"/>
  <c r="DA90" i="3"/>
  <c r="DC90" i="3"/>
  <c r="A91" i="3"/>
  <c r="Y91" i="3"/>
  <c r="CX91" i="3" s="1"/>
  <c r="CW91" i="3"/>
  <c r="CY91" i="3"/>
  <c r="CZ91" i="3"/>
  <c r="DA91" i="3"/>
  <c r="DB91" i="3"/>
  <c r="DC91" i="3"/>
  <c r="A92" i="3"/>
  <c r="Y92" i="3"/>
  <c r="CW92" i="3"/>
  <c r="CX92" i="3"/>
  <c r="CY92" i="3"/>
  <c r="CZ92" i="3"/>
  <c r="DB92" i="3" s="1"/>
  <c r="DA92" i="3"/>
  <c r="DC92" i="3"/>
  <c r="A93" i="3"/>
  <c r="Y93" i="3"/>
  <c r="CX93" i="3" s="1"/>
  <c r="CY93" i="3"/>
  <c r="CZ93" i="3"/>
  <c r="DB93" i="3" s="1"/>
  <c r="DA93" i="3"/>
  <c r="DC93" i="3"/>
  <c r="A94" i="3"/>
  <c r="Y94" i="3"/>
  <c r="CU94" i="3"/>
  <c r="CV94" i="3"/>
  <c r="CX94" i="3"/>
  <c r="CY94" i="3"/>
  <c r="CZ94" i="3"/>
  <c r="DA94" i="3"/>
  <c r="DB94" i="3"/>
  <c r="DC94" i="3"/>
  <c r="A95" i="3"/>
  <c r="Y95" i="3"/>
  <c r="CW95" i="3"/>
  <c r="CX95" i="3"/>
  <c r="CY95" i="3"/>
  <c r="CZ95" i="3"/>
  <c r="DB95" i="3" s="1"/>
  <c r="DA95" i="3"/>
  <c r="DC95" i="3"/>
  <c r="DI95" i="3"/>
  <c r="A96" i="3"/>
  <c r="Y96" i="3"/>
  <c r="CY96" i="3"/>
  <c r="CZ96" i="3"/>
  <c r="DB96" i="3" s="1"/>
  <c r="DA96" i="3"/>
  <c r="DC96" i="3"/>
  <c r="A97" i="3"/>
  <c r="Y97" i="3"/>
  <c r="CW97" i="3"/>
  <c r="CX97" i="3"/>
  <c r="CY97" i="3"/>
  <c r="CZ97" i="3"/>
  <c r="DB97" i="3" s="1"/>
  <c r="DA97" i="3"/>
  <c r="DC97" i="3"/>
  <c r="A98" i="3"/>
  <c r="Y98" i="3"/>
  <c r="CW98" i="3"/>
  <c r="CX98" i="3"/>
  <c r="CY98" i="3"/>
  <c r="CZ98" i="3"/>
  <c r="DB98" i="3" s="1"/>
  <c r="DA98" i="3"/>
  <c r="DC98" i="3"/>
  <c r="A99" i="3"/>
  <c r="Y99" i="3"/>
  <c r="CY99" i="3"/>
  <c r="CZ99" i="3"/>
  <c r="DA99" i="3"/>
  <c r="DB99" i="3"/>
  <c r="DC99" i="3"/>
  <c r="A100" i="3"/>
  <c r="Y100" i="3"/>
  <c r="CX100" i="3" s="1"/>
  <c r="DI100" i="3" s="1"/>
  <c r="CY100" i="3"/>
  <c r="CZ100" i="3"/>
  <c r="DA100" i="3"/>
  <c r="DB100" i="3"/>
  <c r="DC100" i="3"/>
  <c r="DF100" i="3"/>
  <c r="DJ100" i="3" s="1"/>
  <c r="DG100" i="3"/>
  <c r="DH100" i="3"/>
  <c r="A101" i="3"/>
  <c r="Y101" i="3"/>
  <c r="CX101" i="3"/>
  <c r="CY101" i="3"/>
  <c r="CZ101" i="3"/>
  <c r="DB101" i="3" s="1"/>
  <c r="DA101" i="3"/>
  <c r="DC101" i="3"/>
  <c r="A102" i="3"/>
  <c r="Y102" i="3"/>
  <c r="CX102" i="3"/>
  <c r="CY102" i="3"/>
  <c r="CZ102" i="3"/>
  <c r="DA102" i="3"/>
  <c r="DB102" i="3"/>
  <c r="DC102" i="3"/>
  <c r="A103" i="3"/>
  <c r="Y103" i="3"/>
  <c r="CU103" i="3"/>
  <c r="CY103" i="3"/>
  <c r="CZ103" i="3"/>
  <c r="DA103" i="3"/>
  <c r="DB103" i="3"/>
  <c r="DC103" i="3"/>
  <c r="A104" i="3"/>
  <c r="Y104" i="3"/>
  <c r="CX104" i="3"/>
  <c r="CY104" i="3"/>
  <c r="CZ104" i="3"/>
  <c r="DB104" i="3" s="1"/>
  <c r="DA104" i="3"/>
  <c r="DC104" i="3"/>
  <c r="A105" i="3"/>
  <c r="Y105" i="3"/>
  <c r="CX105" i="3" s="1"/>
  <c r="CY105" i="3"/>
  <c r="CZ105" i="3"/>
  <c r="DA105" i="3"/>
  <c r="DB105" i="3"/>
  <c r="DC105" i="3"/>
  <c r="DF105" i="3"/>
  <c r="DJ105" i="3" s="1"/>
  <c r="DG105" i="3"/>
  <c r="DH105" i="3"/>
  <c r="DI105" i="3"/>
  <c r="A106" i="3"/>
  <c r="Y106" i="3"/>
  <c r="CX106" i="3" s="1"/>
  <c r="CY106" i="3"/>
  <c r="CZ106" i="3"/>
  <c r="DA106" i="3"/>
  <c r="DB106" i="3"/>
  <c r="DC106" i="3"/>
  <c r="A107" i="3"/>
  <c r="Y107" i="3"/>
  <c r="CX107" i="3"/>
  <c r="CY107" i="3"/>
  <c r="CZ107" i="3"/>
  <c r="DA107" i="3"/>
  <c r="DB107" i="3"/>
  <c r="DC107" i="3"/>
  <c r="A108" i="3"/>
  <c r="Y108" i="3"/>
  <c r="CX108" i="3"/>
  <c r="CY108" i="3"/>
  <c r="CZ108" i="3"/>
  <c r="DB108" i="3" s="1"/>
  <c r="DA108" i="3"/>
  <c r="DC108" i="3"/>
  <c r="A109" i="3"/>
  <c r="Y109" i="3"/>
  <c r="CX109" i="3"/>
  <c r="CY109" i="3"/>
  <c r="CZ109" i="3"/>
  <c r="DB109" i="3" s="1"/>
  <c r="DA109" i="3"/>
  <c r="DC109" i="3"/>
  <c r="A110" i="3"/>
  <c r="Y110" i="3"/>
  <c r="CX110" i="3" s="1"/>
  <c r="DH110" i="3" s="1"/>
  <c r="CY110" i="3"/>
  <c r="CZ110" i="3"/>
  <c r="DB110" i="3" s="1"/>
  <c r="DA110" i="3"/>
  <c r="DC110" i="3"/>
  <c r="A111" i="3"/>
  <c r="Y111" i="3"/>
  <c r="CX111" i="3" s="1"/>
  <c r="CY111" i="3"/>
  <c r="CZ111" i="3"/>
  <c r="DA111" i="3"/>
  <c r="DB111" i="3"/>
  <c r="DC111" i="3"/>
  <c r="DF111" i="3"/>
  <c r="DJ111" i="3" s="1"/>
  <c r="A112" i="3"/>
  <c r="Y112" i="3"/>
  <c r="CX112" i="3"/>
  <c r="CY112" i="3"/>
  <c r="CZ112" i="3"/>
  <c r="DB112" i="3" s="1"/>
  <c r="DA112" i="3"/>
  <c r="DC112" i="3"/>
  <c r="A113" i="3"/>
  <c r="Y113" i="3"/>
  <c r="CX113" i="3"/>
  <c r="CY113" i="3"/>
  <c r="CZ113" i="3"/>
  <c r="DB113" i="3" s="1"/>
  <c r="DA113" i="3"/>
  <c r="DC113" i="3"/>
  <c r="DI113" i="3"/>
  <c r="A114" i="3"/>
  <c r="Y114" i="3"/>
  <c r="CX114" i="3"/>
  <c r="CY114" i="3"/>
  <c r="CZ114" i="3"/>
  <c r="DA114" i="3"/>
  <c r="DB114" i="3"/>
  <c r="DC114" i="3"/>
  <c r="A115" i="3"/>
  <c r="Y115" i="3"/>
  <c r="CX115" i="3"/>
  <c r="DG115" i="3" s="1"/>
  <c r="CY115" i="3"/>
  <c r="CZ115" i="3"/>
  <c r="DB115" i="3" s="1"/>
  <c r="DA115" i="3"/>
  <c r="DC115" i="3"/>
  <c r="DF115" i="3"/>
  <c r="DJ115" i="3" s="1"/>
  <c r="A116" i="3"/>
  <c r="Y116" i="3"/>
  <c r="CX116" i="3"/>
  <c r="CY116" i="3"/>
  <c r="CZ116" i="3"/>
  <c r="DA116" i="3"/>
  <c r="DB116" i="3"/>
  <c r="DC116" i="3"/>
  <c r="DH116" i="3"/>
  <c r="DI116" i="3"/>
  <c r="A117" i="3"/>
  <c r="Y117" i="3"/>
  <c r="CX117" i="3" s="1"/>
  <c r="CU117" i="3"/>
  <c r="CV117" i="3"/>
  <c r="CY117" i="3"/>
  <c r="CZ117" i="3"/>
  <c r="DA117" i="3"/>
  <c r="DB117" i="3"/>
  <c r="DC117" i="3"/>
  <c r="DF117" i="3"/>
  <c r="DG117" i="3"/>
  <c r="DH117" i="3"/>
  <c r="DI117" i="3"/>
  <c r="DJ117" i="3"/>
  <c r="A118" i="3"/>
  <c r="Y118" i="3"/>
  <c r="CY118" i="3"/>
  <c r="CZ118" i="3"/>
  <c r="DB118" i="3" s="1"/>
  <c r="DA118" i="3"/>
  <c r="DC118" i="3"/>
  <c r="A119" i="3"/>
  <c r="Y119" i="3"/>
  <c r="CX119" i="3"/>
  <c r="CY119" i="3"/>
  <c r="CZ119" i="3"/>
  <c r="DA119" i="3"/>
  <c r="DB119" i="3"/>
  <c r="DC119" i="3"/>
  <c r="A120" i="3"/>
  <c r="Y120" i="3"/>
  <c r="CX120" i="3" s="1"/>
  <c r="DI120" i="3" s="1"/>
  <c r="DJ120" i="3" s="1"/>
  <c r="CU120" i="3"/>
  <c r="CV120" i="3"/>
  <c r="CY120" i="3"/>
  <c r="CZ120" i="3"/>
  <c r="DB120" i="3" s="1"/>
  <c r="DA120" i="3"/>
  <c r="DC120" i="3"/>
  <c r="A121" i="3"/>
  <c r="Y121" i="3"/>
  <c r="CY121" i="3"/>
  <c r="CZ121" i="3"/>
  <c r="DB121" i="3" s="1"/>
  <c r="DA121" i="3"/>
  <c r="DC121" i="3"/>
  <c r="A122" i="3"/>
  <c r="Y122" i="3"/>
  <c r="CX122" i="3"/>
  <c r="CY122" i="3"/>
  <c r="CZ122" i="3"/>
  <c r="DB122" i="3" s="1"/>
  <c r="DA122" i="3"/>
  <c r="DC122" i="3"/>
  <c r="DF122" i="3"/>
  <c r="DJ122" i="3" s="1"/>
  <c r="DG122" i="3"/>
  <c r="A123" i="3"/>
  <c r="Y123" i="3"/>
  <c r="CU123" i="3"/>
  <c r="CY123" i="3"/>
  <c r="CZ123" i="3"/>
  <c r="DA123" i="3"/>
  <c r="DB123" i="3"/>
  <c r="DC123" i="3"/>
  <c r="A124" i="3"/>
  <c r="Y124" i="3"/>
  <c r="CX124" i="3" s="1"/>
  <c r="CY124" i="3"/>
  <c r="CZ124" i="3"/>
  <c r="DA124" i="3"/>
  <c r="DB124" i="3"/>
  <c r="DC124" i="3"/>
  <c r="DF124" i="3"/>
  <c r="DG124" i="3"/>
  <c r="DH124" i="3"/>
  <c r="DI124" i="3"/>
  <c r="DJ124" i="3"/>
  <c r="A125" i="3"/>
  <c r="Y125" i="3"/>
  <c r="CX125" i="3" s="1"/>
  <c r="CY125" i="3"/>
  <c r="CZ125" i="3"/>
  <c r="DB125" i="3" s="1"/>
  <c r="DA125" i="3"/>
  <c r="DC125" i="3"/>
  <c r="A126" i="3"/>
  <c r="Y126" i="3"/>
  <c r="CX126" i="3"/>
  <c r="DH126" i="3" s="1"/>
  <c r="CY126" i="3"/>
  <c r="CZ126" i="3"/>
  <c r="DB126" i="3" s="1"/>
  <c r="DA126" i="3"/>
  <c r="DC126" i="3"/>
  <c r="A127" i="3"/>
  <c r="Y127" i="3"/>
  <c r="CX127" i="3" s="1"/>
  <c r="CY127" i="3"/>
  <c r="CZ127" i="3"/>
  <c r="DB127" i="3" s="1"/>
  <c r="DA127" i="3"/>
  <c r="DC127" i="3"/>
  <c r="A128" i="3"/>
  <c r="Y128" i="3"/>
  <c r="CX128" i="3" s="1"/>
  <c r="CY128" i="3"/>
  <c r="CZ128" i="3"/>
  <c r="DB128" i="3" s="1"/>
  <c r="DA128" i="3"/>
  <c r="DC128" i="3"/>
  <c r="A129" i="3"/>
  <c r="Y129" i="3"/>
  <c r="CX129" i="3" s="1"/>
  <c r="CY129" i="3"/>
  <c r="CZ129" i="3"/>
  <c r="DB129" i="3" s="1"/>
  <c r="DA129" i="3"/>
  <c r="DC129" i="3"/>
  <c r="A130" i="3"/>
  <c r="Y130" i="3"/>
  <c r="CX130" i="3"/>
  <c r="DG130" i="3" s="1"/>
  <c r="CY130" i="3"/>
  <c r="CZ130" i="3"/>
  <c r="DA130" i="3"/>
  <c r="DB130" i="3"/>
  <c r="DC130" i="3"/>
  <c r="DF130" i="3"/>
  <c r="DJ130" i="3" s="1"/>
  <c r="A131" i="3"/>
  <c r="Y131" i="3"/>
  <c r="CX131" i="3" s="1"/>
  <c r="DF131" i="3" s="1"/>
  <c r="CY131" i="3"/>
  <c r="CZ131" i="3"/>
  <c r="DB131" i="3" s="1"/>
  <c r="DA131" i="3"/>
  <c r="DC131" i="3"/>
  <c r="DG131" i="3"/>
  <c r="DH131" i="3"/>
  <c r="DI131" i="3"/>
  <c r="DJ131" i="3"/>
  <c r="A132" i="3"/>
  <c r="Y132" i="3"/>
  <c r="CX132" i="3"/>
  <c r="CY132" i="3"/>
  <c r="CZ132" i="3"/>
  <c r="DB132" i="3" s="1"/>
  <c r="DA132" i="3"/>
  <c r="DC132" i="3"/>
  <c r="A133" i="3"/>
  <c r="Y133" i="3"/>
  <c r="CU133" i="3"/>
  <c r="CV133" i="3"/>
  <c r="CX133" i="3"/>
  <c r="CY133" i="3"/>
  <c r="CZ133" i="3"/>
  <c r="DA133" i="3"/>
  <c r="DB133" i="3"/>
  <c r="DC133" i="3"/>
  <c r="A134" i="3"/>
  <c r="Y134" i="3"/>
  <c r="CX134" i="3"/>
  <c r="DI134" i="3" s="1"/>
  <c r="CY134" i="3"/>
  <c r="CZ134" i="3"/>
  <c r="DB134" i="3" s="1"/>
  <c r="DA134" i="3"/>
  <c r="DC134" i="3"/>
  <c r="DF134" i="3"/>
  <c r="DG134" i="3"/>
  <c r="DH134" i="3"/>
  <c r="DJ134" i="3"/>
  <c r="A135" i="3"/>
  <c r="Y135" i="3"/>
  <c r="CU135" i="3"/>
  <c r="CV135" i="3"/>
  <c r="CX135" i="3"/>
  <c r="CY135" i="3"/>
  <c r="CZ135" i="3"/>
  <c r="DA135" i="3"/>
  <c r="DB135" i="3"/>
  <c r="DC135" i="3"/>
  <c r="A136" i="3"/>
  <c r="Y136" i="3"/>
  <c r="CX136" i="3" s="1"/>
  <c r="CY136" i="3"/>
  <c r="CZ136" i="3"/>
  <c r="DB136" i="3" s="1"/>
  <c r="DA136" i="3"/>
  <c r="DC136" i="3"/>
  <c r="A137" i="3"/>
  <c r="Y137" i="3"/>
  <c r="CU137" i="3"/>
  <c r="CY137" i="3"/>
  <c r="CZ137" i="3"/>
  <c r="DB137" i="3" s="1"/>
  <c r="DA137" i="3"/>
  <c r="DC137" i="3"/>
  <c r="A138" i="3"/>
  <c r="Y138" i="3"/>
  <c r="CX138" i="3" s="1"/>
  <c r="CW138" i="3"/>
  <c r="CY138" i="3"/>
  <c r="CZ138" i="3"/>
  <c r="DB138" i="3" s="1"/>
  <c r="DA138" i="3"/>
  <c r="DC138" i="3"/>
  <c r="A139" i="3"/>
  <c r="Y139" i="3"/>
  <c r="CW139" i="3"/>
  <c r="CX139" i="3"/>
  <c r="CY139" i="3"/>
  <c r="CZ139" i="3"/>
  <c r="DB139" i="3" s="1"/>
  <c r="DA139" i="3"/>
  <c r="DC139" i="3"/>
  <c r="A140" i="3"/>
  <c r="Y140" i="3"/>
  <c r="CX140" i="3"/>
  <c r="CY140" i="3"/>
  <c r="CZ140" i="3"/>
  <c r="DA140" i="3"/>
  <c r="DB140" i="3"/>
  <c r="DC140" i="3"/>
  <c r="DF140" i="3"/>
  <c r="DJ140" i="3" s="1"/>
  <c r="A141" i="3"/>
  <c r="Y141" i="3"/>
  <c r="CU141" i="3"/>
  <c r="CV141" i="3"/>
  <c r="CX141" i="3"/>
  <c r="CY141" i="3"/>
  <c r="CZ141" i="3"/>
  <c r="DA141" i="3"/>
  <c r="DB141" i="3"/>
  <c r="DC141" i="3"/>
  <c r="A142" i="3"/>
  <c r="Y142" i="3"/>
  <c r="CY142" i="3"/>
  <c r="CZ142" i="3"/>
  <c r="DA142" i="3"/>
  <c r="DB142" i="3"/>
  <c r="DC142" i="3"/>
  <c r="A143" i="3"/>
  <c r="Y143" i="3"/>
  <c r="CX143" i="3" s="1"/>
  <c r="CW143" i="3"/>
  <c r="CY143" i="3"/>
  <c r="CZ143" i="3"/>
  <c r="DB143" i="3" s="1"/>
  <c r="DA143" i="3"/>
  <c r="DC143" i="3"/>
  <c r="DI143" i="3"/>
  <c r="A144" i="3"/>
  <c r="Y144" i="3"/>
  <c r="CW144" i="3" s="1"/>
  <c r="CY144" i="3"/>
  <c r="CZ144" i="3"/>
  <c r="DA144" i="3"/>
  <c r="DB144" i="3"/>
  <c r="DC144" i="3"/>
  <c r="A145" i="3"/>
  <c r="Y145" i="3"/>
  <c r="CX145" i="3" s="1"/>
  <c r="CY145" i="3"/>
  <c r="CZ145" i="3"/>
  <c r="DA145" i="3"/>
  <c r="DB145" i="3"/>
  <c r="DC145" i="3"/>
  <c r="A146" i="3"/>
  <c r="Y146" i="3"/>
  <c r="CX146" i="3" s="1"/>
  <c r="CW146" i="3"/>
  <c r="CY146" i="3"/>
  <c r="CZ146" i="3"/>
  <c r="DB146" i="3" s="1"/>
  <c r="DA146" i="3"/>
  <c r="DC146" i="3"/>
  <c r="A147" i="3"/>
  <c r="Y147" i="3"/>
  <c r="CX147" i="3"/>
  <c r="DI147" i="3" s="1"/>
  <c r="CY147" i="3"/>
  <c r="CZ147" i="3"/>
  <c r="DA147" i="3"/>
  <c r="DB147" i="3"/>
  <c r="DC147" i="3"/>
  <c r="DH147" i="3"/>
  <c r="A148" i="3"/>
  <c r="Y148" i="3"/>
  <c r="CX148" i="3"/>
  <c r="CY148" i="3"/>
  <c r="CZ148" i="3"/>
  <c r="DA148" i="3"/>
  <c r="DB148" i="3"/>
  <c r="DC148" i="3"/>
  <c r="A149" i="3"/>
  <c r="Y149" i="3"/>
  <c r="CX149" i="3" s="1"/>
  <c r="CY149" i="3"/>
  <c r="CZ149" i="3"/>
  <c r="DB149" i="3" s="1"/>
  <c r="DA149" i="3"/>
  <c r="DC149" i="3"/>
  <c r="A150" i="3"/>
  <c r="Y150" i="3"/>
  <c r="CX150" i="3" s="1"/>
  <c r="CU150" i="3"/>
  <c r="CV150" i="3"/>
  <c r="CY150" i="3"/>
  <c r="CZ150" i="3"/>
  <c r="DA150" i="3"/>
  <c r="DB150" i="3"/>
  <c r="DC150" i="3"/>
  <c r="A151" i="3"/>
  <c r="Y151" i="3"/>
  <c r="CX151" i="3" s="1"/>
  <c r="CY151" i="3"/>
  <c r="CZ151" i="3"/>
  <c r="DA151" i="3"/>
  <c r="DB151" i="3"/>
  <c r="DC151" i="3"/>
  <c r="DH151" i="3"/>
  <c r="DI151" i="3"/>
  <c r="A152" i="3"/>
  <c r="Y152" i="3"/>
  <c r="CX152" i="3" s="1"/>
  <c r="CY152" i="3"/>
  <c r="CZ152" i="3"/>
  <c r="DB152" i="3" s="1"/>
  <c r="DA152" i="3"/>
  <c r="DC152" i="3"/>
  <c r="A153" i="3"/>
  <c r="Y153" i="3"/>
  <c r="CX153" i="3"/>
  <c r="CY153" i="3"/>
  <c r="CZ153" i="3"/>
  <c r="DB153" i="3" s="1"/>
  <c r="DA153" i="3"/>
  <c r="DC153" i="3"/>
  <c r="A154" i="3"/>
  <c r="Y154" i="3"/>
  <c r="CX154" i="3" s="1"/>
  <c r="DI154" i="3" s="1"/>
  <c r="CY154" i="3"/>
  <c r="CZ154" i="3"/>
  <c r="DA154" i="3"/>
  <c r="DB154" i="3"/>
  <c r="DC154" i="3"/>
  <c r="A155" i="3"/>
  <c r="Y155" i="3"/>
  <c r="CX155" i="3"/>
  <c r="CY155" i="3"/>
  <c r="CZ155" i="3"/>
  <c r="DA155" i="3"/>
  <c r="DB155" i="3"/>
  <c r="DC155" i="3"/>
  <c r="A156" i="3"/>
  <c r="Y156" i="3"/>
  <c r="CX156" i="3" s="1"/>
  <c r="CY156" i="3"/>
  <c r="CZ156" i="3"/>
  <c r="DB156" i="3" s="1"/>
  <c r="DA156" i="3"/>
  <c r="DC156" i="3"/>
  <c r="DF156" i="3"/>
  <c r="DJ156" i="3" s="1"/>
  <c r="DG156" i="3"/>
  <c r="DH156" i="3"/>
  <c r="DI156" i="3"/>
  <c r="A157" i="3"/>
  <c r="Y157" i="3"/>
  <c r="CX157" i="3" s="1"/>
  <c r="CY157" i="3"/>
  <c r="CZ157" i="3"/>
  <c r="DA157" i="3"/>
  <c r="DB157" i="3"/>
  <c r="DC157" i="3"/>
  <c r="A158" i="3"/>
  <c r="Y158" i="3"/>
  <c r="CX158" i="3"/>
  <c r="CY158" i="3"/>
  <c r="CZ158" i="3"/>
  <c r="DB158" i="3" s="1"/>
  <c r="DA158" i="3"/>
  <c r="DC158" i="3"/>
  <c r="DH158" i="3"/>
  <c r="DI158" i="3"/>
  <c r="A159" i="3"/>
  <c r="Y159" i="3"/>
  <c r="CX159" i="3"/>
  <c r="CY159" i="3"/>
  <c r="CZ159" i="3"/>
  <c r="DA159" i="3"/>
  <c r="DB159" i="3"/>
  <c r="DC159" i="3"/>
  <c r="A160" i="3"/>
  <c r="Y160" i="3"/>
  <c r="CX160" i="3"/>
  <c r="CY160" i="3"/>
  <c r="CZ160" i="3"/>
  <c r="DB160" i="3" s="1"/>
  <c r="DA160" i="3"/>
  <c r="DC160" i="3"/>
  <c r="DI160" i="3"/>
  <c r="A161" i="3"/>
  <c r="Y161" i="3"/>
  <c r="CX161" i="3"/>
  <c r="CY161" i="3"/>
  <c r="CZ161" i="3"/>
  <c r="DA161" i="3"/>
  <c r="DB161" i="3"/>
  <c r="DC161" i="3"/>
  <c r="DI161" i="3"/>
  <c r="A162" i="3"/>
  <c r="Y162" i="3"/>
  <c r="CX162" i="3"/>
  <c r="CY162" i="3"/>
  <c r="CZ162" i="3"/>
  <c r="DA162" i="3"/>
  <c r="DB162" i="3"/>
  <c r="DC162" i="3"/>
  <c r="A163" i="3"/>
  <c r="Y163" i="3"/>
  <c r="CX163" i="3"/>
  <c r="CY163" i="3"/>
  <c r="CZ163" i="3"/>
  <c r="DB163" i="3" s="1"/>
  <c r="DA163" i="3"/>
  <c r="DC163" i="3"/>
  <c r="A164" i="3"/>
  <c r="Y164" i="3"/>
  <c r="CU164" i="3"/>
  <c r="CV164" i="3"/>
  <c r="CX164" i="3"/>
  <c r="CY164" i="3"/>
  <c r="CZ164" i="3"/>
  <c r="DB164" i="3" s="1"/>
  <c r="DA164" i="3"/>
  <c r="DC164" i="3"/>
  <c r="A165" i="3"/>
  <c r="Y165" i="3"/>
  <c r="CY165" i="3"/>
  <c r="CZ165" i="3"/>
  <c r="DA165" i="3"/>
  <c r="DB165" i="3"/>
  <c r="DC165" i="3"/>
  <c r="A166" i="3"/>
  <c r="Y166" i="3"/>
  <c r="CX166" i="3"/>
  <c r="CY166" i="3"/>
  <c r="CZ166" i="3"/>
  <c r="DA166" i="3"/>
  <c r="DB166" i="3"/>
  <c r="DC166" i="3"/>
  <c r="A167" i="3"/>
  <c r="Y167" i="3"/>
  <c r="CU167" i="3"/>
  <c r="CV167" i="3"/>
  <c r="CX167" i="3"/>
  <c r="CY167" i="3"/>
  <c r="CZ167" i="3"/>
  <c r="DA167" i="3"/>
  <c r="DB167" i="3"/>
  <c r="DC167" i="3"/>
  <c r="A168" i="3"/>
  <c r="Y168" i="3"/>
  <c r="CW168" i="3"/>
  <c r="CX168" i="3"/>
  <c r="CY168" i="3"/>
  <c r="CZ168" i="3"/>
  <c r="DB168" i="3" s="1"/>
  <c r="DA168" i="3"/>
  <c r="DC168" i="3"/>
  <c r="A169" i="3"/>
  <c r="Y169" i="3"/>
  <c r="CX169" i="3"/>
  <c r="CY169" i="3"/>
  <c r="CZ169" i="3"/>
  <c r="DB169" i="3" s="1"/>
  <c r="DA169" i="3"/>
  <c r="DC169" i="3"/>
  <c r="A170" i="3"/>
  <c r="Y170" i="3"/>
  <c r="CU170" i="3"/>
  <c r="CV170" i="3"/>
  <c r="CX170" i="3"/>
  <c r="CY170" i="3"/>
  <c r="CZ170" i="3"/>
  <c r="DA170" i="3"/>
  <c r="DB170" i="3"/>
  <c r="DC170" i="3"/>
  <c r="DI170" i="3"/>
  <c r="DJ170" i="3" s="1"/>
  <c r="A171" i="3"/>
  <c r="Y171" i="3"/>
  <c r="CX171" i="3" s="1"/>
  <c r="DI171" i="3" s="1"/>
  <c r="CY171" i="3"/>
  <c r="CZ171" i="3"/>
  <c r="DA171" i="3"/>
  <c r="DB171" i="3"/>
  <c r="DC171" i="3"/>
  <c r="A172" i="3"/>
  <c r="Y172" i="3"/>
  <c r="CX172" i="3" s="1"/>
  <c r="CY172" i="3"/>
  <c r="CZ172" i="3"/>
  <c r="DB172" i="3" s="1"/>
  <c r="DA172" i="3"/>
  <c r="DC172" i="3"/>
  <c r="A173" i="3"/>
  <c r="Y173" i="3"/>
  <c r="CX173" i="3"/>
  <c r="CY173" i="3"/>
  <c r="CZ173" i="3"/>
  <c r="DA173" i="3"/>
  <c r="DB173" i="3"/>
  <c r="DC173" i="3"/>
  <c r="DF173" i="3"/>
  <c r="DJ173" i="3" s="1"/>
  <c r="DG173" i="3"/>
  <c r="A174" i="3"/>
  <c r="Y174" i="3"/>
  <c r="CX174" i="3" s="1"/>
  <c r="CY174" i="3"/>
  <c r="CZ174" i="3"/>
  <c r="DA174" i="3"/>
  <c r="DB174" i="3"/>
  <c r="DC174" i="3"/>
  <c r="A175" i="3"/>
  <c r="Y175" i="3"/>
  <c r="CX175" i="3" s="1"/>
  <c r="CY175" i="3"/>
  <c r="CZ175" i="3"/>
  <c r="DB175" i="3" s="1"/>
  <c r="DA175" i="3"/>
  <c r="DC175" i="3"/>
  <c r="A176" i="3"/>
  <c r="Y176" i="3"/>
  <c r="CX176" i="3"/>
  <c r="CY176" i="3"/>
  <c r="CZ176" i="3"/>
  <c r="DB176" i="3" s="1"/>
  <c r="DA176" i="3"/>
  <c r="DC176" i="3"/>
  <c r="A177" i="3"/>
  <c r="Y177" i="3"/>
  <c r="CX177" i="3"/>
  <c r="DG177" i="3" s="1"/>
  <c r="CY177" i="3"/>
  <c r="CZ177" i="3"/>
  <c r="DA177" i="3"/>
  <c r="DB177" i="3"/>
  <c r="DC177" i="3"/>
  <c r="DF177" i="3"/>
  <c r="DH177" i="3"/>
  <c r="DI177" i="3"/>
  <c r="DJ177" i="3"/>
  <c r="A178" i="3"/>
  <c r="Y178" i="3"/>
  <c r="CX178" i="3"/>
  <c r="DI178" i="3" s="1"/>
  <c r="CY178" i="3"/>
  <c r="CZ178" i="3"/>
  <c r="DB178" i="3" s="1"/>
  <c r="DA178" i="3"/>
  <c r="DC178" i="3"/>
  <c r="DF178" i="3"/>
  <c r="DJ178" i="3" s="1"/>
  <c r="DG178" i="3"/>
  <c r="DH178" i="3"/>
  <c r="A179" i="3"/>
  <c r="Y179" i="3"/>
  <c r="CX179" i="3" s="1"/>
  <c r="CY179" i="3"/>
  <c r="CZ179" i="3"/>
  <c r="DA179" i="3"/>
  <c r="DB179" i="3"/>
  <c r="DC179" i="3"/>
  <c r="A180" i="3"/>
  <c r="Y180" i="3"/>
  <c r="CX180" i="3" s="1"/>
  <c r="CU180" i="3"/>
  <c r="CV180" i="3"/>
  <c r="CY180" i="3"/>
  <c r="CZ180" i="3"/>
  <c r="DB180" i="3" s="1"/>
  <c r="DA180" i="3"/>
  <c r="DC180" i="3"/>
  <c r="A181" i="3"/>
  <c r="Y181" i="3"/>
  <c r="CX181" i="3"/>
  <c r="DI181" i="3" s="1"/>
  <c r="CY181" i="3"/>
  <c r="CZ181" i="3"/>
  <c r="DB181" i="3" s="1"/>
  <c r="DA181" i="3"/>
  <c r="DC181" i="3"/>
  <c r="A182" i="3"/>
  <c r="Y182" i="3"/>
  <c r="CU182" i="3"/>
  <c r="CY182" i="3"/>
  <c r="CZ182" i="3"/>
  <c r="DB182" i="3" s="1"/>
  <c r="DA182" i="3"/>
  <c r="DC182" i="3"/>
  <c r="A183" i="3"/>
  <c r="Y183" i="3"/>
  <c r="CX183" i="3" s="1"/>
  <c r="CY183" i="3"/>
  <c r="CZ183" i="3"/>
  <c r="DB183" i="3" s="1"/>
  <c r="DA183" i="3"/>
  <c r="DC183" i="3"/>
  <c r="A184" i="3"/>
  <c r="Y184" i="3"/>
  <c r="CU184" i="3"/>
  <c r="CV184" i="3"/>
  <c r="CX184" i="3"/>
  <c r="CY184" i="3"/>
  <c r="CZ184" i="3"/>
  <c r="DB184" i="3" s="1"/>
  <c r="DA184" i="3"/>
  <c r="DC184" i="3"/>
  <c r="A185" i="3"/>
  <c r="Y185" i="3"/>
  <c r="CX185" i="3" s="1"/>
  <c r="CW185" i="3"/>
  <c r="CY185" i="3"/>
  <c r="CZ185" i="3"/>
  <c r="DB185" i="3" s="1"/>
  <c r="DA185" i="3"/>
  <c r="DC185" i="3"/>
  <c r="DH185" i="3"/>
  <c r="DI185" i="3"/>
  <c r="A186" i="3"/>
  <c r="Y186" i="3"/>
  <c r="CX186" i="3" s="1"/>
  <c r="DF186" i="3" s="1"/>
  <c r="CY186" i="3"/>
  <c r="CZ186" i="3"/>
  <c r="DB186" i="3" s="1"/>
  <c r="DA186" i="3"/>
  <c r="DC186" i="3"/>
  <c r="A187" i="3"/>
  <c r="Y187" i="3"/>
  <c r="CX187" i="3"/>
  <c r="CY187" i="3"/>
  <c r="CZ187" i="3"/>
  <c r="DB187" i="3" s="1"/>
  <c r="DA187" i="3"/>
  <c r="DC187" i="3"/>
  <c r="DI187" i="3"/>
  <c r="A188" i="3"/>
  <c r="Y188" i="3"/>
  <c r="CU188" i="3"/>
  <c r="CY188" i="3"/>
  <c r="CZ188" i="3"/>
  <c r="DB188" i="3" s="1"/>
  <c r="DA188" i="3"/>
  <c r="DC188" i="3"/>
  <c r="A189" i="3"/>
  <c r="Y189" i="3"/>
  <c r="CW189" i="3"/>
  <c r="CX189" i="3"/>
  <c r="CY189" i="3"/>
  <c r="CZ189" i="3"/>
  <c r="DB189" i="3" s="1"/>
  <c r="DA189" i="3"/>
  <c r="DC189" i="3"/>
  <c r="A190" i="3"/>
  <c r="Y190" i="3"/>
  <c r="CY190" i="3"/>
  <c r="CZ190" i="3"/>
  <c r="DA190" i="3"/>
  <c r="DB190" i="3"/>
  <c r="DC190" i="3"/>
  <c r="A191" i="3"/>
  <c r="Y191" i="3"/>
  <c r="CW191" i="3" s="1"/>
  <c r="CX191" i="3"/>
  <c r="DF191" i="3" s="1"/>
  <c r="CY191" i="3"/>
  <c r="CZ191" i="3"/>
  <c r="DB191" i="3" s="1"/>
  <c r="DA191" i="3"/>
  <c r="DC191" i="3"/>
  <c r="DG191" i="3"/>
  <c r="DJ191" i="3" s="1"/>
  <c r="A192" i="3"/>
  <c r="Y192" i="3"/>
  <c r="CX192" i="3" s="1"/>
  <c r="CW192" i="3"/>
  <c r="CY192" i="3"/>
  <c r="CZ192" i="3"/>
  <c r="DB192" i="3" s="1"/>
  <c r="DA192" i="3"/>
  <c r="DC192" i="3"/>
  <c r="A193" i="3"/>
  <c r="Y193" i="3"/>
  <c r="CW193" i="3"/>
  <c r="CX193" i="3"/>
  <c r="CY193" i="3"/>
  <c r="CZ193" i="3"/>
  <c r="DA193" i="3"/>
  <c r="DB193" i="3"/>
  <c r="DC193" i="3"/>
  <c r="DF193" i="3"/>
  <c r="DG193" i="3"/>
  <c r="DJ193" i="3" s="1"/>
  <c r="A194" i="3"/>
  <c r="Y194" i="3"/>
  <c r="CX194" i="3" s="1"/>
  <c r="CY194" i="3"/>
  <c r="CZ194" i="3"/>
  <c r="DB194" i="3" s="1"/>
  <c r="DA194" i="3"/>
  <c r="DC194" i="3"/>
  <c r="A195" i="3"/>
  <c r="Y195" i="3"/>
  <c r="CX195" i="3"/>
  <c r="CY195" i="3"/>
  <c r="CZ195" i="3"/>
  <c r="DB195" i="3" s="1"/>
  <c r="DA195" i="3"/>
  <c r="DC195" i="3"/>
  <c r="A196" i="3"/>
  <c r="Y196" i="3"/>
  <c r="CX196" i="3"/>
  <c r="CY196" i="3"/>
  <c r="CZ196" i="3"/>
  <c r="DB196" i="3" s="1"/>
  <c r="DA196" i="3"/>
  <c r="DC196" i="3"/>
  <c r="DF196" i="3"/>
  <c r="DI196" i="3"/>
  <c r="DJ196" i="3"/>
  <c r="A197" i="3"/>
  <c r="Y197" i="3"/>
  <c r="CU197" i="3"/>
  <c r="CY197" i="3"/>
  <c r="CZ197" i="3"/>
  <c r="DB197" i="3" s="1"/>
  <c r="DA197" i="3"/>
  <c r="DC197" i="3"/>
  <c r="A198" i="3"/>
  <c r="Y198" i="3"/>
  <c r="CX198" i="3"/>
  <c r="CY198" i="3"/>
  <c r="CZ198" i="3"/>
  <c r="DA198" i="3"/>
  <c r="DB198" i="3"/>
  <c r="DC198" i="3"/>
  <c r="A199" i="3"/>
  <c r="Y199" i="3"/>
  <c r="CX199" i="3"/>
  <c r="CY199" i="3"/>
  <c r="CZ199" i="3"/>
  <c r="DB199" i="3" s="1"/>
  <c r="DA199" i="3"/>
  <c r="DC199" i="3"/>
  <c r="A200" i="3"/>
  <c r="Y200" i="3"/>
  <c r="CX200" i="3" s="1"/>
  <c r="CY200" i="3"/>
  <c r="CZ200" i="3"/>
  <c r="DA200" i="3"/>
  <c r="DB200" i="3"/>
  <c r="DC200" i="3"/>
  <c r="A201" i="3"/>
  <c r="Y201" i="3"/>
  <c r="CX201" i="3" s="1"/>
  <c r="CY201" i="3"/>
  <c r="CZ201" i="3"/>
  <c r="DB201" i="3" s="1"/>
  <c r="DA201" i="3"/>
  <c r="DC201" i="3"/>
  <c r="DF201" i="3"/>
  <c r="DJ201" i="3" s="1"/>
  <c r="DG201" i="3"/>
  <c r="DH201" i="3"/>
  <c r="DI201" i="3"/>
  <c r="A202" i="3"/>
  <c r="Y202" i="3"/>
  <c r="CX202" i="3" s="1"/>
  <c r="CY202" i="3"/>
  <c r="CZ202" i="3"/>
  <c r="DA202" i="3"/>
  <c r="DB202" i="3"/>
  <c r="DC202" i="3"/>
  <c r="A203" i="3"/>
  <c r="Y203" i="3"/>
  <c r="CX203" i="3" s="1"/>
  <c r="CY203" i="3"/>
  <c r="CZ203" i="3"/>
  <c r="DB203" i="3" s="1"/>
  <c r="DA203" i="3"/>
  <c r="DC203" i="3"/>
  <c r="A204" i="3"/>
  <c r="Y204" i="3"/>
  <c r="CX204" i="3"/>
  <c r="CY204" i="3"/>
  <c r="CZ204" i="3"/>
  <c r="DA204" i="3"/>
  <c r="DB204" i="3"/>
  <c r="DC204" i="3"/>
  <c r="A205" i="3"/>
  <c r="Y205" i="3"/>
  <c r="CX205" i="3" s="1"/>
  <c r="CY205" i="3"/>
  <c r="CZ205" i="3"/>
  <c r="DB205" i="3" s="1"/>
  <c r="DA205" i="3"/>
  <c r="DC205" i="3"/>
  <c r="A206" i="3"/>
  <c r="Y206" i="3"/>
  <c r="CX206" i="3"/>
  <c r="CY206" i="3"/>
  <c r="CZ206" i="3"/>
  <c r="DB206" i="3" s="1"/>
  <c r="DA206" i="3"/>
  <c r="DC206" i="3"/>
  <c r="A207" i="3"/>
  <c r="Y207" i="3"/>
  <c r="CX207" i="3" s="1"/>
  <c r="CY207" i="3"/>
  <c r="CZ207" i="3"/>
  <c r="DB207" i="3" s="1"/>
  <c r="DA207" i="3"/>
  <c r="DC207" i="3"/>
  <c r="DI207" i="3"/>
  <c r="A208" i="3"/>
  <c r="Y208" i="3"/>
  <c r="CX208" i="3" s="1"/>
  <c r="CY208" i="3"/>
  <c r="CZ208" i="3"/>
  <c r="DB208" i="3" s="1"/>
  <c r="DA208" i="3"/>
  <c r="DC208" i="3"/>
  <c r="A209" i="3"/>
  <c r="Y209" i="3"/>
  <c r="CX209" i="3" s="1"/>
  <c r="CY209" i="3"/>
  <c r="CZ209" i="3"/>
  <c r="DA209" i="3"/>
  <c r="DB209" i="3"/>
  <c r="DC209" i="3"/>
  <c r="A210" i="3"/>
  <c r="Y210" i="3"/>
  <c r="CX210" i="3"/>
  <c r="DG210" i="3" s="1"/>
  <c r="CY210" i="3"/>
  <c r="CZ210" i="3"/>
  <c r="DB210" i="3" s="1"/>
  <c r="DA210" i="3"/>
  <c r="DC210" i="3"/>
  <c r="A211" i="3"/>
  <c r="Y211" i="3"/>
  <c r="CX211" i="3" s="1"/>
  <c r="CU211" i="3"/>
  <c r="CY211" i="3"/>
  <c r="CZ211" i="3"/>
  <c r="DB211" i="3" s="1"/>
  <c r="DA211" i="3"/>
  <c r="DC211" i="3"/>
  <c r="DH211" i="3"/>
  <c r="A212" i="3"/>
  <c r="Y212" i="3"/>
  <c r="CX212" i="3" s="1"/>
  <c r="CW212" i="3"/>
  <c r="CY212" i="3"/>
  <c r="CZ212" i="3"/>
  <c r="DA212" i="3"/>
  <c r="DB212" i="3"/>
  <c r="DC212" i="3"/>
  <c r="A213" i="3"/>
  <c r="Y213" i="3"/>
  <c r="CY213" i="3"/>
  <c r="CZ213" i="3"/>
  <c r="DB213" i="3" s="1"/>
  <c r="DA213" i="3"/>
  <c r="DC213" i="3"/>
  <c r="A214" i="3"/>
  <c r="Y214" i="3"/>
  <c r="CX214" i="3"/>
  <c r="CY214" i="3"/>
  <c r="CZ214" i="3"/>
  <c r="DB214" i="3" s="1"/>
  <c r="DA214" i="3"/>
  <c r="DC214" i="3"/>
  <c r="DI214" i="3"/>
  <c r="A215" i="3"/>
  <c r="Y215" i="3"/>
  <c r="CU215" i="3"/>
  <c r="CV215" i="3"/>
  <c r="CX215" i="3"/>
  <c r="DH215" i="3" s="1"/>
  <c r="CY215" i="3"/>
  <c r="CZ215" i="3"/>
  <c r="DB215" i="3" s="1"/>
  <c r="DA215" i="3"/>
  <c r="DC215" i="3"/>
  <c r="DF215" i="3"/>
  <c r="A216" i="3"/>
  <c r="Y216" i="3"/>
  <c r="CX216" i="3" s="1"/>
  <c r="DF216" i="3" s="1"/>
  <c r="DJ216" i="3" s="1"/>
  <c r="CY216" i="3"/>
  <c r="CZ216" i="3"/>
  <c r="DB216" i="3" s="1"/>
  <c r="DA216" i="3"/>
  <c r="DC216" i="3"/>
  <c r="A217" i="3"/>
  <c r="Y217" i="3"/>
  <c r="CX217" i="3"/>
  <c r="DF217" i="3" s="1"/>
  <c r="DJ217" i="3" s="1"/>
  <c r="CY217" i="3"/>
  <c r="CZ217" i="3"/>
  <c r="DB217" i="3" s="1"/>
  <c r="DA217" i="3"/>
  <c r="DC217" i="3"/>
  <c r="DG217" i="3"/>
  <c r="DH217" i="3"/>
  <c r="A218" i="3"/>
  <c r="Y218" i="3"/>
  <c r="CX218" i="3" s="1"/>
  <c r="CY218" i="3"/>
  <c r="CZ218" i="3"/>
  <c r="DA218" i="3"/>
  <c r="DB218" i="3"/>
  <c r="DC218" i="3"/>
  <c r="A219" i="3"/>
  <c r="Y219" i="3"/>
  <c r="CX219" i="3" s="1"/>
  <c r="CY219" i="3"/>
  <c r="CZ219" i="3"/>
  <c r="DB219" i="3" s="1"/>
  <c r="DA219" i="3"/>
  <c r="DC219" i="3"/>
  <c r="A220" i="3"/>
  <c r="Y220" i="3"/>
  <c r="CX220" i="3"/>
  <c r="DG220" i="3" s="1"/>
  <c r="CY220" i="3"/>
  <c r="CZ220" i="3"/>
  <c r="DB220" i="3" s="1"/>
  <c r="DA220" i="3"/>
  <c r="DC220" i="3"/>
  <c r="DF220" i="3"/>
  <c r="DJ220" i="3" s="1"/>
  <c r="DH220" i="3"/>
  <c r="DI220" i="3"/>
  <c r="A221" i="3"/>
  <c r="Y221" i="3"/>
  <c r="CX221" i="3" s="1"/>
  <c r="DH221" i="3" s="1"/>
  <c r="CY221" i="3"/>
  <c r="CZ221" i="3"/>
  <c r="DB221" i="3" s="1"/>
  <c r="DA221" i="3"/>
  <c r="DC221" i="3"/>
  <c r="A222" i="3"/>
  <c r="Y222" i="3"/>
  <c r="CX222" i="3" s="1"/>
  <c r="CY222" i="3"/>
  <c r="CZ222" i="3"/>
  <c r="DB222" i="3" s="1"/>
  <c r="DA222" i="3"/>
  <c r="DC222" i="3"/>
  <c r="A223" i="3"/>
  <c r="Y223" i="3"/>
  <c r="CX223" i="3" s="1"/>
  <c r="DI223" i="3" s="1"/>
  <c r="CY223" i="3"/>
  <c r="CZ223" i="3"/>
  <c r="DA223" i="3"/>
  <c r="DB223" i="3"/>
  <c r="DC223" i="3"/>
  <c r="DF223" i="3"/>
  <c r="DJ223" i="3" s="1"/>
  <c r="DG223" i="3"/>
  <c r="A224" i="3"/>
  <c r="Y224" i="3"/>
  <c r="CX224" i="3"/>
  <c r="DF224" i="3" s="1"/>
  <c r="CY224" i="3"/>
  <c r="CZ224" i="3"/>
  <c r="DA224" i="3"/>
  <c r="DB224" i="3"/>
  <c r="DC224" i="3"/>
  <c r="DG224" i="3"/>
  <c r="DH224" i="3"/>
  <c r="DI224" i="3"/>
  <c r="DJ224" i="3"/>
  <c r="A225" i="3"/>
  <c r="Y225" i="3"/>
  <c r="CU225" i="3"/>
  <c r="CY225" i="3"/>
  <c r="CZ225" i="3"/>
  <c r="DB225" i="3" s="1"/>
  <c r="DA225" i="3"/>
  <c r="DC225" i="3"/>
  <c r="A226" i="3"/>
  <c r="Y226" i="3"/>
  <c r="CY226" i="3"/>
  <c r="CZ226" i="3"/>
  <c r="DA226" i="3"/>
  <c r="DB226" i="3"/>
  <c r="DC226" i="3"/>
  <c r="A227" i="3"/>
  <c r="Y227" i="3"/>
  <c r="CX227" i="3" s="1"/>
  <c r="DG227" i="3" s="1"/>
  <c r="DJ227" i="3" s="1"/>
  <c r="CW227" i="3"/>
  <c r="CY227" i="3"/>
  <c r="CZ227" i="3"/>
  <c r="DB227" i="3" s="1"/>
  <c r="DA227" i="3"/>
  <c r="DC227" i="3"/>
  <c r="A228" i="3"/>
  <c r="Y228" i="3"/>
  <c r="CX228" i="3" s="1"/>
  <c r="DF228" i="3" s="1"/>
  <c r="DJ228" i="3" s="1"/>
  <c r="CY228" i="3"/>
  <c r="CZ228" i="3"/>
  <c r="DA228" i="3"/>
  <c r="DB228" i="3"/>
  <c r="DC228" i="3"/>
  <c r="A229" i="3"/>
  <c r="Y229" i="3"/>
  <c r="CU229" i="3"/>
  <c r="CV229" i="3"/>
  <c r="CX229" i="3"/>
  <c r="CY229" i="3"/>
  <c r="CZ229" i="3"/>
  <c r="DB229" i="3" s="1"/>
  <c r="DA229" i="3"/>
  <c r="DC229" i="3"/>
  <c r="A230" i="3"/>
  <c r="Y230" i="3"/>
  <c r="CX230" i="3" s="1"/>
  <c r="CY230" i="3"/>
  <c r="CZ230" i="3"/>
  <c r="DA230" i="3"/>
  <c r="DB230" i="3"/>
  <c r="DC230" i="3"/>
  <c r="A231" i="3"/>
  <c r="Y231" i="3"/>
  <c r="CX231" i="3"/>
  <c r="DH231" i="3" s="1"/>
  <c r="CY231" i="3"/>
  <c r="CZ231" i="3"/>
  <c r="DA231" i="3"/>
  <c r="DB231" i="3"/>
  <c r="DC231" i="3"/>
  <c r="DF231" i="3"/>
  <c r="DJ231" i="3" s="1"/>
  <c r="DG231" i="3"/>
  <c r="DI231" i="3"/>
  <c r="A232" i="3"/>
  <c r="Y232" i="3"/>
  <c r="CX232" i="3" s="1"/>
  <c r="CY232" i="3"/>
  <c r="CZ232" i="3"/>
  <c r="DA232" i="3"/>
  <c r="DB232" i="3"/>
  <c r="DC232" i="3"/>
  <c r="A233" i="3"/>
  <c r="Y233" i="3"/>
  <c r="CX233" i="3" s="1"/>
  <c r="CY233" i="3"/>
  <c r="CZ233" i="3"/>
  <c r="DB233" i="3" s="1"/>
  <c r="DA233" i="3"/>
  <c r="DC233" i="3"/>
  <c r="A234" i="3"/>
  <c r="Y234" i="3"/>
  <c r="CX234" i="3"/>
  <c r="CY234" i="3"/>
  <c r="CZ234" i="3"/>
  <c r="DA234" i="3"/>
  <c r="DB234" i="3"/>
  <c r="DC234" i="3"/>
  <c r="A235" i="3"/>
  <c r="Y235" i="3"/>
  <c r="CX235" i="3" s="1"/>
  <c r="CY235" i="3"/>
  <c r="CZ235" i="3"/>
  <c r="DA235" i="3"/>
  <c r="DB235" i="3"/>
  <c r="DC235" i="3"/>
  <c r="DF235" i="3"/>
  <c r="DJ235" i="3" s="1"/>
  <c r="A236" i="3"/>
  <c r="Y236" i="3"/>
  <c r="CX236" i="3" s="1"/>
  <c r="CY236" i="3"/>
  <c r="CZ236" i="3"/>
  <c r="DB236" i="3" s="1"/>
  <c r="DA236" i="3"/>
  <c r="DC236" i="3"/>
  <c r="A237" i="3"/>
  <c r="Y237" i="3"/>
  <c r="CX237" i="3"/>
  <c r="DH237" i="3" s="1"/>
  <c r="CY237" i="3"/>
  <c r="CZ237" i="3"/>
  <c r="DB237" i="3" s="1"/>
  <c r="DA237" i="3"/>
  <c r="DC237" i="3"/>
  <c r="A238" i="3"/>
  <c r="Y238" i="3"/>
  <c r="CX238" i="3" s="1"/>
  <c r="CY238" i="3"/>
  <c r="CZ238" i="3"/>
  <c r="DA238" i="3"/>
  <c r="DB238" i="3"/>
  <c r="DC238" i="3"/>
  <c r="A239" i="3"/>
  <c r="Y239" i="3"/>
  <c r="CU239" i="3"/>
  <c r="CY239" i="3"/>
  <c r="CZ239" i="3"/>
  <c r="DB239" i="3" s="1"/>
  <c r="DA239" i="3"/>
  <c r="DC239" i="3"/>
  <c r="A240" i="3"/>
  <c r="Y240" i="3"/>
  <c r="CW240" i="3"/>
  <c r="CX240" i="3"/>
  <c r="DF240" i="3" s="1"/>
  <c r="CY240" i="3"/>
  <c r="CZ240" i="3"/>
  <c r="DB240" i="3" s="1"/>
  <c r="DA240" i="3"/>
  <c r="DC240" i="3"/>
  <c r="A241" i="3"/>
  <c r="Y241" i="3"/>
  <c r="CW241" i="3"/>
  <c r="CX241" i="3"/>
  <c r="CY241" i="3"/>
  <c r="CZ241" i="3"/>
  <c r="DB241" i="3" s="1"/>
  <c r="DA241" i="3"/>
  <c r="DC241" i="3"/>
  <c r="A242" i="3"/>
  <c r="Y242" i="3"/>
  <c r="CX242" i="3"/>
  <c r="CY242" i="3"/>
  <c r="CZ242" i="3"/>
  <c r="DA242" i="3"/>
  <c r="DB242" i="3"/>
  <c r="DC242" i="3"/>
  <c r="A243" i="3"/>
  <c r="Y243" i="3"/>
  <c r="CY243" i="3"/>
  <c r="CZ243" i="3"/>
  <c r="DB243" i="3" s="1"/>
  <c r="DA243" i="3"/>
  <c r="DC243" i="3"/>
  <c r="A244" i="3"/>
  <c r="Y244" i="3"/>
  <c r="CY244" i="3"/>
  <c r="CZ244" i="3"/>
  <c r="DB244" i="3" s="1"/>
  <c r="DA244" i="3"/>
  <c r="DC244" i="3"/>
  <c r="A245" i="3"/>
  <c r="Y245" i="3"/>
  <c r="CV245" i="3" s="1"/>
  <c r="CU245" i="3"/>
  <c r="CY245" i="3"/>
  <c r="CZ245" i="3"/>
  <c r="DA245" i="3"/>
  <c r="DB245" i="3"/>
  <c r="DC245" i="3"/>
  <c r="A246" i="3"/>
  <c r="Y246" i="3"/>
  <c r="CX246" i="3" s="1"/>
  <c r="DF246" i="3" s="1"/>
  <c r="CW246" i="3"/>
  <c r="CY246" i="3"/>
  <c r="CZ246" i="3"/>
  <c r="DB246" i="3" s="1"/>
  <c r="DA246" i="3"/>
  <c r="DC246" i="3"/>
  <c r="A247" i="3"/>
  <c r="Y247" i="3"/>
  <c r="CU247" i="3"/>
  <c r="CY247" i="3"/>
  <c r="CZ247" i="3"/>
  <c r="DA247" i="3"/>
  <c r="DB247" i="3"/>
  <c r="DC247" i="3"/>
  <c r="A248" i="3"/>
  <c r="Y248" i="3"/>
  <c r="CY248" i="3"/>
  <c r="CZ248" i="3"/>
  <c r="DB248" i="3" s="1"/>
  <c r="DA248" i="3"/>
  <c r="DC248" i="3"/>
  <c r="A249" i="3"/>
  <c r="Y249" i="3"/>
  <c r="CY249" i="3"/>
  <c r="CZ249" i="3"/>
  <c r="DB249" i="3" s="1"/>
  <c r="DA249" i="3"/>
  <c r="DC249" i="3"/>
  <c r="A250" i="3"/>
  <c r="Y250" i="3"/>
  <c r="CY250" i="3"/>
  <c r="CZ250" i="3"/>
  <c r="DA250" i="3"/>
  <c r="DB250" i="3"/>
  <c r="DC250" i="3"/>
  <c r="A251" i="3"/>
  <c r="Y251" i="3"/>
  <c r="CU251" i="3"/>
  <c r="CY251" i="3"/>
  <c r="CZ251" i="3"/>
  <c r="DA251" i="3"/>
  <c r="DB251" i="3"/>
  <c r="DC251" i="3"/>
  <c r="A252" i="3"/>
  <c r="Y252" i="3"/>
  <c r="CX252" i="3" s="1"/>
  <c r="DF252" i="3" s="1"/>
  <c r="DJ252" i="3" s="1"/>
  <c r="CY252" i="3"/>
  <c r="CZ252" i="3"/>
  <c r="DB252" i="3" s="1"/>
  <c r="DA252" i="3"/>
  <c r="DC252" i="3"/>
  <c r="A253" i="3"/>
  <c r="Y253" i="3"/>
  <c r="CX253" i="3"/>
  <c r="CY253" i="3"/>
  <c r="CZ253" i="3"/>
  <c r="DA253" i="3"/>
  <c r="DB253" i="3"/>
  <c r="DC253" i="3"/>
  <c r="DI253" i="3"/>
  <c r="A254" i="3"/>
  <c r="Y254" i="3"/>
  <c r="CX254" i="3"/>
  <c r="CY254" i="3"/>
  <c r="CZ254" i="3"/>
  <c r="DB254" i="3" s="1"/>
  <c r="DA254" i="3"/>
  <c r="DC254" i="3"/>
  <c r="DF254" i="3"/>
  <c r="DJ254" i="3" s="1"/>
  <c r="DG254" i="3"/>
  <c r="A255" i="3"/>
  <c r="Y255" i="3"/>
  <c r="CX255" i="3" s="1"/>
  <c r="DF255" i="3" s="1"/>
  <c r="DJ255" i="3" s="1"/>
  <c r="CY255" i="3"/>
  <c r="CZ255" i="3"/>
  <c r="DA255" i="3"/>
  <c r="DB255" i="3"/>
  <c r="DC255" i="3"/>
  <c r="A256" i="3"/>
  <c r="Y256" i="3"/>
  <c r="CX256" i="3"/>
  <c r="DF256" i="3" s="1"/>
  <c r="DJ256" i="3" s="1"/>
  <c r="CY256" i="3"/>
  <c r="CZ256" i="3"/>
  <c r="DB256" i="3" s="1"/>
  <c r="DA256" i="3"/>
  <c r="DC256" i="3"/>
  <c r="DG256" i="3"/>
  <c r="DH256" i="3"/>
  <c r="DI256" i="3"/>
  <c r="A257" i="3"/>
  <c r="Y257" i="3"/>
  <c r="CX257" i="3"/>
  <c r="CY257" i="3"/>
  <c r="CZ257" i="3"/>
  <c r="DB257" i="3" s="1"/>
  <c r="DA257" i="3"/>
  <c r="DC257" i="3"/>
  <c r="A258" i="3"/>
  <c r="Y258" i="3"/>
  <c r="CX258" i="3" s="1"/>
  <c r="DH258" i="3" s="1"/>
  <c r="CY258" i="3"/>
  <c r="CZ258" i="3"/>
  <c r="DB258" i="3" s="1"/>
  <c r="DA258" i="3"/>
  <c r="DC258" i="3"/>
  <c r="DI258" i="3"/>
  <c r="A259" i="3"/>
  <c r="Y259" i="3"/>
  <c r="CX259" i="3"/>
  <c r="CY259" i="3"/>
  <c r="CZ259" i="3"/>
  <c r="DB259" i="3" s="1"/>
  <c r="DA259" i="3"/>
  <c r="DC259" i="3"/>
  <c r="A260" i="3"/>
  <c r="Y260" i="3"/>
  <c r="CX260" i="3"/>
  <c r="CY260" i="3"/>
  <c r="CZ260" i="3"/>
  <c r="DB260" i="3" s="1"/>
  <c r="DA260" i="3"/>
  <c r="DC260" i="3"/>
  <c r="A261" i="3"/>
  <c r="Y261" i="3"/>
  <c r="CX261" i="3"/>
  <c r="DH261" i="3" s="1"/>
  <c r="CY261" i="3"/>
  <c r="CZ261" i="3"/>
  <c r="DB261" i="3" s="1"/>
  <c r="DA261" i="3"/>
  <c r="DC261" i="3"/>
  <c r="DF261" i="3"/>
  <c r="DJ261" i="3" s="1"/>
  <c r="DG261" i="3"/>
  <c r="DI261" i="3"/>
  <c r="A262" i="3"/>
  <c r="Y262" i="3"/>
  <c r="CX262" i="3" s="1"/>
  <c r="CY262" i="3"/>
  <c r="CZ262" i="3"/>
  <c r="DA262" i="3"/>
  <c r="DB262" i="3"/>
  <c r="DC262" i="3"/>
  <c r="A263" i="3"/>
  <c r="Y263" i="3"/>
  <c r="CX263" i="3"/>
  <c r="CY263" i="3"/>
  <c r="CZ263" i="3"/>
  <c r="DB263" i="3" s="1"/>
  <c r="DA263" i="3"/>
  <c r="DC263" i="3"/>
  <c r="A264" i="3"/>
  <c r="Y264" i="3"/>
  <c r="CX264" i="3"/>
  <c r="DI264" i="3" s="1"/>
  <c r="CY264" i="3"/>
  <c r="CZ264" i="3"/>
  <c r="DB264" i="3" s="1"/>
  <c r="DA264" i="3"/>
  <c r="DC264" i="3"/>
  <c r="A265" i="3"/>
  <c r="Y265" i="3"/>
  <c r="CU265" i="3"/>
  <c r="CY265" i="3"/>
  <c r="CZ265" i="3"/>
  <c r="DB265" i="3" s="1"/>
  <c r="DA265" i="3"/>
  <c r="DC265" i="3"/>
  <c r="A266" i="3"/>
  <c r="Y266" i="3"/>
  <c r="CW266" i="3" s="1"/>
  <c r="CX266" i="3"/>
  <c r="DI266" i="3" s="1"/>
  <c r="CY266" i="3"/>
  <c r="CZ266" i="3"/>
  <c r="DA266" i="3"/>
  <c r="DB266" i="3"/>
  <c r="DC266" i="3"/>
  <c r="A267" i="3"/>
  <c r="Y267" i="3"/>
  <c r="CX267" i="3"/>
  <c r="DF267" i="3" s="1"/>
  <c r="DJ267" i="3" s="1"/>
  <c r="CY267" i="3"/>
  <c r="CZ267" i="3"/>
  <c r="DA267" i="3"/>
  <c r="DB267" i="3"/>
  <c r="DC267" i="3"/>
  <c r="DG267" i="3"/>
  <c r="DH267" i="3"/>
  <c r="DI267" i="3"/>
  <c r="A268" i="3"/>
  <c r="Y268" i="3"/>
  <c r="CU268" i="3"/>
  <c r="CY268" i="3"/>
  <c r="CZ268" i="3"/>
  <c r="DA268" i="3"/>
  <c r="DB268" i="3"/>
  <c r="DC268" i="3"/>
  <c r="A269" i="3"/>
  <c r="Y269" i="3"/>
  <c r="CY269" i="3"/>
  <c r="CZ269" i="3"/>
  <c r="DB269" i="3" s="1"/>
  <c r="DA269" i="3"/>
  <c r="DC269" i="3"/>
  <c r="A270" i="3"/>
  <c r="Y270" i="3"/>
  <c r="CX270" i="3" s="1"/>
  <c r="CY270" i="3"/>
  <c r="CZ270" i="3"/>
  <c r="DA270" i="3"/>
  <c r="DB270" i="3"/>
  <c r="DC270" i="3"/>
  <c r="A271" i="3"/>
  <c r="Y271" i="3"/>
  <c r="CU271" i="3"/>
  <c r="CY271" i="3"/>
  <c r="CZ271" i="3"/>
  <c r="DB271" i="3" s="1"/>
  <c r="DA271" i="3"/>
  <c r="DC271" i="3"/>
  <c r="A272" i="3"/>
  <c r="Y272" i="3"/>
  <c r="CX272" i="3" s="1"/>
  <c r="CY272" i="3"/>
  <c r="CZ272" i="3"/>
  <c r="DA272" i="3"/>
  <c r="DB272" i="3"/>
  <c r="DC272" i="3"/>
  <c r="A273" i="3"/>
  <c r="Y273" i="3"/>
  <c r="CX273" i="3"/>
  <c r="CY273" i="3"/>
  <c r="CZ273" i="3"/>
  <c r="DB273" i="3" s="1"/>
  <c r="DA273" i="3"/>
  <c r="DC273" i="3"/>
  <c r="DF273" i="3"/>
  <c r="DJ273" i="3" s="1"/>
  <c r="A274" i="3"/>
  <c r="Y274" i="3"/>
  <c r="CX274" i="3"/>
  <c r="DI274" i="3" s="1"/>
  <c r="CY274" i="3"/>
  <c r="CZ274" i="3"/>
  <c r="DA274" i="3"/>
  <c r="DB274" i="3"/>
  <c r="DC274" i="3"/>
  <c r="A275" i="3"/>
  <c r="Y275" i="3"/>
  <c r="CX275" i="3"/>
  <c r="CY275" i="3"/>
  <c r="CZ275" i="3"/>
  <c r="DA275" i="3"/>
  <c r="DB275" i="3"/>
  <c r="DC275" i="3"/>
  <c r="DF275" i="3"/>
  <c r="DJ275" i="3" s="1"/>
  <c r="DG275" i="3"/>
  <c r="DH275" i="3"/>
  <c r="DI275" i="3"/>
  <c r="A276" i="3"/>
  <c r="Y276" i="3"/>
  <c r="CX276" i="3"/>
  <c r="DI276" i="3" s="1"/>
  <c r="CY276" i="3"/>
  <c r="CZ276" i="3"/>
  <c r="DB276" i="3" s="1"/>
  <c r="DA276" i="3"/>
  <c r="DC276" i="3"/>
  <c r="DF276" i="3"/>
  <c r="DJ276" i="3" s="1"/>
  <c r="DG276" i="3"/>
  <c r="DH276" i="3"/>
  <c r="A277" i="3"/>
  <c r="Y277" i="3"/>
  <c r="CX277" i="3" s="1"/>
  <c r="DH277" i="3" s="1"/>
  <c r="CY277" i="3"/>
  <c r="CZ277" i="3"/>
  <c r="DA277" i="3"/>
  <c r="DB277" i="3"/>
  <c r="DC277" i="3"/>
  <c r="A278" i="3"/>
  <c r="Y278" i="3"/>
  <c r="CX278" i="3"/>
  <c r="CY278" i="3"/>
  <c r="CZ278" i="3"/>
  <c r="DB278" i="3" s="1"/>
  <c r="DA278" i="3"/>
  <c r="DC278" i="3"/>
  <c r="A279" i="3"/>
  <c r="Y279" i="3"/>
  <c r="CX279" i="3" s="1"/>
  <c r="CY279" i="3"/>
  <c r="CZ279" i="3"/>
  <c r="DA279" i="3"/>
  <c r="DB279" i="3"/>
  <c r="DC279" i="3"/>
  <c r="DF279" i="3"/>
  <c r="DJ279" i="3" s="1"/>
  <c r="DG279" i="3"/>
  <c r="DH279" i="3"/>
  <c r="DI279" i="3"/>
  <c r="A280" i="3"/>
  <c r="Y280" i="3"/>
  <c r="CX280" i="3"/>
  <c r="CY280" i="3"/>
  <c r="CZ280" i="3"/>
  <c r="DA280" i="3"/>
  <c r="DB280" i="3"/>
  <c r="DC280" i="3"/>
  <c r="A281" i="3"/>
  <c r="Y281" i="3"/>
  <c r="CU281" i="3"/>
  <c r="CY281" i="3"/>
  <c r="CZ281" i="3"/>
  <c r="DA281" i="3"/>
  <c r="DB281" i="3"/>
  <c r="DC281" i="3"/>
  <c r="A282" i="3"/>
  <c r="Y282" i="3"/>
  <c r="CX282" i="3" s="1"/>
  <c r="CY282" i="3"/>
  <c r="CZ282" i="3"/>
  <c r="DB282" i="3" s="1"/>
  <c r="DA282" i="3"/>
  <c r="DC282" i="3"/>
  <c r="A283" i="3"/>
  <c r="Y283" i="3"/>
  <c r="CU283" i="3"/>
  <c r="CV283" i="3"/>
  <c r="CX283" i="3"/>
  <c r="CY283" i="3"/>
  <c r="CZ283" i="3"/>
  <c r="DB283" i="3" s="1"/>
  <c r="DA283" i="3"/>
  <c r="DC283" i="3"/>
  <c r="A284" i="3"/>
  <c r="Y284" i="3"/>
  <c r="CX284" i="3"/>
  <c r="DH284" i="3" s="1"/>
  <c r="CY284" i="3"/>
  <c r="CZ284" i="3"/>
  <c r="DA284" i="3"/>
  <c r="DB284" i="3"/>
  <c r="DC284" i="3"/>
  <c r="A285" i="3"/>
  <c r="Y285" i="3"/>
  <c r="CU285" i="3"/>
  <c r="CY285" i="3"/>
  <c r="CZ285" i="3"/>
  <c r="DA285" i="3"/>
  <c r="DB285" i="3"/>
  <c r="DC285" i="3"/>
  <c r="A286" i="3"/>
  <c r="Y286" i="3"/>
  <c r="CY286" i="3"/>
  <c r="CZ286" i="3"/>
  <c r="DA286" i="3"/>
  <c r="DB286" i="3"/>
  <c r="DC286" i="3"/>
  <c r="A287" i="3"/>
  <c r="Y287" i="3"/>
  <c r="CW287" i="3"/>
  <c r="CX287" i="3"/>
  <c r="DF287" i="3" s="1"/>
  <c r="CY287" i="3"/>
  <c r="CZ287" i="3"/>
  <c r="DB287" i="3" s="1"/>
  <c r="DA287" i="3"/>
  <c r="DC287" i="3"/>
  <c r="A288" i="3"/>
  <c r="Y288" i="3"/>
  <c r="CX288" i="3"/>
  <c r="CY288" i="3"/>
  <c r="CZ288" i="3"/>
  <c r="DB288" i="3" s="1"/>
  <c r="DA288" i="3"/>
  <c r="DC288" i="3"/>
  <c r="A289" i="3"/>
  <c r="Y289" i="3"/>
  <c r="CU289" i="3"/>
  <c r="CY289" i="3"/>
  <c r="CZ289" i="3"/>
  <c r="DA289" i="3"/>
  <c r="DB289" i="3"/>
  <c r="DC289" i="3"/>
  <c r="A290" i="3"/>
  <c r="Y290" i="3"/>
  <c r="CW290" i="3" s="1"/>
  <c r="CX290" i="3"/>
  <c r="DG290" i="3" s="1"/>
  <c r="DJ290" i="3" s="1"/>
  <c r="CY290" i="3"/>
  <c r="CZ290" i="3"/>
  <c r="DA290" i="3"/>
  <c r="DB290" i="3"/>
  <c r="DC290" i="3"/>
  <c r="DF290" i="3"/>
  <c r="DH290" i="3"/>
  <c r="A291" i="3"/>
  <c r="Y291" i="3"/>
  <c r="CY291" i="3"/>
  <c r="CZ291" i="3"/>
  <c r="DB291" i="3" s="1"/>
  <c r="DA291" i="3"/>
  <c r="DC291" i="3"/>
  <c r="A292" i="3"/>
  <c r="Y292" i="3"/>
  <c r="CY292" i="3"/>
  <c r="CZ292" i="3"/>
  <c r="DB292" i="3" s="1"/>
  <c r="DA292" i="3"/>
  <c r="DC292" i="3"/>
  <c r="A293" i="3"/>
  <c r="Y293" i="3"/>
  <c r="CX293" i="3" s="1"/>
  <c r="DI293" i="3" s="1"/>
  <c r="CW293" i="3"/>
  <c r="CY293" i="3"/>
  <c r="CZ293" i="3"/>
  <c r="DA293" i="3"/>
  <c r="DB293" i="3"/>
  <c r="DC293" i="3"/>
  <c r="A294" i="3"/>
  <c r="Y294" i="3"/>
  <c r="CX294" i="3" s="1"/>
  <c r="CW294" i="3"/>
  <c r="CY294" i="3"/>
  <c r="CZ294" i="3"/>
  <c r="DB294" i="3" s="1"/>
  <c r="DA294" i="3"/>
  <c r="DC294" i="3"/>
  <c r="DG294" i="3"/>
  <c r="DJ294" i="3" s="1"/>
  <c r="A295" i="3"/>
  <c r="Y295" i="3"/>
  <c r="CX295" i="3"/>
  <c r="CY295" i="3"/>
  <c r="CZ295" i="3"/>
  <c r="DB295" i="3" s="1"/>
  <c r="DA295" i="3"/>
  <c r="DC295" i="3"/>
  <c r="A296" i="3"/>
  <c r="Y296" i="3"/>
  <c r="CX296" i="3" s="1"/>
  <c r="DF296" i="3" s="1"/>
  <c r="DJ296" i="3" s="1"/>
  <c r="CY296" i="3"/>
  <c r="CZ296" i="3"/>
  <c r="DA296" i="3"/>
  <c r="DB296" i="3"/>
  <c r="DC296" i="3"/>
  <c r="A297" i="3"/>
  <c r="Y297" i="3"/>
  <c r="CX297" i="3" s="1"/>
  <c r="CY297" i="3"/>
  <c r="CZ297" i="3"/>
  <c r="DB297" i="3" s="1"/>
  <c r="DA297" i="3"/>
  <c r="DC297" i="3"/>
  <c r="A298" i="3"/>
  <c r="Y298" i="3"/>
  <c r="CV298" i="3" s="1"/>
  <c r="CU298" i="3"/>
  <c r="CX298" i="3"/>
  <c r="CY298" i="3"/>
  <c r="CZ298" i="3"/>
  <c r="DB298" i="3" s="1"/>
  <c r="DA298" i="3"/>
  <c r="DC298" i="3"/>
  <c r="DI298" i="3"/>
  <c r="DJ298" i="3" s="1"/>
  <c r="A299" i="3"/>
  <c r="Y299" i="3"/>
  <c r="CX299" i="3" s="1"/>
  <c r="CY299" i="3"/>
  <c r="CZ299" i="3"/>
  <c r="DB299" i="3" s="1"/>
  <c r="DA299" i="3"/>
  <c r="DC299" i="3"/>
  <c r="A300" i="3"/>
  <c r="Y300" i="3"/>
  <c r="CX300" i="3" s="1"/>
  <c r="CY300" i="3"/>
  <c r="CZ300" i="3"/>
  <c r="DB300" i="3" s="1"/>
  <c r="DA300" i="3"/>
  <c r="DC300" i="3"/>
  <c r="A301" i="3"/>
  <c r="Y301" i="3"/>
  <c r="CX301" i="3" s="1"/>
  <c r="CY301" i="3"/>
  <c r="CZ301" i="3"/>
  <c r="DA301" i="3"/>
  <c r="DB301" i="3"/>
  <c r="DC301" i="3"/>
  <c r="DF301" i="3"/>
  <c r="DJ301" i="3" s="1"/>
  <c r="A302" i="3"/>
  <c r="Y302" i="3"/>
  <c r="CX302" i="3"/>
  <c r="CY302" i="3"/>
  <c r="CZ302" i="3"/>
  <c r="DA302" i="3"/>
  <c r="DB302" i="3"/>
  <c r="DC302" i="3"/>
  <c r="A303" i="3"/>
  <c r="Y303" i="3"/>
  <c r="CX303" i="3"/>
  <c r="DH303" i="3" s="1"/>
  <c r="CY303" i="3"/>
  <c r="CZ303" i="3"/>
  <c r="DB303" i="3" s="1"/>
  <c r="DA303" i="3"/>
  <c r="DC303" i="3"/>
  <c r="A304" i="3"/>
  <c r="Y304" i="3"/>
  <c r="CX304" i="3" s="1"/>
  <c r="CY304" i="3"/>
  <c r="CZ304" i="3"/>
  <c r="DB304" i="3" s="1"/>
  <c r="DA304" i="3"/>
  <c r="DC304" i="3"/>
  <c r="A305" i="3"/>
  <c r="Y305" i="3"/>
  <c r="CX305" i="3"/>
  <c r="CY305" i="3"/>
  <c r="CZ305" i="3"/>
  <c r="DB305" i="3" s="1"/>
  <c r="DA305" i="3"/>
  <c r="DC305" i="3"/>
  <c r="A306" i="3"/>
  <c r="Y306" i="3"/>
  <c r="CX306" i="3"/>
  <c r="DH306" i="3" s="1"/>
  <c r="CY306" i="3"/>
  <c r="CZ306" i="3"/>
  <c r="DB306" i="3" s="1"/>
  <c r="DA306" i="3"/>
  <c r="DC306" i="3"/>
  <c r="DF306" i="3"/>
  <c r="DJ306" i="3" s="1"/>
  <c r="DG306" i="3"/>
  <c r="A307" i="3"/>
  <c r="Y307" i="3"/>
  <c r="CX307" i="3" s="1"/>
  <c r="CY307" i="3"/>
  <c r="CZ307" i="3"/>
  <c r="DA307" i="3"/>
  <c r="DB307" i="3"/>
  <c r="DC307" i="3"/>
  <c r="A308" i="3"/>
  <c r="Y308" i="3"/>
  <c r="CX308" i="3"/>
  <c r="CY308" i="3"/>
  <c r="CZ308" i="3"/>
  <c r="DA308" i="3"/>
  <c r="DB308" i="3"/>
  <c r="DC308" i="3"/>
  <c r="DF308" i="3"/>
  <c r="DJ308" i="3" s="1"/>
  <c r="DI308" i="3"/>
  <c r="A309" i="3"/>
  <c r="Y309" i="3"/>
  <c r="CX309" i="3"/>
  <c r="CY309" i="3"/>
  <c r="CZ309" i="3"/>
  <c r="DB309" i="3" s="1"/>
  <c r="DA309" i="3"/>
  <c r="DC309" i="3"/>
  <c r="A310" i="3"/>
  <c r="Y310" i="3"/>
  <c r="CX310" i="3"/>
  <c r="CY310" i="3"/>
  <c r="CZ310" i="3"/>
  <c r="DA310" i="3"/>
  <c r="DB310" i="3"/>
  <c r="DC310" i="3"/>
  <c r="A311" i="3"/>
  <c r="Y311" i="3"/>
  <c r="CX311" i="3"/>
  <c r="CY311" i="3"/>
  <c r="CZ311" i="3"/>
  <c r="DA311" i="3"/>
  <c r="DB311" i="3"/>
  <c r="DC311" i="3"/>
  <c r="A312" i="3"/>
  <c r="Y312" i="3"/>
  <c r="CU312" i="3"/>
  <c r="CV312" i="3"/>
  <c r="CX312" i="3"/>
  <c r="CY312" i="3"/>
  <c r="CZ312" i="3"/>
  <c r="DA312" i="3"/>
  <c r="DB312" i="3"/>
  <c r="DC312" i="3"/>
  <c r="DF312" i="3"/>
  <c r="DG312" i="3"/>
  <c r="DH312" i="3"/>
  <c r="DI312" i="3"/>
  <c r="DJ312" i="3" s="1"/>
  <c r="A313" i="3"/>
  <c r="Y313" i="3"/>
  <c r="CX313" i="3" s="1"/>
  <c r="CW313" i="3"/>
  <c r="CY313" i="3"/>
  <c r="CZ313" i="3"/>
  <c r="DA313" i="3"/>
  <c r="DB313" i="3"/>
  <c r="DC313" i="3"/>
  <c r="A314" i="3"/>
  <c r="Y314" i="3"/>
  <c r="CX314" i="3" s="1"/>
  <c r="CY314" i="3"/>
  <c r="CZ314" i="3"/>
  <c r="DB314" i="3" s="1"/>
  <c r="DA314" i="3"/>
  <c r="DC314" i="3"/>
  <c r="A315" i="3"/>
  <c r="Y315" i="3"/>
  <c r="CU315" i="3"/>
  <c r="CV315" i="3"/>
  <c r="CX315" i="3"/>
  <c r="CY315" i="3"/>
  <c r="CZ315" i="3"/>
  <c r="DB315" i="3" s="1"/>
  <c r="DA315" i="3"/>
  <c r="DC315" i="3"/>
  <c r="A316" i="3"/>
  <c r="Y316" i="3"/>
  <c r="CW316" i="3" s="1"/>
  <c r="CY316" i="3"/>
  <c r="CZ316" i="3"/>
  <c r="DB316" i="3" s="1"/>
  <c r="DA316" i="3"/>
  <c r="DC316" i="3"/>
  <c r="A317" i="3"/>
  <c r="Y317" i="3"/>
  <c r="CX317" i="3" s="1"/>
  <c r="DG317" i="3" s="1"/>
  <c r="CY317" i="3"/>
  <c r="CZ317" i="3"/>
  <c r="DB317" i="3" s="1"/>
  <c r="DA317" i="3"/>
  <c r="DC317" i="3"/>
  <c r="A318" i="3"/>
  <c r="Y318" i="3"/>
  <c r="CV318" i="3" s="1"/>
  <c r="CU318" i="3"/>
  <c r="CX318" i="3"/>
  <c r="DG318" i="3" s="1"/>
  <c r="CY318" i="3"/>
  <c r="CZ318" i="3"/>
  <c r="DB318" i="3" s="1"/>
  <c r="DA318" i="3"/>
  <c r="DC318" i="3"/>
  <c r="DF318" i="3"/>
  <c r="DH318" i="3"/>
  <c r="A319" i="3"/>
  <c r="Y319" i="3"/>
  <c r="CX319" i="3" s="1"/>
  <c r="CY319" i="3"/>
  <c r="CZ319" i="3"/>
  <c r="DB319" i="3" s="1"/>
  <c r="DA319" i="3"/>
  <c r="DC319" i="3"/>
  <c r="A320" i="3"/>
  <c r="Y320" i="3"/>
  <c r="CX320" i="3"/>
  <c r="CY320" i="3"/>
  <c r="CZ320" i="3"/>
  <c r="DB320" i="3" s="1"/>
  <c r="DA320" i="3"/>
  <c r="DC320" i="3"/>
  <c r="A321" i="3"/>
  <c r="Y321" i="3"/>
  <c r="CX321" i="3" s="1"/>
  <c r="DH321" i="3" s="1"/>
  <c r="CY321" i="3"/>
  <c r="CZ321" i="3"/>
  <c r="DB321" i="3" s="1"/>
  <c r="DA321" i="3"/>
  <c r="DC321" i="3"/>
  <c r="DF321" i="3"/>
  <c r="DJ321" i="3" s="1"/>
  <c r="DG321" i="3"/>
  <c r="A322" i="3"/>
  <c r="Y322" i="3"/>
  <c r="CX322" i="3" s="1"/>
  <c r="CY322" i="3"/>
  <c r="CZ322" i="3"/>
  <c r="DA322" i="3"/>
  <c r="DB322" i="3"/>
  <c r="DC322" i="3"/>
  <c r="DF322" i="3"/>
  <c r="DG322" i="3"/>
  <c r="DH322" i="3"/>
  <c r="DI322" i="3"/>
  <c r="DJ322" i="3"/>
  <c r="A323" i="3"/>
  <c r="Y323" i="3"/>
  <c r="CX323" i="3"/>
  <c r="DF323" i="3" s="1"/>
  <c r="DJ323" i="3" s="1"/>
  <c r="CY323" i="3"/>
  <c r="CZ323" i="3"/>
  <c r="DA323" i="3"/>
  <c r="DB323" i="3"/>
  <c r="DC323" i="3"/>
  <c r="DG323" i="3"/>
  <c r="DH323" i="3"/>
  <c r="DI323" i="3"/>
  <c r="A324" i="3"/>
  <c r="Y324" i="3"/>
  <c r="CX324" i="3"/>
  <c r="CY324" i="3"/>
  <c r="CZ324" i="3"/>
  <c r="DA324" i="3"/>
  <c r="DB324" i="3"/>
  <c r="DC324" i="3"/>
  <c r="A325" i="3"/>
  <c r="Y325" i="3"/>
  <c r="CX325" i="3"/>
  <c r="CY325" i="3"/>
  <c r="CZ325" i="3"/>
  <c r="DB325" i="3" s="1"/>
  <c r="DA325" i="3"/>
  <c r="DC325" i="3"/>
  <c r="A326" i="3"/>
  <c r="Y326" i="3"/>
  <c r="CX326" i="3"/>
  <c r="CY326" i="3"/>
  <c r="CZ326" i="3"/>
  <c r="DB326" i="3" s="1"/>
  <c r="DA326" i="3"/>
  <c r="DC326" i="3"/>
  <c r="A327" i="3"/>
  <c r="Y327" i="3"/>
  <c r="CX327" i="3"/>
  <c r="CY327" i="3"/>
  <c r="CZ327" i="3"/>
  <c r="DA327" i="3"/>
  <c r="DB327" i="3"/>
  <c r="DC327" i="3"/>
  <c r="A328" i="3"/>
  <c r="Y328" i="3"/>
  <c r="CU328" i="3"/>
  <c r="CY328" i="3"/>
  <c r="CZ328" i="3"/>
  <c r="DB328" i="3" s="1"/>
  <c r="DA328" i="3"/>
  <c r="DC328" i="3"/>
  <c r="A329" i="3"/>
  <c r="Y329" i="3"/>
  <c r="CX329" i="3" s="1"/>
  <c r="CY329" i="3"/>
  <c r="CZ329" i="3"/>
  <c r="DA329" i="3"/>
  <c r="DB329" i="3"/>
  <c r="DC329" i="3"/>
  <c r="A330" i="3"/>
  <c r="Y330" i="3"/>
  <c r="CU330" i="3"/>
  <c r="CY330" i="3"/>
  <c r="CZ330" i="3"/>
  <c r="DB330" i="3" s="1"/>
  <c r="DA330" i="3"/>
  <c r="DC330" i="3"/>
  <c r="A331" i="3"/>
  <c r="Y331" i="3"/>
  <c r="CX331" i="3"/>
  <c r="CY331" i="3"/>
  <c r="CZ331" i="3"/>
  <c r="DB331" i="3" s="1"/>
  <c r="DA331" i="3"/>
  <c r="DC331" i="3"/>
  <c r="A332" i="3"/>
  <c r="Y332" i="3"/>
  <c r="CX332" i="3" s="1"/>
  <c r="CU332" i="3"/>
  <c r="CV332" i="3"/>
  <c r="CY332" i="3"/>
  <c r="CZ332" i="3"/>
  <c r="DA332" i="3"/>
  <c r="DB332" i="3"/>
  <c r="DC332" i="3"/>
  <c r="A333" i="3"/>
  <c r="Y333" i="3"/>
  <c r="CW333" i="3"/>
  <c r="CX333" i="3"/>
  <c r="CY333" i="3"/>
  <c r="CZ333" i="3"/>
  <c r="DA333" i="3"/>
  <c r="DB333" i="3"/>
  <c r="DC333" i="3"/>
  <c r="DI333" i="3"/>
  <c r="A334" i="3"/>
  <c r="Y334" i="3"/>
  <c r="CX334" i="3" s="1"/>
  <c r="CW334" i="3"/>
  <c r="CY334" i="3"/>
  <c r="CZ334" i="3"/>
  <c r="DB334" i="3" s="1"/>
  <c r="DA334" i="3"/>
  <c r="DC334" i="3"/>
  <c r="A335" i="3"/>
  <c r="Y335" i="3"/>
  <c r="CX335" i="3"/>
  <c r="CY335" i="3"/>
  <c r="CZ335" i="3"/>
  <c r="DB335" i="3" s="1"/>
  <c r="DA335" i="3"/>
  <c r="DC335" i="3"/>
  <c r="A336" i="3"/>
  <c r="Y336" i="3"/>
  <c r="CU336" i="3"/>
  <c r="CV336" i="3"/>
  <c r="CX336" i="3"/>
  <c r="CY336" i="3"/>
  <c r="CZ336" i="3"/>
  <c r="DB336" i="3" s="1"/>
  <c r="DA336" i="3"/>
  <c r="DC336" i="3"/>
  <c r="A337" i="3"/>
  <c r="Y337" i="3"/>
  <c r="CW337" i="3" s="1"/>
  <c r="CX337" i="3"/>
  <c r="CY337" i="3"/>
  <c r="CZ337" i="3"/>
  <c r="DB337" i="3" s="1"/>
  <c r="DA337" i="3"/>
  <c r="DC337" i="3"/>
  <c r="A338" i="3"/>
  <c r="Y338" i="3"/>
  <c r="CW338" i="3" s="1"/>
  <c r="CX338" i="3"/>
  <c r="CY338" i="3"/>
  <c r="CZ338" i="3"/>
  <c r="DA338" i="3"/>
  <c r="DB338" i="3"/>
  <c r="DC338" i="3"/>
  <c r="A339" i="3"/>
  <c r="Y339" i="3"/>
  <c r="CW339" i="3" s="1"/>
  <c r="CY339" i="3"/>
  <c r="CZ339" i="3"/>
  <c r="DB339" i="3" s="1"/>
  <c r="DA339" i="3"/>
  <c r="DC339" i="3"/>
  <c r="A340" i="3"/>
  <c r="Y340" i="3"/>
  <c r="CX340" i="3" s="1"/>
  <c r="CW340" i="3"/>
  <c r="CY340" i="3"/>
  <c r="CZ340" i="3"/>
  <c r="DA340" i="3"/>
  <c r="DB340" i="3"/>
  <c r="DC340" i="3"/>
  <c r="DI340" i="3"/>
  <c r="A341" i="3"/>
  <c r="Y341" i="3"/>
  <c r="CY341" i="3"/>
  <c r="CZ341" i="3"/>
  <c r="DB341" i="3" s="1"/>
  <c r="DA341" i="3"/>
  <c r="DC341" i="3"/>
  <c r="A342" i="3"/>
  <c r="Y342" i="3"/>
  <c r="CX342" i="3"/>
  <c r="CY342" i="3"/>
  <c r="CZ342" i="3"/>
  <c r="DB342" i="3" s="1"/>
  <c r="DA342" i="3"/>
  <c r="DC342" i="3"/>
  <c r="A343" i="3"/>
  <c r="Y343" i="3"/>
  <c r="CX343" i="3" s="1"/>
  <c r="CY343" i="3"/>
  <c r="CZ343" i="3"/>
  <c r="DB343" i="3" s="1"/>
  <c r="DA343" i="3"/>
  <c r="DC343" i="3"/>
  <c r="A344" i="3"/>
  <c r="Y344" i="3"/>
  <c r="CX344" i="3" s="1"/>
  <c r="CY344" i="3"/>
  <c r="CZ344" i="3"/>
  <c r="DB344" i="3" s="1"/>
  <c r="DA344" i="3"/>
  <c r="DC344" i="3"/>
  <c r="DI344" i="3"/>
  <c r="A345" i="3"/>
  <c r="Y345" i="3"/>
  <c r="CX345" i="3" s="1"/>
  <c r="DG345" i="3" s="1"/>
  <c r="CU345" i="3"/>
  <c r="CY345" i="3"/>
  <c r="CZ345" i="3"/>
  <c r="DA345" i="3"/>
  <c r="DB345" i="3"/>
  <c r="DC345" i="3"/>
  <c r="DI345" i="3"/>
  <c r="DJ345" i="3"/>
  <c r="A346" i="3"/>
  <c r="Y346" i="3"/>
  <c r="CX346" i="3" s="1"/>
  <c r="DG346" i="3" s="1"/>
  <c r="CY346" i="3"/>
  <c r="CZ346" i="3"/>
  <c r="DB346" i="3" s="1"/>
  <c r="DA346" i="3"/>
  <c r="DC346" i="3"/>
  <c r="A347" i="3"/>
  <c r="Y347" i="3"/>
  <c r="CX347" i="3" s="1"/>
  <c r="CY347" i="3"/>
  <c r="CZ347" i="3"/>
  <c r="DB347" i="3" s="1"/>
  <c r="DA347" i="3"/>
  <c r="DC347" i="3"/>
  <c r="A348" i="3"/>
  <c r="Y348" i="3"/>
  <c r="CX348" i="3" s="1"/>
  <c r="CY348" i="3"/>
  <c r="CZ348" i="3"/>
  <c r="DB348" i="3" s="1"/>
  <c r="DA348" i="3"/>
  <c r="DC348" i="3"/>
  <c r="A349" i="3"/>
  <c r="Y349" i="3"/>
  <c r="CX349" i="3" s="1"/>
  <c r="CY349" i="3"/>
  <c r="CZ349" i="3"/>
  <c r="DB349" i="3" s="1"/>
  <c r="DA349" i="3"/>
  <c r="DC349" i="3"/>
  <c r="A350" i="3"/>
  <c r="Y350" i="3"/>
  <c r="CX350" i="3"/>
  <c r="CY350" i="3"/>
  <c r="CZ350" i="3"/>
  <c r="DA350" i="3"/>
  <c r="DB350" i="3"/>
  <c r="DC350" i="3"/>
  <c r="DF350" i="3"/>
  <c r="DJ350" i="3" s="1"/>
  <c r="A351" i="3"/>
  <c r="Y351" i="3"/>
  <c r="CX351" i="3"/>
  <c r="CY351" i="3"/>
  <c r="CZ351" i="3"/>
  <c r="DA351" i="3"/>
  <c r="DB351" i="3"/>
  <c r="DC351" i="3"/>
  <c r="A352" i="3"/>
  <c r="Y352" i="3"/>
  <c r="CX352" i="3" s="1"/>
  <c r="CY352" i="3"/>
  <c r="CZ352" i="3"/>
  <c r="DA352" i="3"/>
  <c r="DB352" i="3"/>
  <c r="DC352" i="3"/>
  <c r="A353" i="3"/>
  <c r="Y353" i="3"/>
  <c r="CX353" i="3" s="1"/>
  <c r="CY353" i="3"/>
  <c r="CZ353" i="3"/>
  <c r="DB353" i="3" s="1"/>
  <c r="DA353" i="3"/>
  <c r="DC353" i="3"/>
  <c r="A354" i="3"/>
  <c r="Y354" i="3"/>
  <c r="CX354" i="3" s="1"/>
  <c r="DF354" i="3" s="1"/>
  <c r="DJ354" i="3" s="1"/>
  <c r="CY354" i="3"/>
  <c r="CZ354" i="3"/>
  <c r="DB354" i="3" s="1"/>
  <c r="DA354" i="3"/>
  <c r="DC354" i="3"/>
  <c r="A355" i="3"/>
  <c r="Y355" i="3"/>
  <c r="CX355" i="3" s="1"/>
  <c r="CY355" i="3"/>
  <c r="CZ355" i="3"/>
  <c r="DB355" i="3" s="1"/>
  <c r="DA355" i="3"/>
  <c r="DC355" i="3"/>
  <c r="A356" i="3"/>
  <c r="Y356" i="3"/>
  <c r="CX356" i="3" s="1"/>
  <c r="CY356" i="3"/>
  <c r="CZ356" i="3"/>
  <c r="DB356" i="3" s="1"/>
  <c r="DA356" i="3"/>
  <c r="DC356" i="3"/>
  <c r="A357" i="3"/>
  <c r="Y357" i="3"/>
  <c r="CX357" i="3"/>
  <c r="DF357" i="3" s="1"/>
  <c r="DJ357" i="3" s="1"/>
  <c r="CY357" i="3"/>
  <c r="CZ357" i="3"/>
  <c r="DB357" i="3" s="1"/>
  <c r="DA357" i="3"/>
  <c r="DC357" i="3"/>
  <c r="A358" i="3"/>
  <c r="Y358" i="3"/>
  <c r="CX358" i="3"/>
  <c r="CY358" i="3"/>
  <c r="CZ358" i="3"/>
  <c r="DB358" i="3" s="1"/>
  <c r="DA358" i="3"/>
  <c r="DC358" i="3"/>
  <c r="A359" i="3"/>
  <c r="Y359" i="3"/>
  <c r="CX359" i="3" s="1"/>
  <c r="CU359" i="3"/>
  <c r="CY359" i="3"/>
  <c r="CZ359" i="3"/>
  <c r="DA359" i="3"/>
  <c r="DB359" i="3"/>
  <c r="DC359" i="3"/>
  <c r="DF359" i="3"/>
  <c r="A360" i="3"/>
  <c r="Y360" i="3"/>
  <c r="CW360" i="3"/>
  <c r="CX360" i="3"/>
  <c r="CY360" i="3"/>
  <c r="CZ360" i="3"/>
  <c r="DA360" i="3"/>
  <c r="DB360" i="3"/>
  <c r="DC360" i="3"/>
  <c r="A361" i="3"/>
  <c r="Y361" i="3"/>
  <c r="CX361" i="3"/>
  <c r="DG361" i="3" s="1"/>
  <c r="CY361" i="3"/>
  <c r="CZ361" i="3"/>
  <c r="DA361" i="3"/>
  <c r="DB361" i="3"/>
  <c r="DC361" i="3"/>
  <c r="A362" i="3"/>
  <c r="Y362" i="3"/>
  <c r="CU362" i="3"/>
  <c r="CY362" i="3"/>
  <c r="CZ362" i="3"/>
  <c r="DA362" i="3"/>
  <c r="DB362" i="3"/>
  <c r="DC362" i="3"/>
  <c r="A363" i="3"/>
  <c r="Y363" i="3"/>
  <c r="CW363" i="3"/>
  <c r="CX363" i="3"/>
  <c r="CY363" i="3"/>
  <c r="CZ363" i="3"/>
  <c r="DA363" i="3"/>
  <c r="DB363" i="3"/>
  <c r="DC363" i="3"/>
  <c r="A364" i="3"/>
  <c r="Y364" i="3"/>
  <c r="CX364" i="3" s="1"/>
  <c r="CY364" i="3"/>
  <c r="CZ364" i="3"/>
  <c r="DB364" i="3" s="1"/>
  <c r="DA364" i="3"/>
  <c r="DC364" i="3"/>
  <c r="A365" i="3"/>
  <c r="Y365" i="3"/>
  <c r="CV365" i="3" s="1"/>
  <c r="CU365" i="3"/>
  <c r="CX365" i="3"/>
  <c r="CY365" i="3"/>
  <c r="CZ365" i="3"/>
  <c r="DA365" i="3"/>
  <c r="DB365" i="3"/>
  <c r="DC365" i="3"/>
  <c r="DF365" i="3"/>
  <c r="DG365" i="3"/>
  <c r="DH365" i="3"/>
  <c r="DI365" i="3"/>
  <c r="DJ365" i="3" s="1"/>
  <c r="A366" i="3"/>
  <c r="Y366" i="3"/>
  <c r="CX366" i="3"/>
  <c r="DI366" i="3" s="1"/>
  <c r="CY366" i="3"/>
  <c r="CZ366" i="3"/>
  <c r="DB366" i="3" s="1"/>
  <c r="DA366" i="3"/>
  <c r="DC366" i="3"/>
  <c r="DF366" i="3"/>
  <c r="DJ366" i="3" s="1"/>
  <c r="DG366" i="3"/>
  <c r="DH366" i="3"/>
  <c r="A367" i="3"/>
  <c r="Y367" i="3"/>
  <c r="CX367" i="3" s="1"/>
  <c r="CY367" i="3"/>
  <c r="CZ367" i="3"/>
  <c r="DA367" i="3"/>
  <c r="DB367" i="3"/>
  <c r="DC367" i="3"/>
  <c r="A368" i="3"/>
  <c r="Y368" i="3"/>
  <c r="CX368" i="3"/>
  <c r="CY368" i="3"/>
  <c r="CZ368" i="3"/>
  <c r="DB368" i="3" s="1"/>
  <c r="DA368" i="3"/>
  <c r="DC368" i="3"/>
  <c r="A369" i="3"/>
  <c r="Y369" i="3"/>
  <c r="CX369" i="3" s="1"/>
  <c r="CY369" i="3"/>
  <c r="CZ369" i="3"/>
  <c r="DB369" i="3" s="1"/>
  <c r="DA369" i="3"/>
  <c r="DC369" i="3"/>
  <c r="A370" i="3"/>
  <c r="Y370" i="3"/>
  <c r="CX370" i="3" s="1"/>
  <c r="DF370" i="3" s="1"/>
  <c r="DJ370" i="3" s="1"/>
  <c r="CY370" i="3"/>
  <c r="CZ370" i="3"/>
  <c r="DB370" i="3" s="1"/>
  <c r="DA370" i="3"/>
  <c r="DC370" i="3"/>
  <c r="A371" i="3"/>
  <c r="Y371" i="3"/>
  <c r="CX371" i="3" s="1"/>
  <c r="CY371" i="3"/>
  <c r="CZ371" i="3"/>
  <c r="DB371" i="3" s="1"/>
  <c r="DA371" i="3"/>
  <c r="DC371" i="3"/>
  <c r="A372" i="3"/>
  <c r="Y372" i="3"/>
  <c r="CX372" i="3" s="1"/>
  <c r="DI372" i="3" s="1"/>
  <c r="CY372" i="3"/>
  <c r="CZ372" i="3"/>
  <c r="DB372" i="3" s="1"/>
  <c r="DA372" i="3"/>
  <c r="DC372" i="3"/>
  <c r="DF372" i="3"/>
  <c r="DJ372" i="3" s="1"/>
  <c r="DG372" i="3"/>
  <c r="DH372" i="3"/>
  <c r="A373" i="3"/>
  <c r="Y373" i="3"/>
  <c r="CX373" i="3" s="1"/>
  <c r="CY373" i="3"/>
  <c r="CZ373" i="3"/>
  <c r="DB373" i="3" s="1"/>
  <c r="DA373" i="3"/>
  <c r="DC373" i="3"/>
  <c r="A374" i="3"/>
  <c r="Y374" i="3"/>
  <c r="CX374" i="3" s="1"/>
  <c r="DF374" i="3" s="1"/>
  <c r="DJ374" i="3" s="1"/>
  <c r="CY374" i="3"/>
  <c r="CZ374" i="3"/>
  <c r="DA374" i="3"/>
  <c r="DB374" i="3"/>
  <c r="DC374" i="3"/>
  <c r="A375" i="3"/>
  <c r="Y375" i="3"/>
  <c r="CV375" i="3" s="1"/>
  <c r="CU375" i="3"/>
  <c r="CX375" i="3"/>
  <c r="CY375" i="3"/>
  <c r="CZ375" i="3"/>
  <c r="DB375" i="3" s="1"/>
  <c r="DA375" i="3"/>
  <c r="DC375" i="3"/>
  <c r="A376" i="3"/>
  <c r="Y376" i="3"/>
  <c r="CX376" i="3"/>
  <c r="DH376" i="3" s="1"/>
  <c r="CY376" i="3"/>
  <c r="CZ376" i="3"/>
  <c r="DA376" i="3"/>
  <c r="DB376" i="3"/>
  <c r="DC376" i="3"/>
  <c r="A377" i="3"/>
  <c r="Y377" i="3"/>
  <c r="CU377" i="3"/>
  <c r="CY377" i="3"/>
  <c r="CZ377" i="3"/>
  <c r="DB377" i="3" s="1"/>
  <c r="DA377" i="3"/>
  <c r="DC377" i="3"/>
  <c r="A378" i="3"/>
  <c r="Y378" i="3"/>
  <c r="CX378" i="3"/>
  <c r="CY378" i="3"/>
  <c r="CZ378" i="3"/>
  <c r="DA378" i="3"/>
  <c r="DB378" i="3"/>
  <c r="DC378" i="3"/>
  <c r="DG378" i="3"/>
  <c r="A379" i="3"/>
  <c r="Y379" i="3"/>
  <c r="CU379" i="3"/>
  <c r="CY379" i="3"/>
  <c r="CZ379" i="3"/>
  <c r="DB379" i="3" s="1"/>
  <c r="DA379" i="3"/>
  <c r="DC379" i="3"/>
  <c r="A380" i="3"/>
  <c r="Y380" i="3"/>
  <c r="CW380" i="3"/>
  <c r="CX380" i="3"/>
  <c r="CY380" i="3"/>
  <c r="CZ380" i="3"/>
  <c r="DB380" i="3" s="1"/>
  <c r="DA380" i="3"/>
  <c r="DC380" i="3"/>
  <c r="A381" i="3"/>
  <c r="Y381" i="3"/>
  <c r="CW381" i="3" s="1"/>
  <c r="CY381" i="3"/>
  <c r="CZ381" i="3"/>
  <c r="DB381" i="3" s="1"/>
  <c r="DA381" i="3"/>
  <c r="DC381" i="3"/>
  <c r="A382" i="3"/>
  <c r="Y382" i="3"/>
  <c r="CX382" i="3"/>
  <c r="CY382" i="3"/>
  <c r="CZ382" i="3"/>
  <c r="DA382" i="3"/>
  <c r="DB382" i="3"/>
  <c r="DC382" i="3"/>
  <c r="DF382" i="3"/>
  <c r="DJ382" i="3" s="1"/>
  <c r="A383" i="3"/>
  <c r="Y383" i="3"/>
  <c r="CU383" i="3"/>
  <c r="CV383" i="3"/>
  <c r="CX383" i="3"/>
  <c r="CY383" i="3"/>
  <c r="CZ383" i="3"/>
  <c r="DA383" i="3"/>
  <c r="DB383" i="3"/>
  <c r="DC383" i="3"/>
  <c r="A384" i="3"/>
  <c r="Y384" i="3"/>
  <c r="CX384" i="3" s="1"/>
  <c r="DF384" i="3" s="1"/>
  <c r="CW384" i="3"/>
  <c r="CY384" i="3"/>
  <c r="CZ384" i="3"/>
  <c r="DB384" i="3" s="1"/>
  <c r="DA384" i="3"/>
  <c r="DC384" i="3"/>
  <c r="A385" i="3"/>
  <c r="Y385" i="3"/>
  <c r="CY385" i="3"/>
  <c r="CZ385" i="3"/>
  <c r="DB385" i="3" s="1"/>
  <c r="DA385" i="3"/>
  <c r="DC385" i="3"/>
  <c r="A386" i="3"/>
  <c r="Y386" i="3"/>
  <c r="CW386" i="3"/>
  <c r="CX386" i="3"/>
  <c r="CY386" i="3"/>
  <c r="CZ386" i="3"/>
  <c r="DA386" i="3"/>
  <c r="DB386" i="3"/>
  <c r="DC386" i="3"/>
  <c r="DH386" i="3"/>
  <c r="A387" i="3"/>
  <c r="Y387" i="3"/>
  <c r="CX387" i="3" s="1"/>
  <c r="CW387" i="3"/>
  <c r="CY387" i="3"/>
  <c r="CZ387" i="3"/>
  <c r="DA387" i="3"/>
  <c r="DB387" i="3"/>
  <c r="DC387" i="3"/>
  <c r="A388" i="3"/>
  <c r="Y388" i="3"/>
  <c r="CW388" i="3"/>
  <c r="CX388" i="3"/>
  <c r="DF388" i="3" s="1"/>
  <c r="CY388" i="3"/>
  <c r="CZ388" i="3"/>
  <c r="DA388" i="3"/>
  <c r="DB388" i="3"/>
  <c r="DC388" i="3"/>
  <c r="A389" i="3"/>
  <c r="Y389" i="3"/>
  <c r="CX389" i="3"/>
  <c r="DH389" i="3" s="1"/>
  <c r="CY389" i="3"/>
  <c r="CZ389" i="3"/>
  <c r="DB389" i="3" s="1"/>
  <c r="DA389" i="3"/>
  <c r="DC389" i="3"/>
  <c r="A390" i="3"/>
  <c r="Y390" i="3"/>
  <c r="CX390" i="3" s="1"/>
  <c r="CY390" i="3"/>
  <c r="CZ390" i="3"/>
  <c r="DB390" i="3" s="1"/>
  <c r="DA390" i="3"/>
  <c r="DC390" i="3"/>
  <c r="A391" i="3"/>
  <c r="Y391" i="3"/>
  <c r="CX391" i="3"/>
  <c r="DG391" i="3" s="1"/>
  <c r="CY391" i="3"/>
  <c r="CZ391" i="3"/>
  <c r="DB391" i="3" s="1"/>
  <c r="DA391" i="3"/>
  <c r="DC391" i="3"/>
  <c r="A392" i="3"/>
  <c r="Y392" i="3"/>
  <c r="CU392" i="3"/>
  <c r="CV392" i="3"/>
  <c r="CX392" i="3"/>
  <c r="CY392" i="3"/>
  <c r="CZ392" i="3"/>
  <c r="DA392" i="3"/>
  <c r="DB392" i="3"/>
  <c r="DC392" i="3"/>
  <c r="DH392" i="3"/>
  <c r="A393" i="3"/>
  <c r="Y393" i="3"/>
  <c r="CX393" i="3"/>
  <c r="CY393" i="3"/>
  <c r="CZ393" i="3"/>
  <c r="DB393" i="3" s="1"/>
  <c r="DA393" i="3"/>
  <c r="DC393" i="3"/>
  <c r="A394" i="3"/>
  <c r="Y394" i="3"/>
  <c r="CX394" i="3"/>
  <c r="CY394" i="3"/>
  <c r="CZ394" i="3"/>
  <c r="DA394" i="3"/>
  <c r="DB394" i="3"/>
  <c r="DC394" i="3"/>
  <c r="A395" i="3"/>
  <c r="Y395" i="3"/>
  <c r="CX395" i="3"/>
  <c r="CY395" i="3"/>
  <c r="CZ395" i="3"/>
  <c r="DA395" i="3"/>
  <c r="DB395" i="3"/>
  <c r="DC395" i="3"/>
  <c r="DF395" i="3"/>
  <c r="DG395" i="3"/>
  <c r="DH395" i="3"/>
  <c r="DI395" i="3"/>
  <c r="DJ395" i="3"/>
  <c r="A396" i="3"/>
  <c r="Y396" i="3"/>
  <c r="CX396" i="3" s="1"/>
  <c r="CY396" i="3"/>
  <c r="CZ396" i="3"/>
  <c r="DA396" i="3"/>
  <c r="DB396" i="3"/>
  <c r="DC396" i="3"/>
  <c r="DG396" i="3"/>
  <c r="DI396" i="3"/>
  <c r="A397" i="3"/>
  <c r="Y397" i="3"/>
  <c r="CX397" i="3" s="1"/>
  <c r="CY397" i="3"/>
  <c r="CZ397" i="3"/>
  <c r="DB397" i="3" s="1"/>
  <c r="DA397" i="3"/>
  <c r="DC397" i="3"/>
  <c r="A398" i="3"/>
  <c r="Y398" i="3"/>
  <c r="CX398" i="3"/>
  <c r="CY398" i="3"/>
  <c r="CZ398" i="3"/>
  <c r="DA398" i="3"/>
  <c r="DB398" i="3"/>
  <c r="DC398" i="3"/>
  <c r="A399" i="3"/>
  <c r="Y399" i="3"/>
  <c r="CX399" i="3"/>
  <c r="CY399" i="3"/>
  <c r="CZ399" i="3"/>
  <c r="DB399" i="3" s="1"/>
  <c r="DA399" i="3"/>
  <c r="DC399" i="3"/>
  <c r="A400" i="3"/>
  <c r="Y400" i="3"/>
  <c r="CX400" i="3"/>
  <c r="CY400" i="3"/>
  <c r="CZ400" i="3"/>
  <c r="DB400" i="3" s="1"/>
  <c r="DA400" i="3"/>
  <c r="DC400" i="3"/>
  <c r="DG400" i="3"/>
  <c r="DH400" i="3"/>
  <c r="A401" i="3"/>
  <c r="Y401" i="3"/>
  <c r="CX401" i="3"/>
  <c r="DI401" i="3" s="1"/>
  <c r="CY401" i="3"/>
  <c r="CZ401" i="3"/>
  <c r="DB401" i="3" s="1"/>
  <c r="DA401" i="3"/>
  <c r="DC401" i="3"/>
  <c r="A402" i="3"/>
  <c r="Y402" i="3"/>
  <c r="CX402" i="3"/>
  <c r="DI402" i="3" s="1"/>
  <c r="CY402" i="3"/>
  <c r="CZ402" i="3"/>
  <c r="DA402" i="3"/>
  <c r="DB402" i="3"/>
  <c r="DC402" i="3"/>
  <c r="A403" i="3"/>
  <c r="Y403" i="3"/>
  <c r="CX403" i="3"/>
  <c r="CY403" i="3"/>
  <c r="CZ403" i="3"/>
  <c r="DA403" i="3"/>
  <c r="DB403" i="3"/>
  <c r="DC403" i="3"/>
  <c r="A404" i="3"/>
  <c r="Y404" i="3"/>
  <c r="CX404" i="3" s="1"/>
  <c r="CY404" i="3"/>
  <c r="CZ404" i="3"/>
  <c r="DB404" i="3" s="1"/>
  <c r="DA404" i="3"/>
  <c r="DC404" i="3"/>
  <c r="A405" i="3"/>
  <c r="Y405" i="3"/>
  <c r="CX405" i="3" s="1"/>
  <c r="CY405" i="3"/>
  <c r="CZ405" i="3"/>
  <c r="DA405" i="3"/>
  <c r="DB405" i="3"/>
  <c r="DC405" i="3"/>
  <c r="DG405" i="3"/>
  <c r="DI405" i="3"/>
  <c r="A406" i="3"/>
  <c r="Y406" i="3"/>
  <c r="CU406" i="3"/>
  <c r="CY406" i="3"/>
  <c r="CZ406" i="3"/>
  <c r="DB406" i="3" s="1"/>
  <c r="DA406" i="3"/>
  <c r="DC406" i="3"/>
  <c r="A407" i="3"/>
  <c r="Y407" i="3"/>
  <c r="CY407" i="3"/>
  <c r="CZ407" i="3"/>
  <c r="DB407" i="3" s="1"/>
  <c r="DA407" i="3"/>
  <c r="DC407" i="3"/>
  <c r="A408" i="3"/>
  <c r="Y408" i="3"/>
  <c r="CW408" i="3"/>
  <c r="CX408" i="3"/>
  <c r="CY408" i="3"/>
  <c r="CZ408" i="3"/>
  <c r="DA408" i="3"/>
  <c r="DB408" i="3"/>
  <c r="DC408" i="3"/>
  <c r="DF408" i="3"/>
  <c r="DG408" i="3"/>
  <c r="DJ408" i="3" s="1"/>
  <c r="A409" i="3"/>
  <c r="Y409" i="3"/>
  <c r="CX409" i="3" s="1"/>
  <c r="CY409" i="3"/>
  <c r="CZ409" i="3"/>
  <c r="DB409" i="3" s="1"/>
  <c r="DA409" i="3"/>
  <c r="DC409" i="3"/>
  <c r="A410" i="3"/>
  <c r="Y410" i="3"/>
  <c r="CU410" i="3"/>
  <c r="CY410" i="3"/>
  <c r="CZ410" i="3"/>
  <c r="DA410" i="3"/>
  <c r="DB410" i="3"/>
  <c r="DC410" i="3"/>
  <c r="A411" i="3"/>
  <c r="Y411" i="3"/>
  <c r="CX411" i="3" s="1"/>
  <c r="CY411" i="3"/>
  <c r="CZ411" i="3"/>
  <c r="DB411" i="3" s="1"/>
  <c r="DA411" i="3"/>
  <c r="DC411" i="3"/>
  <c r="DF411" i="3"/>
  <c r="DG411" i="3"/>
  <c r="DH411" i="3"/>
  <c r="DI411" i="3"/>
  <c r="DJ411" i="3"/>
  <c r="A412" i="3"/>
  <c r="Y412" i="3"/>
  <c r="CX412" i="3"/>
  <c r="CY412" i="3"/>
  <c r="CZ412" i="3"/>
  <c r="DA412" i="3"/>
  <c r="DB412" i="3"/>
  <c r="DC412" i="3"/>
  <c r="DF412" i="3"/>
  <c r="DI412" i="3"/>
  <c r="DJ412" i="3"/>
  <c r="A413" i="3"/>
  <c r="Y413" i="3"/>
  <c r="CX413" i="3"/>
  <c r="CY413" i="3"/>
  <c r="CZ413" i="3"/>
  <c r="DA413" i="3"/>
  <c r="DB413" i="3"/>
  <c r="DC413" i="3"/>
  <c r="DI413" i="3"/>
  <c r="A414" i="3"/>
  <c r="Y414" i="3"/>
  <c r="CX414" i="3"/>
  <c r="CY414" i="3"/>
  <c r="CZ414" i="3"/>
  <c r="DB414" i="3" s="1"/>
  <c r="DA414" i="3"/>
  <c r="DC414" i="3"/>
  <c r="A415" i="3"/>
  <c r="Y415" i="3"/>
  <c r="CX415" i="3"/>
  <c r="CY415" i="3"/>
  <c r="CZ415" i="3"/>
  <c r="DB415" i="3" s="1"/>
  <c r="DA415" i="3"/>
  <c r="DC415" i="3"/>
  <c r="DH415" i="3"/>
  <c r="DI415" i="3"/>
  <c r="A416" i="3"/>
  <c r="Y416" i="3"/>
  <c r="CX416" i="3" s="1"/>
  <c r="CY416" i="3"/>
  <c r="CZ416" i="3"/>
  <c r="DB416" i="3" s="1"/>
  <c r="DA416" i="3"/>
  <c r="DC416" i="3"/>
  <c r="DF416" i="3"/>
  <c r="DJ416" i="3" s="1"/>
  <c r="A417" i="3"/>
  <c r="Y417" i="3"/>
  <c r="CX417" i="3"/>
  <c r="CY417" i="3"/>
  <c r="CZ417" i="3"/>
  <c r="DB417" i="3" s="1"/>
  <c r="DA417" i="3"/>
  <c r="DC417" i="3"/>
  <c r="A418" i="3"/>
  <c r="Y418" i="3"/>
  <c r="CX418" i="3" s="1"/>
  <c r="CY418" i="3"/>
  <c r="CZ418" i="3"/>
  <c r="DB418" i="3" s="1"/>
  <c r="DA418" i="3"/>
  <c r="DC418" i="3"/>
  <c r="A419" i="3"/>
  <c r="Y419" i="3"/>
  <c r="CX419" i="3"/>
  <c r="CY419" i="3"/>
  <c r="CZ419" i="3"/>
  <c r="DB419" i="3" s="1"/>
  <c r="DA419" i="3"/>
  <c r="DC419" i="3"/>
  <c r="A420" i="3"/>
  <c r="Y420" i="3"/>
  <c r="CU420" i="3"/>
  <c r="CY420" i="3"/>
  <c r="CZ420" i="3"/>
  <c r="DA420" i="3"/>
  <c r="DB420" i="3"/>
  <c r="DC420" i="3"/>
  <c r="A421" i="3"/>
  <c r="Y421" i="3"/>
  <c r="CY421" i="3"/>
  <c r="CZ421" i="3"/>
  <c r="DB421" i="3" s="1"/>
  <c r="DA421" i="3"/>
  <c r="DC421" i="3"/>
  <c r="A422" i="3"/>
  <c r="Y422" i="3"/>
  <c r="CW422" i="3" s="1"/>
  <c r="CX422" i="3"/>
  <c r="DI422" i="3" s="1"/>
  <c r="CY422" i="3"/>
  <c r="CZ422" i="3"/>
  <c r="DB422" i="3" s="1"/>
  <c r="DA422" i="3"/>
  <c r="DC422" i="3"/>
  <c r="A423" i="3"/>
  <c r="Y423" i="3"/>
  <c r="CX423" i="3" s="1"/>
  <c r="CY423" i="3"/>
  <c r="CZ423" i="3"/>
  <c r="DB423" i="3" s="1"/>
  <c r="DA423" i="3"/>
  <c r="DC423" i="3"/>
  <c r="A424" i="3"/>
  <c r="Y424" i="3"/>
  <c r="CU424" i="3"/>
  <c r="CV424" i="3"/>
  <c r="CX424" i="3"/>
  <c r="CY424" i="3"/>
  <c r="CZ424" i="3"/>
  <c r="DA424" i="3"/>
  <c r="DB424" i="3"/>
  <c r="DC424" i="3"/>
  <c r="A425" i="3"/>
  <c r="Y425" i="3"/>
  <c r="CX425" i="3" s="1"/>
  <c r="DI425" i="3" s="1"/>
  <c r="CY425" i="3"/>
  <c r="CZ425" i="3"/>
  <c r="DA425" i="3"/>
  <c r="DB425" i="3"/>
  <c r="DC425" i="3"/>
  <c r="A426" i="3"/>
  <c r="Y426" i="3"/>
  <c r="CX426" i="3" s="1"/>
  <c r="CY426" i="3"/>
  <c r="CZ426" i="3"/>
  <c r="DA426" i="3"/>
  <c r="DB426" i="3"/>
  <c r="DC426" i="3"/>
  <c r="A427" i="3"/>
  <c r="Y427" i="3"/>
  <c r="CX427" i="3" s="1"/>
  <c r="DG427" i="3" s="1"/>
  <c r="CY427" i="3"/>
  <c r="CZ427" i="3"/>
  <c r="DB427" i="3" s="1"/>
  <c r="DA427" i="3"/>
  <c r="DC427" i="3"/>
  <c r="DF427" i="3"/>
  <c r="DJ427" i="3" s="1"/>
  <c r="A428" i="3"/>
  <c r="Y428" i="3"/>
  <c r="CX428" i="3" s="1"/>
  <c r="CY428" i="3"/>
  <c r="CZ428" i="3"/>
  <c r="DA428" i="3"/>
  <c r="DB428" i="3"/>
  <c r="DC428" i="3"/>
  <c r="DH428" i="3"/>
  <c r="DI428" i="3"/>
  <c r="A429" i="3"/>
  <c r="Y429" i="3"/>
  <c r="CX429" i="3"/>
  <c r="CY429" i="3"/>
  <c r="CZ429" i="3"/>
  <c r="DB429" i="3" s="1"/>
  <c r="DA429" i="3"/>
  <c r="DC429" i="3"/>
  <c r="DH429" i="3"/>
  <c r="A430" i="3"/>
  <c r="Y430" i="3"/>
  <c r="CX430" i="3" s="1"/>
  <c r="CY430" i="3"/>
  <c r="CZ430" i="3"/>
  <c r="DB430" i="3" s="1"/>
  <c r="DA430" i="3"/>
  <c r="DC430" i="3"/>
  <c r="A431" i="3"/>
  <c r="Y431" i="3"/>
  <c r="CX431" i="3"/>
  <c r="CY431" i="3"/>
  <c r="CZ431" i="3"/>
  <c r="DA431" i="3"/>
  <c r="DB431" i="3"/>
  <c r="DC431" i="3"/>
  <c r="A432" i="3"/>
  <c r="Y432" i="3"/>
  <c r="CX432" i="3"/>
  <c r="CY432" i="3"/>
  <c r="CZ432" i="3"/>
  <c r="DA432" i="3"/>
  <c r="DB432" i="3"/>
  <c r="DC432" i="3"/>
  <c r="A433" i="3"/>
  <c r="Y433" i="3"/>
  <c r="CX433" i="3"/>
  <c r="CY433" i="3"/>
  <c r="CZ433" i="3"/>
  <c r="DB433" i="3" s="1"/>
  <c r="DA433" i="3"/>
  <c r="DC433" i="3"/>
  <c r="A434" i="3"/>
  <c r="Y434" i="3"/>
  <c r="CU434" i="3"/>
  <c r="CY434" i="3"/>
  <c r="CZ434" i="3"/>
  <c r="DA434" i="3"/>
  <c r="DB434" i="3"/>
  <c r="DC434" i="3"/>
  <c r="A435" i="3"/>
  <c r="Y435" i="3"/>
  <c r="CY435" i="3"/>
  <c r="CZ435" i="3"/>
  <c r="DB435" i="3" s="1"/>
  <c r="DA435" i="3"/>
  <c r="DC435" i="3"/>
  <c r="A436" i="3"/>
  <c r="Y436" i="3"/>
  <c r="CY436" i="3"/>
  <c r="CZ436" i="3"/>
  <c r="DA436" i="3"/>
  <c r="DB436" i="3"/>
  <c r="DC436" i="3"/>
  <c r="A437" i="3"/>
  <c r="Y437" i="3"/>
  <c r="CX437" i="3" s="1"/>
  <c r="CY437" i="3"/>
  <c r="CZ437" i="3"/>
  <c r="DB437" i="3" s="1"/>
  <c r="DA437" i="3"/>
  <c r="DC437" i="3"/>
  <c r="A438" i="3"/>
  <c r="Y438" i="3"/>
  <c r="CY438" i="3"/>
  <c r="CZ438" i="3"/>
  <c r="DA438" i="3"/>
  <c r="DB438" i="3"/>
  <c r="DC438" i="3"/>
  <c r="A439" i="3"/>
  <c r="Y439" i="3"/>
  <c r="CY439" i="3"/>
  <c r="CZ439" i="3"/>
  <c r="DA439" i="3"/>
  <c r="DB439" i="3"/>
  <c r="DC439" i="3"/>
  <c r="A440" i="3"/>
  <c r="Y440" i="3"/>
  <c r="CY440" i="3"/>
  <c r="CZ440" i="3"/>
  <c r="DA440" i="3"/>
  <c r="DB440" i="3"/>
  <c r="DC440" i="3"/>
  <c r="A441" i="3"/>
  <c r="Y441" i="3"/>
  <c r="CY441" i="3"/>
  <c r="CZ441" i="3"/>
  <c r="DB441" i="3" s="1"/>
  <c r="DA441" i="3"/>
  <c r="DC441" i="3"/>
  <c r="A442" i="3"/>
  <c r="Y442" i="3"/>
  <c r="CY442" i="3"/>
  <c r="CZ442" i="3"/>
  <c r="DA442" i="3"/>
  <c r="DB442" i="3"/>
  <c r="DC442" i="3"/>
  <c r="A443" i="3"/>
  <c r="Y443" i="3"/>
  <c r="CY443" i="3"/>
  <c r="CZ443" i="3"/>
  <c r="DA443" i="3"/>
  <c r="DB443" i="3"/>
  <c r="DC443" i="3"/>
  <c r="A444" i="3"/>
  <c r="Y444" i="3"/>
  <c r="CY444" i="3"/>
  <c r="CZ444" i="3"/>
  <c r="DA444" i="3"/>
  <c r="DB444" i="3"/>
  <c r="DC444" i="3"/>
  <c r="A445" i="3"/>
  <c r="Y445" i="3"/>
  <c r="CY445" i="3"/>
  <c r="CZ445" i="3"/>
  <c r="DB445" i="3" s="1"/>
  <c r="DA445" i="3"/>
  <c r="DC445" i="3"/>
  <c r="A446" i="3"/>
  <c r="Y446" i="3"/>
  <c r="CY446" i="3"/>
  <c r="CZ446" i="3"/>
  <c r="DA446" i="3"/>
  <c r="DB446" i="3"/>
  <c r="DC446" i="3"/>
  <c r="A447" i="3"/>
  <c r="Y447" i="3"/>
  <c r="CY447" i="3"/>
  <c r="CZ447" i="3"/>
  <c r="DB447" i="3" s="1"/>
  <c r="DA447" i="3"/>
  <c r="DC447" i="3"/>
  <c r="A448" i="3"/>
  <c r="Y448" i="3"/>
  <c r="CY448" i="3"/>
  <c r="CZ448" i="3"/>
  <c r="DA448" i="3"/>
  <c r="DB448" i="3"/>
  <c r="DC448" i="3"/>
  <c r="A449" i="3"/>
  <c r="Y449" i="3"/>
  <c r="CU449" i="3"/>
  <c r="CY449" i="3"/>
  <c r="CZ449" i="3"/>
  <c r="DB449" i="3" s="1"/>
  <c r="DA449" i="3"/>
  <c r="DC449" i="3"/>
  <c r="A450" i="3"/>
  <c r="Y450" i="3"/>
  <c r="CW450" i="3"/>
  <c r="CX450" i="3"/>
  <c r="CY450" i="3"/>
  <c r="CZ450" i="3"/>
  <c r="DA450" i="3"/>
  <c r="DB450" i="3"/>
  <c r="DC450" i="3"/>
  <c r="A451" i="3"/>
  <c r="Y451" i="3"/>
  <c r="CX451" i="3" s="1"/>
  <c r="DG451" i="3" s="1"/>
  <c r="CY451" i="3"/>
  <c r="CZ451" i="3"/>
  <c r="DA451" i="3"/>
  <c r="DB451" i="3"/>
  <c r="DC451" i="3"/>
  <c r="DF451" i="3"/>
  <c r="DJ451" i="3" s="1"/>
  <c r="DH451" i="3"/>
  <c r="A452" i="3"/>
  <c r="Y452" i="3"/>
  <c r="CU452" i="3"/>
  <c r="CV452" i="3"/>
  <c r="CX452" i="3"/>
  <c r="CY452" i="3"/>
  <c r="CZ452" i="3"/>
  <c r="DA452" i="3"/>
  <c r="DB452" i="3"/>
  <c r="DC452" i="3"/>
  <c r="DI452" i="3"/>
  <c r="DJ452" i="3" s="1"/>
  <c r="A453" i="3"/>
  <c r="Y453" i="3"/>
  <c r="CW453" i="3" s="1"/>
  <c r="CX453" i="3"/>
  <c r="CY453" i="3"/>
  <c r="CZ453" i="3"/>
  <c r="DA453" i="3"/>
  <c r="DB453" i="3"/>
  <c r="DC453" i="3"/>
  <c r="A454" i="3"/>
  <c r="Y454" i="3"/>
  <c r="CX454" i="3"/>
  <c r="CY454" i="3"/>
  <c r="CZ454" i="3"/>
  <c r="DB454" i="3" s="1"/>
  <c r="DA454" i="3"/>
  <c r="DC454" i="3"/>
  <c r="A455" i="3"/>
  <c r="Y455" i="3"/>
  <c r="CX455" i="3"/>
  <c r="CY455" i="3"/>
  <c r="CZ455" i="3"/>
  <c r="DB455" i="3" s="1"/>
  <c r="DA455" i="3"/>
  <c r="DC455" i="3"/>
  <c r="A456" i="3"/>
  <c r="Y456" i="3"/>
  <c r="CX456" i="3"/>
  <c r="CY456" i="3"/>
  <c r="CZ456" i="3"/>
  <c r="DA456" i="3"/>
  <c r="DB456" i="3"/>
  <c r="DC456" i="3"/>
  <c r="DG456" i="3"/>
  <c r="DI456" i="3"/>
  <c r="A457" i="3"/>
  <c r="Y457" i="3"/>
  <c r="CX457" i="3"/>
  <c r="CY457" i="3"/>
  <c r="CZ457" i="3"/>
  <c r="DA457" i="3"/>
  <c r="DB457" i="3"/>
  <c r="DC457" i="3"/>
  <c r="DF457" i="3"/>
  <c r="DI457" i="3"/>
  <c r="DJ457" i="3"/>
  <c r="A458" i="3"/>
  <c r="Y458" i="3"/>
  <c r="CU458" i="3"/>
  <c r="CY458" i="3"/>
  <c r="CZ458" i="3"/>
  <c r="DA458" i="3"/>
  <c r="DB458" i="3"/>
  <c r="DC458" i="3"/>
  <c r="A459" i="3"/>
  <c r="Y459" i="3"/>
  <c r="CX459" i="3"/>
  <c r="CY459" i="3"/>
  <c r="CZ459" i="3"/>
  <c r="DA459" i="3"/>
  <c r="DB459" i="3"/>
  <c r="DC459" i="3"/>
  <c r="A460" i="3"/>
  <c r="Y460" i="3"/>
  <c r="CU460" i="3"/>
  <c r="CY460" i="3"/>
  <c r="CZ460" i="3"/>
  <c r="DB460" i="3" s="1"/>
  <c r="DA460" i="3"/>
  <c r="DC460" i="3"/>
  <c r="A461" i="3"/>
  <c r="Y461" i="3"/>
  <c r="CX461" i="3"/>
  <c r="CY461" i="3"/>
  <c r="CZ461" i="3"/>
  <c r="DB461" i="3" s="1"/>
  <c r="DA461" i="3"/>
  <c r="DC461" i="3"/>
  <c r="DF461" i="3"/>
  <c r="DJ461" i="3" s="1"/>
  <c r="A462" i="3"/>
  <c r="Y462" i="3"/>
  <c r="CU462" i="3"/>
  <c r="CY462" i="3"/>
  <c r="CZ462" i="3"/>
  <c r="DB462" i="3" s="1"/>
  <c r="DA462" i="3"/>
  <c r="DC462" i="3"/>
  <c r="A463" i="3"/>
  <c r="Y463" i="3"/>
  <c r="CX463" i="3" s="1"/>
  <c r="DG463" i="3" s="1"/>
  <c r="CY463" i="3"/>
  <c r="CZ463" i="3"/>
  <c r="DA463" i="3"/>
  <c r="DB463" i="3"/>
  <c r="DC463" i="3"/>
  <c r="DF463" i="3"/>
  <c r="DH463" i="3"/>
  <c r="DI463" i="3"/>
  <c r="DJ463" i="3"/>
  <c r="A464" i="3"/>
  <c r="Y464" i="3"/>
  <c r="CY464" i="3"/>
  <c r="CZ464" i="3"/>
  <c r="DA464" i="3"/>
  <c r="DB464" i="3"/>
  <c r="DC464" i="3"/>
  <c r="A465" i="3"/>
  <c r="Y465" i="3"/>
  <c r="CY465" i="3"/>
  <c r="CZ465" i="3"/>
  <c r="DB465" i="3" s="1"/>
  <c r="DA465" i="3"/>
  <c r="DC465" i="3"/>
  <c r="A466" i="3"/>
  <c r="Y466" i="3"/>
  <c r="CY466" i="3"/>
  <c r="CZ466" i="3"/>
  <c r="DB466" i="3" s="1"/>
  <c r="DA466" i="3"/>
  <c r="DC466" i="3"/>
  <c r="A467" i="3"/>
  <c r="Y467" i="3"/>
  <c r="CY467" i="3"/>
  <c r="CZ467" i="3"/>
  <c r="DB467" i="3" s="1"/>
  <c r="DA467" i="3"/>
  <c r="DC467" i="3"/>
  <c r="A468" i="3"/>
  <c r="Y468" i="3"/>
  <c r="CY468" i="3"/>
  <c r="CZ468" i="3"/>
  <c r="DB468" i="3" s="1"/>
  <c r="DA468" i="3"/>
  <c r="DC468" i="3"/>
  <c r="A469" i="3"/>
  <c r="Y469" i="3"/>
  <c r="CY469" i="3"/>
  <c r="CZ469" i="3"/>
  <c r="DA469" i="3"/>
  <c r="DB469" i="3"/>
  <c r="DC469" i="3"/>
  <c r="A470" i="3"/>
  <c r="Y470" i="3"/>
  <c r="CY470" i="3"/>
  <c r="CZ470" i="3"/>
  <c r="DA470" i="3"/>
  <c r="DB470" i="3"/>
  <c r="DC470" i="3"/>
  <c r="A471" i="3"/>
  <c r="Y471" i="3"/>
  <c r="CY471" i="3"/>
  <c r="CZ471" i="3"/>
  <c r="DA471" i="3"/>
  <c r="DB471" i="3"/>
  <c r="DC471" i="3"/>
  <c r="A472" i="3"/>
  <c r="Y472" i="3"/>
  <c r="CY472" i="3"/>
  <c r="CZ472" i="3"/>
  <c r="DB472" i="3" s="1"/>
  <c r="DA472" i="3"/>
  <c r="DC472" i="3"/>
  <c r="A473" i="3"/>
  <c r="Y473" i="3"/>
  <c r="CY473" i="3"/>
  <c r="CZ473" i="3"/>
  <c r="DB473" i="3" s="1"/>
  <c r="DA473" i="3"/>
  <c r="DC473" i="3"/>
  <c r="A474" i="3"/>
  <c r="Y474" i="3"/>
  <c r="CY474" i="3"/>
  <c r="CZ474" i="3"/>
  <c r="DB474" i="3" s="1"/>
  <c r="DA474" i="3"/>
  <c r="DC474" i="3"/>
  <c r="A475" i="3"/>
  <c r="Y475" i="3"/>
  <c r="CY475" i="3"/>
  <c r="CZ475" i="3"/>
  <c r="DA475" i="3"/>
  <c r="DB475" i="3"/>
  <c r="DC475" i="3"/>
  <c r="A476" i="3"/>
  <c r="Y476" i="3"/>
  <c r="CY476" i="3"/>
  <c r="CZ476" i="3"/>
  <c r="DB476" i="3" s="1"/>
  <c r="DA476" i="3"/>
  <c r="DC476" i="3"/>
  <c r="A477" i="3"/>
  <c r="Y477" i="3"/>
  <c r="CY477" i="3"/>
  <c r="CZ477" i="3"/>
  <c r="DB477" i="3" s="1"/>
  <c r="DA477" i="3"/>
  <c r="DC477" i="3"/>
  <c r="A478" i="3"/>
  <c r="Y478" i="3"/>
  <c r="CY478" i="3"/>
  <c r="CZ478" i="3"/>
  <c r="DB478" i="3" s="1"/>
  <c r="DA478" i="3"/>
  <c r="DC478" i="3"/>
  <c r="A479" i="3"/>
  <c r="Y479" i="3"/>
  <c r="CU479" i="3"/>
  <c r="CV479" i="3"/>
  <c r="CX479" i="3"/>
  <c r="CY479" i="3"/>
  <c r="CZ479" i="3"/>
  <c r="DB479" i="3" s="1"/>
  <c r="DA479" i="3"/>
  <c r="DC479" i="3"/>
  <c r="A480" i="3"/>
  <c r="Y480" i="3"/>
  <c r="CY480" i="3"/>
  <c r="CZ480" i="3"/>
  <c r="DB480" i="3" s="1"/>
  <c r="DA480" i="3"/>
  <c r="DC480" i="3"/>
  <c r="A481" i="3"/>
  <c r="Y481" i="3"/>
  <c r="CX481" i="3" s="1"/>
  <c r="CY481" i="3"/>
  <c r="CZ481" i="3"/>
  <c r="DB481" i="3" s="1"/>
  <c r="DA481" i="3"/>
  <c r="DC481" i="3"/>
  <c r="A482" i="3"/>
  <c r="Y482" i="3"/>
  <c r="CU482" i="3"/>
  <c r="CV482" i="3"/>
  <c r="CX482" i="3"/>
  <c r="CY482" i="3"/>
  <c r="CZ482" i="3"/>
  <c r="DB482" i="3" s="1"/>
  <c r="DA482" i="3"/>
  <c r="DC482" i="3"/>
  <c r="A483" i="3"/>
  <c r="Y483" i="3"/>
  <c r="CW483" i="3"/>
  <c r="CX483" i="3"/>
  <c r="CY483" i="3"/>
  <c r="CZ483" i="3"/>
  <c r="DB483" i="3" s="1"/>
  <c r="DA483" i="3"/>
  <c r="DC483" i="3"/>
  <c r="A484" i="3"/>
  <c r="Y484" i="3"/>
  <c r="CX484" i="3" s="1"/>
  <c r="DG484" i="3" s="1"/>
  <c r="CY484" i="3"/>
  <c r="CZ484" i="3"/>
  <c r="DA484" i="3"/>
  <c r="DB484" i="3"/>
  <c r="DC484" i="3"/>
  <c r="A485" i="3"/>
  <c r="Y485" i="3"/>
  <c r="CX485" i="3" s="1"/>
  <c r="CY485" i="3"/>
  <c r="CZ485" i="3"/>
  <c r="DB485" i="3" s="1"/>
  <c r="DA485" i="3"/>
  <c r="DC485" i="3"/>
  <c r="DG485" i="3"/>
  <c r="DI485" i="3"/>
  <c r="A486" i="3"/>
  <c r="Y486" i="3"/>
  <c r="CX486" i="3"/>
  <c r="CY486" i="3"/>
  <c r="CZ486" i="3"/>
  <c r="DB486" i="3" s="1"/>
  <c r="DA486" i="3"/>
  <c r="DC486" i="3"/>
  <c r="A487" i="3"/>
  <c r="Y487" i="3"/>
  <c r="CX487" i="3" s="1"/>
  <c r="CY487" i="3"/>
  <c r="CZ487" i="3"/>
  <c r="DA487" i="3"/>
  <c r="DB487" i="3"/>
  <c r="DC487" i="3"/>
  <c r="A488" i="3"/>
  <c r="Y488" i="3"/>
  <c r="CU488" i="3"/>
  <c r="CV488" i="3"/>
  <c r="CX488" i="3"/>
  <c r="DF488" i="3" s="1"/>
  <c r="CY488" i="3"/>
  <c r="CZ488" i="3"/>
  <c r="DA488" i="3"/>
  <c r="DB488" i="3"/>
  <c r="DC488" i="3"/>
  <c r="A489" i="3"/>
  <c r="Y489" i="3"/>
  <c r="CX489" i="3" s="1"/>
  <c r="DF489" i="3" s="1"/>
  <c r="DJ489" i="3" s="1"/>
  <c r="CY489" i="3"/>
  <c r="CZ489" i="3"/>
  <c r="DA489" i="3"/>
  <c r="DB489" i="3"/>
  <c r="DC489" i="3"/>
  <c r="A490" i="3"/>
  <c r="Y490" i="3"/>
  <c r="CV490" i="3" s="1"/>
  <c r="CU490" i="3"/>
  <c r="CY490" i="3"/>
  <c r="CZ490" i="3"/>
  <c r="DA490" i="3"/>
  <c r="DB490" i="3"/>
  <c r="DC490" i="3"/>
  <c r="A491" i="3"/>
  <c r="Y491" i="3"/>
  <c r="CX491" i="3"/>
  <c r="CY491" i="3"/>
  <c r="CZ491" i="3"/>
  <c r="DB491" i="3" s="1"/>
  <c r="DA491" i="3"/>
  <c r="DC491" i="3"/>
  <c r="DF491" i="3"/>
  <c r="DJ491" i="3" s="1"/>
  <c r="DG491" i="3"/>
  <c r="DH491" i="3"/>
  <c r="DI491" i="3"/>
  <c r="A492" i="3"/>
  <c r="Y492" i="3"/>
  <c r="CU492" i="3"/>
  <c r="CY492" i="3"/>
  <c r="CZ492" i="3"/>
  <c r="DA492" i="3"/>
  <c r="DB492" i="3"/>
  <c r="DC492" i="3"/>
  <c r="A493" i="3"/>
  <c r="Y493" i="3"/>
  <c r="CX493" i="3" s="1"/>
  <c r="CY493" i="3"/>
  <c r="CZ493" i="3"/>
  <c r="DA493" i="3"/>
  <c r="DB493" i="3"/>
  <c r="DC493" i="3"/>
  <c r="A494" i="3"/>
  <c r="Y494" i="3"/>
  <c r="CY494" i="3"/>
  <c r="CZ494" i="3"/>
  <c r="DB494" i="3" s="1"/>
  <c r="DA494" i="3"/>
  <c r="DC494" i="3"/>
  <c r="A495" i="3"/>
  <c r="Y495" i="3"/>
  <c r="CY495" i="3"/>
  <c r="CZ495" i="3"/>
  <c r="DA495" i="3"/>
  <c r="DB495" i="3"/>
  <c r="DC495" i="3"/>
  <c r="A496" i="3"/>
  <c r="Y496" i="3"/>
  <c r="CY496" i="3"/>
  <c r="CZ496" i="3"/>
  <c r="DA496" i="3"/>
  <c r="DB496" i="3"/>
  <c r="DC496" i="3"/>
  <c r="A497" i="3"/>
  <c r="Y497" i="3"/>
  <c r="CY497" i="3"/>
  <c r="CZ497" i="3"/>
  <c r="DA497" i="3"/>
  <c r="DB497" i="3"/>
  <c r="DC497" i="3"/>
  <c r="A498" i="3"/>
  <c r="Y498" i="3"/>
  <c r="CY498" i="3"/>
  <c r="CZ498" i="3"/>
  <c r="DA498" i="3"/>
  <c r="DB498" i="3"/>
  <c r="DC498" i="3"/>
  <c r="A499" i="3"/>
  <c r="Y499" i="3"/>
  <c r="CY499" i="3"/>
  <c r="CZ499" i="3"/>
  <c r="DB499" i="3" s="1"/>
  <c r="DA499" i="3"/>
  <c r="DC499" i="3"/>
  <c r="A500" i="3"/>
  <c r="Y500" i="3"/>
  <c r="CY500" i="3"/>
  <c r="CZ500" i="3"/>
  <c r="DB500" i="3" s="1"/>
  <c r="DA500" i="3"/>
  <c r="DC500" i="3"/>
  <c r="A501" i="3"/>
  <c r="Y501" i="3"/>
  <c r="CY501" i="3"/>
  <c r="CZ501" i="3"/>
  <c r="DB501" i="3" s="1"/>
  <c r="DA501" i="3"/>
  <c r="DC501" i="3"/>
  <c r="A502" i="3"/>
  <c r="Y502" i="3"/>
  <c r="CY502" i="3"/>
  <c r="CZ502" i="3"/>
  <c r="DA502" i="3"/>
  <c r="DB502" i="3"/>
  <c r="DC502" i="3"/>
  <c r="A503" i="3"/>
  <c r="Y503" i="3"/>
  <c r="CY503" i="3"/>
  <c r="CZ503" i="3"/>
  <c r="DA503" i="3"/>
  <c r="DB503" i="3"/>
  <c r="DC503" i="3"/>
  <c r="A504" i="3"/>
  <c r="Y504" i="3"/>
  <c r="CY504" i="3"/>
  <c r="CZ504" i="3"/>
  <c r="DA504" i="3"/>
  <c r="DB504" i="3"/>
  <c r="DC504" i="3"/>
  <c r="A505" i="3"/>
  <c r="Y505" i="3"/>
  <c r="CY505" i="3"/>
  <c r="CZ505" i="3"/>
  <c r="DA505" i="3"/>
  <c r="DB505" i="3"/>
  <c r="DC505" i="3"/>
  <c r="A506" i="3"/>
  <c r="Y506" i="3"/>
  <c r="CY506" i="3"/>
  <c r="CZ506" i="3"/>
  <c r="DA506" i="3"/>
  <c r="DB506" i="3"/>
  <c r="DC506" i="3"/>
  <c r="A507" i="3"/>
  <c r="Y507" i="3"/>
  <c r="CY507" i="3"/>
  <c r="CZ507" i="3"/>
  <c r="DB507" i="3" s="1"/>
  <c r="DA507" i="3"/>
  <c r="DC507" i="3"/>
  <c r="A508" i="3"/>
  <c r="Y508" i="3"/>
  <c r="CY508" i="3"/>
  <c r="CZ508" i="3"/>
  <c r="DA508" i="3"/>
  <c r="DB508" i="3"/>
  <c r="DC508" i="3"/>
  <c r="A509" i="3"/>
  <c r="Y509" i="3"/>
  <c r="CY509" i="3"/>
  <c r="CZ509" i="3"/>
  <c r="DB509" i="3" s="1"/>
  <c r="DA509" i="3"/>
  <c r="DC509" i="3"/>
  <c r="A510" i="3"/>
  <c r="Y510" i="3"/>
  <c r="CY510" i="3"/>
  <c r="CZ510" i="3"/>
  <c r="DB510" i="3" s="1"/>
  <c r="DA510" i="3"/>
  <c r="DC510" i="3"/>
  <c r="A511" i="3"/>
  <c r="Y511" i="3"/>
  <c r="CY511" i="3"/>
  <c r="CZ511" i="3"/>
  <c r="DA511" i="3"/>
  <c r="DB511" i="3"/>
  <c r="DC511" i="3"/>
  <c r="A512" i="3"/>
  <c r="Y512" i="3"/>
  <c r="CY512" i="3"/>
  <c r="CZ512" i="3"/>
  <c r="DB512" i="3" s="1"/>
  <c r="DA512" i="3"/>
  <c r="DC512" i="3"/>
  <c r="A513" i="3"/>
  <c r="Y513" i="3"/>
  <c r="CY513" i="3"/>
  <c r="CZ513" i="3"/>
  <c r="DA513" i="3"/>
  <c r="DB513" i="3"/>
  <c r="DC513" i="3"/>
  <c r="A514" i="3"/>
  <c r="Y514" i="3"/>
  <c r="CY514" i="3"/>
  <c r="CZ514" i="3"/>
  <c r="DA514" i="3"/>
  <c r="DB514" i="3"/>
  <c r="DC514" i="3"/>
  <c r="A515" i="3"/>
  <c r="Y515" i="3"/>
  <c r="CY515" i="3"/>
  <c r="CZ515" i="3"/>
  <c r="DA515" i="3"/>
  <c r="DB515" i="3"/>
  <c r="DC515" i="3"/>
  <c r="A516" i="3"/>
  <c r="Y516" i="3"/>
  <c r="CY516" i="3"/>
  <c r="CZ516" i="3"/>
  <c r="DB516" i="3" s="1"/>
  <c r="DA516" i="3"/>
  <c r="DC516" i="3"/>
  <c r="A517" i="3"/>
  <c r="Y517" i="3"/>
  <c r="CY517" i="3"/>
  <c r="CZ517" i="3"/>
  <c r="DB517" i="3" s="1"/>
  <c r="DA517" i="3"/>
  <c r="DC517" i="3"/>
  <c r="A518" i="3"/>
  <c r="Y518" i="3"/>
  <c r="CY518" i="3"/>
  <c r="CZ518" i="3"/>
  <c r="DB518" i="3" s="1"/>
  <c r="DA518" i="3"/>
  <c r="DC518" i="3"/>
  <c r="A519" i="3"/>
  <c r="Y519" i="3"/>
  <c r="CY519" i="3"/>
  <c r="CZ519" i="3"/>
  <c r="DA519" i="3"/>
  <c r="DB519" i="3"/>
  <c r="DC519" i="3"/>
  <c r="A520" i="3"/>
  <c r="Y520" i="3"/>
  <c r="CY520" i="3"/>
  <c r="CZ520" i="3"/>
  <c r="DB520" i="3" s="1"/>
  <c r="DA520" i="3"/>
  <c r="DC520" i="3"/>
  <c r="A521" i="3"/>
  <c r="Y521" i="3"/>
  <c r="CY521" i="3"/>
  <c r="CZ521" i="3"/>
  <c r="DB521" i="3" s="1"/>
  <c r="DA521" i="3"/>
  <c r="DC521" i="3"/>
  <c r="A522" i="3"/>
  <c r="Y522" i="3"/>
  <c r="CY522" i="3"/>
  <c r="CZ522" i="3"/>
  <c r="DB522" i="3" s="1"/>
  <c r="DA522" i="3"/>
  <c r="DC522" i="3"/>
  <c r="A523" i="3"/>
  <c r="Y523" i="3"/>
  <c r="CY523" i="3"/>
  <c r="CZ523" i="3"/>
  <c r="DB523" i="3" s="1"/>
  <c r="DA523" i="3"/>
  <c r="DC523" i="3"/>
  <c r="A524" i="3"/>
  <c r="Y524" i="3"/>
  <c r="CY524" i="3"/>
  <c r="CZ524" i="3"/>
  <c r="DA524" i="3"/>
  <c r="DB524" i="3"/>
  <c r="DC524" i="3"/>
  <c r="A525" i="3"/>
  <c r="Y525" i="3"/>
  <c r="CY525" i="3"/>
  <c r="CZ525" i="3"/>
  <c r="DB525" i="3" s="1"/>
  <c r="DA525" i="3"/>
  <c r="DC525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AC28" i="1"/>
  <c r="CQ28" i="1" s="1"/>
  <c r="P28" i="1" s="1"/>
  <c r="AE28" i="1"/>
  <c r="AF28" i="1"/>
  <c r="AG28" i="1"/>
  <c r="CU28" i="1" s="1"/>
  <c r="T28" i="1" s="1"/>
  <c r="AH28" i="1"/>
  <c r="CV28" i="1" s="1"/>
  <c r="U28" i="1" s="1"/>
  <c r="AI28" i="1"/>
  <c r="CW28" i="1" s="1"/>
  <c r="V28" i="1" s="1"/>
  <c r="AJ28" i="1"/>
  <c r="CX28" i="1" s="1"/>
  <c r="W28" i="1" s="1"/>
  <c r="FR28" i="1"/>
  <c r="GL28" i="1"/>
  <c r="GN28" i="1"/>
  <c r="GO28" i="1"/>
  <c r="CC75" i="1" s="1"/>
  <c r="GV28" i="1"/>
  <c r="HC28" i="1" s="1"/>
  <c r="GX28" i="1"/>
  <c r="D29" i="1"/>
  <c r="AC29" i="1"/>
  <c r="AE29" i="1"/>
  <c r="CR29" i="1" s="1"/>
  <c r="Q29" i="1" s="1"/>
  <c r="AF29" i="1"/>
  <c r="AG29" i="1"/>
  <c r="CU29" i="1" s="1"/>
  <c r="T29" i="1" s="1"/>
  <c r="AH29" i="1"/>
  <c r="CV29" i="1" s="1"/>
  <c r="U29" i="1" s="1"/>
  <c r="AI29" i="1"/>
  <c r="CW29" i="1" s="1"/>
  <c r="V29" i="1" s="1"/>
  <c r="AJ29" i="1"/>
  <c r="CS29" i="1"/>
  <c r="R29" i="1" s="1"/>
  <c r="GK29" i="1" s="1"/>
  <c r="CT29" i="1"/>
  <c r="S29" i="1" s="1"/>
  <c r="CX29" i="1"/>
  <c r="W29" i="1" s="1"/>
  <c r="FR29" i="1"/>
  <c r="GL29" i="1"/>
  <c r="GN29" i="1"/>
  <c r="GO29" i="1"/>
  <c r="GV29" i="1"/>
  <c r="HC29" i="1"/>
  <c r="GX29" i="1" s="1"/>
  <c r="C30" i="1"/>
  <c r="D30" i="1"/>
  <c r="AC30" i="1"/>
  <c r="CQ30" i="1" s="1"/>
  <c r="P30" i="1" s="1"/>
  <c r="AE30" i="1"/>
  <c r="AF30" i="1"/>
  <c r="CT30" i="1" s="1"/>
  <c r="S30" i="1" s="1"/>
  <c r="CY30" i="1" s="1"/>
  <c r="X30" i="1" s="1"/>
  <c r="AG30" i="1"/>
  <c r="CU30" i="1" s="1"/>
  <c r="T30" i="1" s="1"/>
  <c r="AH30" i="1"/>
  <c r="AI30" i="1"/>
  <c r="AJ30" i="1"/>
  <c r="CV30" i="1"/>
  <c r="U30" i="1" s="1"/>
  <c r="CW30" i="1"/>
  <c r="V30" i="1" s="1"/>
  <c r="CX30" i="1"/>
  <c r="W30" i="1" s="1"/>
  <c r="FR30" i="1"/>
  <c r="GL30" i="1"/>
  <c r="GN30" i="1"/>
  <c r="GO30" i="1"/>
  <c r="GV30" i="1"/>
  <c r="HC30" i="1"/>
  <c r="GX30" i="1" s="1"/>
  <c r="C31" i="1"/>
  <c r="D31" i="1"/>
  <c r="AC31" i="1"/>
  <c r="CQ31" i="1" s="1"/>
  <c r="P31" i="1" s="1"/>
  <c r="AE31" i="1"/>
  <c r="AF31" i="1"/>
  <c r="AG31" i="1"/>
  <c r="CU31" i="1" s="1"/>
  <c r="T31" i="1" s="1"/>
  <c r="AH31" i="1"/>
  <c r="CV31" i="1" s="1"/>
  <c r="U31" i="1" s="1"/>
  <c r="AI31" i="1"/>
  <c r="CW31" i="1" s="1"/>
  <c r="V31" i="1" s="1"/>
  <c r="AJ31" i="1"/>
  <c r="CX31" i="1" s="1"/>
  <c r="W31" i="1" s="1"/>
  <c r="FR31" i="1"/>
  <c r="GL31" i="1"/>
  <c r="GN31" i="1"/>
  <c r="GO31" i="1"/>
  <c r="GV31" i="1"/>
  <c r="HC31" i="1" s="1"/>
  <c r="GX31" i="1" s="1"/>
  <c r="C32" i="1"/>
  <c r="D32" i="1"/>
  <c r="AC32" i="1"/>
  <c r="AE32" i="1"/>
  <c r="AF32" i="1"/>
  <c r="AG32" i="1"/>
  <c r="CU32" i="1" s="1"/>
  <c r="T32" i="1" s="1"/>
  <c r="AH32" i="1"/>
  <c r="CV32" i="1" s="1"/>
  <c r="U32" i="1" s="1"/>
  <c r="AI32" i="1"/>
  <c r="CW32" i="1" s="1"/>
  <c r="V32" i="1" s="1"/>
  <c r="AJ32" i="1"/>
  <c r="CX32" i="1" s="1"/>
  <c r="W32" i="1" s="1"/>
  <c r="CR32" i="1"/>
  <c r="Q32" i="1" s="1"/>
  <c r="CS32" i="1"/>
  <c r="CT32" i="1"/>
  <c r="S32" i="1" s="1"/>
  <c r="FR32" i="1"/>
  <c r="GL32" i="1"/>
  <c r="GN32" i="1"/>
  <c r="GO32" i="1"/>
  <c r="GV32" i="1"/>
  <c r="HC32" i="1" s="1"/>
  <c r="GX32" i="1" s="1"/>
  <c r="C33" i="1"/>
  <c r="D33" i="1"/>
  <c r="I33" i="1"/>
  <c r="K33" i="1"/>
  <c r="AC33" i="1"/>
  <c r="CQ33" i="1" s="1"/>
  <c r="AD33" i="1"/>
  <c r="AE33" i="1"/>
  <c r="AF33" i="1"/>
  <c r="AG33" i="1"/>
  <c r="AH33" i="1"/>
  <c r="AI33" i="1"/>
  <c r="AJ33" i="1"/>
  <c r="CX33" i="1" s="1"/>
  <c r="CR33" i="1"/>
  <c r="Q33" i="1" s="1"/>
  <c r="CU33" i="1"/>
  <c r="CV33" i="1"/>
  <c r="CW33" i="1"/>
  <c r="FR33" i="1"/>
  <c r="GL33" i="1"/>
  <c r="GN33" i="1"/>
  <c r="GO33" i="1"/>
  <c r="GV33" i="1"/>
  <c r="HC33" i="1" s="1"/>
  <c r="C34" i="1"/>
  <c r="D34" i="1"/>
  <c r="I34" i="1"/>
  <c r="K34" i="1"/>
  <c r="AC34" i="1"/>
  <c r="CQ34" i="1" s="1"/>
  <c r="P34" i="1" s="1"/>
  <c r="AE34" i="1"/>
  <c r="AF34" i="1"/>
  <c r="AG34" i="1"/>
  <c r="CU34" i="1" s="1"/>
  <c r="AH34" i="1"/>
  <c r="CV34" i="1" s="1"/>
  <c r="AI34" i="1"/>
  <c r="CW34" i="1" s="1"/>
  <c r="AJ34" i="1"/>
  <c r="CX34" i="1"/>
  <c r="W34" i="1" s="1"/>
  <c r="FR34" i="1"/>
  <c r="GL34" i="1"/>
  <c r="GN34" i="1"/>
  <c r="GO34" i="1"/>
  <c r="GV34" i="1"/>
  <c r="HC34" i="1"/>
  <c r="C35" i="1"/>
  <c r="D35" i="1"/>
  <c r="I35" i="1"/>
  <c r="K35" i="1"/>
  <c r="AC35" i="1"/>
  <c r="AE35" i="1"/>
  <c r="AF35" i="1"/>
  <c r="AG35" i="1"/>
  <c r="CU35" i="1" s="1"/>
  <c r="T35" i="1" s="1"/>
  <c r="AH35" i="1"/>
  <c r="CV35" i="1" s="1"/>
  <c r="U35" i="1" s="1"/>
  <c r="AI35" i="1"/>
  <c r="CW35" i="1" s="1"/>
  <c r="V35" i="1" s="1"/>
  <c r="AJ35" i="1"/>
  <c r="CX35" i="1" s="1"/>
  <c r="FR35" i="1"/>
  <c r="GL35" i="1"/>
  <c r="GN35" i="1"/>
  <c r="GO35" i="1"/>
  <c r="GV35" i="1"/>
  <c r="HC35" i="1" s="1"/>
  <c r="GX35" i="1" s="1"/>
  <c r="C36" i="1"/>
  <c r="D36" i="1"/>
  <c r="I36" i="1"/>
  <c r="K36" i="1"/>
  <c r="T36" i="1"/>
  <c r="AC36" i="1"/>
  <c r="CQ36" i="1" s="1"/>
  <c r="P36" i="1" s="1"/>
  <c r="AE36" i="1"/>
  <c r="AF36" i="1"/>
  <c r="AG36" i="1"/>
  <c r="CU36" i="1" s="1"/>
  <c r="AH36" i="1"/>
  <c r="CV36" i="1" s="1"/>
  <c r="AI36" i="1"/>
  <c r="CW36" i="1" s="1"/>
  <c r="AJ36" i="1"/>
  <c r="CX36" i="1" s="1"/>
  <c r="CR36" i="1"/>
  <c r="CS36" i="1"/>
  <c r="FR36" i="1"/>
  <c r="GL36" i="1"/>
  <c r="GN36" i="1"/>
  <c r="GO36" i="1"/>
  <c r="GV36" i="1"/>
  <c r="HC36" i="1"/>
  <c r="C37" i="1"/>
  <c r="D37" i="1"/>
  <c r="AC37" i="1"/>
  <c r="CQ37" i="1" s="1"/>
  <c r="P37" i="1" s="1"/>
  <c r="AE37" i="1"/>
  <c r="AF37" i="1"/>
  <c r="AG37" i="1"/>
  <c r="CU37" i="1" s="1"/>
  <c r="T37" i="1" s="1"/>
  <c r="AH37" i="1"/>
  <c r="CV37" i="1" s="1"/>
  <c r="U37" i="1" s="1"/>
  <c r="AI37" i="1"/>
  <c r="AJ37" i="1"/>
  <c r="CW37" i="1"/>
  <c r="V37" i="1" s="1"/>
  <c r="CX37" i="1"/>
  <c r="W37" i="1" s="1"/>
  <c r="FR37" i="1"/>
  <c r="GL37" i="1"/>
  <c r="GN37" i="1"/>
  <c r="GO37" i="1"/>
  <c r="GV37" i="1"/>
  <c r="HC37" i="1"/>
  <c r="GX37" i="1" s="1"/>
  <c r="D38" i="1"/>
  <c r="AC38" i="1"/>
  <c r="CQ38" i="1" s="1"/>
  <c r="P38" i="1" s="1"/>
  <c r="AE38" i="1"/>
  <c r="AF38" i="1"/>
  <c r="AG38" i="1"/>
  <c r="CU38" i="1" s="1"/>
  <c r="T38" i="1" s="1"/>
  <c r="AH38" i="1"/>
  <c r="CV38" i="1" s="1"/>
  <c r="U38" i="1" s="1"/>
  <c r="AI38" i="1"/>
  <c r="CW38" i="1" s="1"/>
  <c r="V38" i="1" s="1"/>
  <c r="AJ38" i="1"/>
  <c r="CX38" i="1" s="1"/>
  <c r="W38" i="1" s="1"/>
  <c r="CT38" i="1"/>
  <c r="S38" i="1" s="1"/>
  <c r="FR38" i="1"/>
  <c r="GL38" i="1"/>
  <c r="GN38" i="1"/>
  <c r="GO38" i="1"/>
  <c r="GV38" i="1"/>
  <c r="HC38" i="1"/>
  <c r="GX38" i="1" s="1"/>
  <c r="D39" i="1"/>
  <c r="AC39" i="1"/>
  <c r="AE39" i="1"/>
  <c r="AF39" i="1"/>
  <c r="AG39" i="1"/>
  <c r="CU39" i="1" s="1"/>
  <c r="T39" i="1" s="1"/>
  <c r="AH39" i="1"/>
  <c r="CV39" i="1" s="1"/>
  <c r="U39" i="1" s="1"/>
  <c r="AI39" i="1"/>
  <c r="CW39" i="1" s="1"/>
  <c r="V39" i="1" s="1"/>
  <c r="AJ39" i="1"/>
  <c r="CX39" i="1" s="1"/>
  <c r="W39" i="1" s="1"/>
  <c r="CQ39" i="1"/>
  <c r="P39" i="1" s="1"/>
  <c r="CR39" i="1"/>
  <c r="Q39" i="1" s="1"/>
  <c r="FR39" i="1"/>
  <c r="GL39" i="1"/>
  <c r="GN39" i="1"/>
  <c r="GO39" i="1"/>
  <c r="GV39" i="1"/>
  <c r="HC39" i="1"/>
  <c r="GX39" i="1" s="1"/>
  <c r="C40" i="1"/>
  <c r="D40" i="1"/>
  <c r="I40" i="1"/>
  <c r="K40" i="1"/>
  <c r="AC40" i="1"/>
  <c r="AE40" i="1"/>
  <c r="AF40" i="1"/>
  <c r="AG40" i="1"/>
  <c r="AH40" i="1"/>
  <c r="CV40" i="1" s="1"/>
  <c r="AI40" i="1"/>
  <c r="CW40" i="1" s="1"/>
  <c r="AJ40" i="1"/>
  <c r="CR40" i="1"/>
  <c r="CS40" i="1"/>
  <c r="CT40" i="1"/>
  <c r="CU40" i="1"/>
  <c r="T40" i="1" s="1"/>
  <c r="CX40" i="1"/>
  <c r="W40" i="1" s="1"/>
  <c r="FR40" i="1"/>
  <c r="GL40" i="1"/>
  <c r="GN40" i="1"/>
  <c r="GO40" i="1"/>
  <c r="GV40" i="1"/>
  <c r="HC40" i="1"/>
  <c r="AC41" i="1"/>
  <c r="AE41" i="1"/>
  <c r="AF41" i="1"/>
  <c r="AG41" i="1"/>
  <c r="CU41" i="1" s="1"/>
  <c r="AH41" i="1"/>
  <c r="CV41" i="1" s="1"/>
  <c r="AI41" i="1"/>
  <c r="CW41" i="1" s="1"/>
  <c r="AJ41" i="1"/>
  <c r="CX41" i="1" s="1"/>
  <c r="CQ41" i="1"/>
  <c r="FR41" i="1"/>
  <c r="GL41" i="1"/>
  <c r="GN41" i="1"/>
  <c r="GO41" i="1"/>
  <c r="GV41" i="1"/>
  <c r="HC41" i="1"/>
  <c r="D42" i="1"/>
  <c r="AC42" i="1"/>
  <c r="CQ42" i="1" s="1"/>
  <c r="P42" i="1" s="1"/>
  <c r="AE42" i="1"/>
  <c r="AF42" i="1"/>
  <c r="AG42" i="1"/>
  <c r="CU42" i="1" s="1"/>
  <c r="T42" i="1" s="1"/>
  <c r="AH42" i="1"/>
  <c r="AI42" i="1"/>
  <c r="CW42" i="1" s="1"/>
  <c r="V42" i="1" s="1"/>
  <c r="AJ42" i="1"/>
  <c r="CX42" i="1" s="1"/>
  <c r="W42" i="1" s="1"/>
  <c r="CV42" i="1"/>
  <c r="U42" i="1" s="1"/>
  <c r="FR42" i="1"/>
  <c r="GL42" i="1"/>
  <c r="GN42" i="1"/>
  <c r="GO42" i="1"/>
  <c r="GV42" i="1"/>
  <c r="HC42" i="1"/>
  <c r="GX42" i="1" s="1"/>
  <c r="D43" i="1"/>
  <c r="I43" i="1"/>
  <c r="K43" i="1"/>
  <c r="P43" i="1"/>
  <c r="AC43" i="1"/>
  <c r="AE43" i="1"/>
  <c r="AD43" i="1" s="1"/>
  <c r="AF43" i="1"/>
  <c r="CT43" i="1" s="1"/>
  <c r="AG43" i="1"/>
  <c r="CU43" i="1" s="1"/>
  <c r="AH43" i="1"/>
  <c r="CV43" i="1" s="1"/>
  <c r="AI43" i="1"/>
  <c r="CW43" i="1" s="1"/>
  <c r="AJ43" i="1"/>
  <c r="CX43" i="1" s="1"/>
  <c r="CQ43" i="1"/>
  <c r="FR43" i="1"/>
  <c r="GL43" i="1"/>
  <c r="GN43" i="1"/>
  <c r="GO43" i="1"/>
  <c r="GV43" i="1"/>
  <c r="HC43" i="1" s="1"/>
  <c r="AC44" i="1"/>
  <c r="CQ44" i="1" s="1"/>
  <c r="P44" i="1" s="1"/>
  <c r="AE44" i="1"/>
  <c r="AF44" i="1"/>
  <c r="AG44" i="1"/>
  <c r="AH44" i="1"/>
  <c r="CV44" i="1" s="1"/>
  <c r="U44" i="1" s="1"/>
  <c r="AI44" i="1"/>
  <c r="CW44" i="1" s="1"/>
  <c r="V44" i="1" s="1"/>
  <c r="AJ44" i="1"/>
  <c r="CX44" i="1" s="1"/>
  <c r="W44" i="1" s="1"/>
  <c r="CT44" i="1"/>
  <c r="S44" i="1" s="1"/>
  <c r="CU44" i="1"/>
  <c r="T44" i="1" s="1"/>
  <c r="CY44" i="1"/>
  <c r="X44" i="1" s="1"/>
  <c r="CZ44" i="1"/>
  <c r="Y44" i="1" s="1"/>
  <c r="FR44" i="1"/>
  <c r="GL44" i="1"/>
  <c r="GO44" i="1"/>
  <c r="GP44" i="1"/>
  <c r="GV44" i="1"/>
  <c r="HC44" i="1" s="1"/>
  <c r="GX44" i="1" s="1"/>
  <c r="D45" i="1"/>
  <c r="I45" i="1"/>
  <c r="K45" i="1"/>
  <c r="AC45" i="1"/>
  <c r="CQ45" i="1" s="1"/>
  <c r="P45" i="1" s="1"/>
  <c r="AD45" i="1"/>
  <c r="AE45" i="1"/>
  <c r="CR45" i="1" s="1"/>
  <c r="AF45" i="1"/>
  <c r="CT45" i="1" s="1"/>
  <c r="AG45" i="1"/>
  <c r="CU45" i="1" s="1"/>
  <c r="AH45" i="1"/>
  <c r="CV45" i="1" s="1"/>
  <c r="AI45" i="1"/>
  <c r="CW45" i="1" s="1"/>
  <c r="AJ45" i="1"/>
  <c r="CX45" i="1" s="1"/>
  <c r="FR45" i="1"/>
  <c r="GL45" i="1"/>
  <c r="GN45" i="1"/>
  <c r="GO45" i="1"/>
  <c r="GV45" i="1"/>
  <c r="HC45" i="1" s="1"/>
  <c r="C46" i="1"/>
  <c r="D46" i="1"/>
  <c r="I46" i="1"/>
  <c r="K46" i="1"/>
  <c r="V46" i="1"/>
  <c r="AC46" i="1"/>
  <c r="CQ46" i="1" s="1"/>
  <c r="P46" i="1" s="1"/>
  <c r="AE46" i="1"/>
  <c r="AF46" i="1"/>
  <c r="AG46" i="1"/>
  <c r="CU46" i="1" s="1"/>
  <c r="T46" i="1" s="1"/>
  <c r="AH46" i="1"/>
  <c r="CV46" i="1" s="1"/>
  <c r="AI46" i="1"/>
  <c r="CW46" i="1" s="1"/>
  <c r="AJ46" i="1"/>
  <c r="CX46" i="1" s="1"/>
  <c r="FR46" i="1"/>
  <c r="GL46" i="1"/>
  <c r="GN46" i="1"/>
  <c r="GO46" i="1"/>
  <c r="GV46" i="1"/>
  <c r="HC46" i="1"/>
  <c r="D47" i="1"/>
  <c r="I47" i="1"/>
  <c r="K47" i="1"/>
  <c r="AC47" i="1"/>
  <c r="CQ47" i="1" s="1"/>
  <c r="AE47" i="1"/>
  <c r="AF47" i="1"/>
  <c r="CT47" i="1" s="1"/>
  <c r="AG47" i="1"/>
  <c r="CU47" i="1" s="1"/>
  <c r="AH47" i="1"/>
  <c r="CV47" i="1" s="1"/>
  <c r="AI47" i="1"/>
  <c r="AJ47" i="1"/>
  <c r="CW47" i="1"/>
  <c r="CX47" i="1"/>
  <c r="FR47" i="1"/>
  <c r="GL47" i="1"/>
  <c r="GN47" i="1"/>
  <c r="GO47" i="1"/>
  <c r="GV47" i="1"/>
  <c r="HC47" i="1" s="1"/>
  <c r="D48" i="1"/>
  <c r="I48" i="1"/>
  <c r="K48" i="1"/>
  <c r="AC48" i="1"/>
  <c r="CQ48" i="1" s="1"/>
  <c r="P48" i="1" s="1"/>
  <c r="AE48" i="1"/>
  <c r="AF48" i="1"/>
  <c r="CT48" i="1" s="1"/>
  <c r="S48" i="1" s="1"/>
  <c r="AG48" i="1"/>
  <c r="CU48" i="1" s="1"/>
  <c r="AH48" i="1"/>
  <c r="CV48" i="1" s="1"/>
  <c r="AI48" i="1"/>
  <c r="CW48" i="1" s="1"/>
  <c r="AJ48" i="1"/>
  <c r="CX48" i="1" s="1"/>
  <c r="FR48" i="1"/>
  <c r="GL48" i="1"/>
  <c r="GN48" i="1"/>
  <c r="GO48" i="1"/>
  <c r="GV48" i="1"/>
  <c r="HC48" i="1" s="1"/>
  <c r="GX48" i="1" s="1"/>
  <c r="D49" i="1"/>
  <c r="I49" i="1"/>
  <c r="K49" i="1"/>
  <c r="AC49" i="1"/>
  <c r="AE49" i="1"/>
  <c r="CS49" i="1" s="1"/>
  <c r="R49" i="1" s="1"/>
  <c r="GK49" i="1" s="1"/>
  <c r="AF49" i="1"/>
  <c r="CT49" i="1" s="1"/>
  <c r="S49" i="1" s="1"/>
  <c r="AG49" i="1"/>
  <c r="CU49" i="1" s="1"/>
  <c r="T49" i="1" s="1"/>
  <c r="AH49" i="1"/>
  <c r="CV49" i="1" s="1"/>
  <c r="U49" i="1" s="1"/>
  <c r="AI49" i="1"/>
  <c r="CW49" i="1" s="1"/>
  <c r="V49" i="1" s="1"/>
  <c r="AJ49" i="1"/>
  <c r="CX49" i="1" s="1"/>
  <c r="W49" i="1" s="1"/>
  <c r="CQ49" i="1"/>
  <c r="P49" i="1" s="1"/>
  <c r="CR49" i="1"/>
  <c r="Q49" i="1" s="1"/>
  <c r="FR49" i="1"/>
  <c r="GL49" i="1"/>
  <c r="GN49" i="1"/>
  <c r="GO49" i="1"/>
  <c r="GV49" i="1"/>
  <c r="HC49" i="1"/>
  <c r="GX49" i="1" s="1"/>
  <c r="C50" i="1"/>
  <c r="D50" i="1"/>
  <c r="I50" i="1"/>
  <c r="K50" i="1"/>
  <c r="V50" i="1"/>
  <c r="AC50" i="1"/>
  <c r="CQ50" i="1" s="1"/>
  <c r="P50" i="1" s="1"/>
  <c r="AE50" i="1"/>
  <c r="AF50" i="1"/>
  <c r="CT50" i="1" s="1"/>
  <c r="S50" i="1" s="1"/>
  <c r="AG50" i="1"/>
  <c r="CU50" i="1" s="1"/>
  <c r="T50" i="1" s="1"/>
  <c r="AH50" i="1"/>
  <c r="CV50" i="1" s="1"/>
  <c r="AI50" i="1"/>
  <c r="CW50" i="1" s="1"/>
  <c r="AJ50" i="1"/>
  <c r="CX50" i="1" s="1"/>
  <c r="W50" i="1" s="1"/>
  <c r="FR50" i="1"/>
  <c r="GL50" i="1"/>
  <c r="GN50" i="1"/>
  <c r="GO50" i="1"/>
  <c r="GV50" i="1"/>
  <c r="HC50" i="1"/>
  <c r="I51" i="1"/>
  <c r="T51" i="1" s="1"/>
  <c r="AC51" i="1"/>
  <c r="AE51" i="1"/>
  <c r="AF51" i="1"/>
  <c r="CT51" i="1" s="1"/>
  <c r="S51" i="1" s="1"/>
  <c r="AG51" i="1"/>
  <c r="CU51" i="1" s="1"/>
  <c r="AH51" i="1"/>
  <c r="CV51" i="1" s="1"/>
  <c r="AI51" i="1"/>
  <c r="CW51" i="1" s="1"/>
  <c r="AJ51" i="1"/>
  <c r="CX51" i="1" s="1"/>
  <c r="FR51" i="1"/>
  <c r="GL51" i="1"/>
  <c r="GN51" i="1"/>
  <c r="GO51" i="1"/>
  <c r="GV51" i="1"/>
  <c r="HC51" i="1"/>
  <c r="C52" i="1"/>
  <c r="D52" i="1"/>
  <c r="I52" i="1"/>
  <c r="K52" i="1"/>
  <c r="U52" i="1"/>
  <c r="V52" i="1"/>
  <c r="W52" i="1"/>
  <c r="AC52" i="1"/>
  <c r="AE52" i="1"/>
  <c r="AF52" i="1"/>
  <c r="CT52" i="1" s="1"/>
  <c r="S52" i="1" s="1"/>
  <c r="AG52" i="1"/>
  <c r="CU52" i="1" s="1"/>
  <c r="T52" i="1" s="1"/>
  <c r="AH52" i="1"/>
  <c r="CV52" i="1" s="1"/>
  <c r="AI52" i="1"/>
  <c r="AJ52" i="1"/>
  <c r="CW52" i="1"/>
  <c r="CX52" i="1"/>
  <c r="FR52" i="1"/>
  <c r="GL52" i="1"/>
  <c r="GN52" i="1"/>
  <c r="GO52" i="1"/>
  <c r="GV52" i="1"/>
  <c r="HC52" i="1"/>
  <c r="GX52" i="1" s="1"/>
  <c r="C53" i="1"/>
  <c r="D53" i="1"/>
  <c r="I53" i="1"/>
  <c r="K53" i="1"/>
  <c r="AC53" i="1"/>
  <c r="CQ53" i="1" s="1"/>
  <c r="AE53" i="1"/>
  <c r="AF53" i="1"/>
  <c r="CT53" i="1" s="1"/>
  <c r="AG53" i="1"/>
  <c r="CU53" i="1" s="1"/>
  <c r="AH53" i="1"/>
  <c r="CV53" i="1" s="1"/>
  <c r="AI53" i="1"/>
  <c r="AJ53" i="1"/>
  <c r="CW53" i="1"/>
  <c r="CX53" i="1"/>
  <c r="FR53" i="1"/>
  <c r="GL53" i="1"/>
  <c r="GN53" i="1"/>
  <c r="GO53" i="1"/>
  <c r="GV53" i="1"/>
  <c r="HC53" i="1" s="1"/>
  <c r="AC54" i="1"/>
  <c r="AE54" i="1"/>
  <c r="AD54" i="1" s="1"/>
  <c r="AF54" i="1"/>
  <c r="CT54" i="1" s="1"/>
  <c r="AG54" i="1"/>
  <c r="CU54" i="1" s="1"/>
  <c r="AH54" i="1"/>
  <c r="CV54" i="1" s="1"/>
  <c r="AI54" i="1"/>
  <c r="CW54" i="1" s="1"/>
  <c r="AJ54" i="1"/>
  <c r="CX54" i="1" s="1"/>
  <c r="CQ54" i="1"/>
  <c r="CR54" i="1"/>
  <c r="CS54" i="1"/>
  <c r="FR54" i="1"/>
  <c r="GL54" i="1"/>
  <c r="GN54" i="1"/>
  <c r="GO54" i="1"/>
  <c r="GV54" i="1"/>
  <c r="HC54" i="1" s="1"/>
  <c r="D56" i="1"/>
  <c r="AC56" i="1"/>
  <c r="CQ56" i="1" s="1"/>
  <c r="P56" i="1" s="1"/>
  <c r="AE56" i="1"/>
  <c r="CS56" i="1" s="1"/>
  <c r="AF56" i="1"/>
  <c r="AG56" i="1"/>
  <c r="AH56" i="1"/>
  <c r="AI56" i="1"/>
  <c r="AJ56" i="1"/>
  <c r="CT56" i="1"/>
  <c r="S56" i="1" s="1"/>
  <c r="CU56" i="1"/>
  <c r="T56" i="1" s="1"/>
  <c r="CV56" i="1"/>
  <c r="U56" i="1" s="1"/>
  <c r="CW56" i="1"/>
  <c r="V56" i="1" s="1"/>
  <c r="CX56" i="1"/>
  <c r="W56" i="1" s="1"/>
  <c r="FR56" i="1"/>
  <c r="GL56" i="1"/>
  <c r="GN56" i="1"/>
  <c r="GO56" i="1"/>
  <c r="GV56" i="1"/>
  <c r="HC56" i="1"/>
  <c r="GX56" i="1" s="1"/>
  <c r="D57" i="1"/>
  <c r="I57" i="1"/>
  <c r="K57" i="1"/>
  <c r="AC57" i="1"/>
  <c r="CQ57" i="1" s="1"/>
  <c r="P57" i="1" s="1"/>
  <c r="AE57" i="1"/>
  <c r="AF57" i="1"/>
  <c r="AG57" i="1"/>
  <c r="CU57" i="1" s="1"/>
  <c r="AH57" i="1"/>
  <c r="AI57" i="1"/>
  <c r="AJ57" i="1"/>
  <c r="CV57" i="1"/>
  <c r="U57" i="1" s="1"/>
  <c r="CW57" i="1"/>
  <c r="V57" i="1" s="1"/>
  <c r="CX57" i="1"/>
  <c r="W57" i="1" s="1"/>
  <c r="FR57" i="1"/>
  <c r="GL57" i="1"/>
  <c r="GN57" i="1"/>
  <c r="GO57" i="1"/>
  <c r="GV57" i="1"/>
  <c r="HC57" i="1"/>
  <c r="GX57" i="1" s="1"/>
  <c r="D58" i="1"/>
  <c r="I58" i="1"/>
  <c r="K58" i="1"/>
  <c r="AC58" i="1"/>
  <c r="CQ58" i="1" s="1"/>
  <c r="P58" i="1" s="1"/>
  <c r="AE58" i="1"/>
  <c r="AF58" i="1"/>
  <c r="CT58" i="1" s="1"/>
  <c r="AG58" i="1"/>
  <c r="CU58" i="1" s="1"/>
  <c r="T58" i="1" s="1"/>
  <c r="AH58" i="1"/>
  <c r="CV58" i="1" s="1"/>
  <c r="AI58" i="1"/>
  <c r="CW58" i="1" s="1"/>
  <c r="AJ58" i="1"/>
  <c r="CX58" i="1" s="1"/>
  <c r="W58" i="1" s="1"/>
  <c r="FR58" i="1"/>
  <c r="GL58" i="1"/>
  <c r="GN58" i="1"/>
  <c r="GO58" i="1"/>
  <c r="GV58" i="1"/>
  <c r="HC58" i="1" s="1"/>
  <c r="D59" i="1"/>
  <c r="I59" i="1"/>
  <c r="K59" i="1"/>
  <c r="Q59" i="1"/>
  <c r="R59" i="1"/>
  <c r="GK59" i="1" s="1"/>
  <c r="S59" i="1"/>
  <c r="AC59" i="1"/>
  <c r="AE59" i="1"/>
  <c r="AD59" i="1" s="1"/>
  <c r="AF59" i="1"/>
  <c r="CT59" i="1" s="1"/>
  <c r="AG59" i="1"/>
  <c r="CU59" i="1" s="1"/>
  <c r="T59" i="1" s="1"/>
  <c r="AH59" i="1"/>
  <c r="CV59" i="1" s="1"/>
  <c r="U59" i="1" s="1"/>
  <c r="AI59" i="1"/>
  <c r="CW59" i="1" s="1"/>
  <c r="V59" i="1" s="1"/>
  <c r="AJ59" i="1"/>
  <c r="CX59" i="1" s="1"/>
  <c r="W59" i="1" s="1"/>
  <c r="CQ59" i="1"/>
  <c r="P59" i="1" s="1"/>
  <c r="CR59" i="1"/>
  <c r="CS59" i="1"/>
  <c r="FR59" i="1"/>
  <c r="GL59" i="1"/>
  <c r="GN59" i="1"/>
  <c r="GO59" i="1"/>
  <c r="GV59" i="1"/>
  <c r="HC59" i="1"/>
  <c r="GX59" i="1" s="1"/>
  <c r="C60" i="1"/>
  <c r="D60" i="1"/>
  <c r="AC60" i="1"/>
  <c r="CQ60" i="1" s="1"/>
  <c r="P60" i="1" s="1"/>
  <c r="AE60" i="1"/>
  <c r="AF60" i="1"/>
  <c r="AG60" i="1"/>
  <c r="CU60" i="1" s="1"/>
  <c r="T60" i="1" s="1"/>
  <c r="AH60" i="1"/>
  <c r="CV60" i="1" s="1"/>
  <c r="U60" i="1" s="1"/>
  <c r="AI60" i="1"/>
  <c r="CW60" i="1" s="1"/>
  <c r="V60" i="1" s="1"/>
  <c r="AJ60" i="1"/>
  <c r="CX60" i="1" s="1"/>
  <c r="W60" i="1" s="1"/>
  <c r="FR60" i="1"/>
  <c r="GL60" i="1"/>
  <c r="GN60" i="1"/>
  <c r="GO60" i="1"/>
  <c r="GV60" i="1"/>
  <c r="HC60" i="1" s="1"/>
  <c r="GX60" i="1" s="1"/>
  <c r="C61" i="1"/>
  <c r="D61" i="1"/>
  <c r="AC61" i="1"/>
  <c r="CQ61" i="1" s="1"/>
  <c r="P61" i="1" s="1"/>
  <c r="AE61" i="1"/>
  <c r="AF61" i="1"/>
  <c r="AG61" i="1"/>
  <c r="CU61" i="1" s="1"/>
  <c r="T61" i="1" s="1"/>
  <c r="AH61" i="1"/>
  <c r="CV61" i="1" s="1"/>
  <c r="U61" i="1" s="1"/>
  <c r="AI61" i="1"/>
  <c r="CW61" i="1" s="1"/>
  <c r="V61" i="1" s="1"/>
  <c r="AJ61" i="1"/>
  <c r="CX61" i="1" s="1"/>
  <c r="W61" i="1" s="1"/>
  <c r="FR61" i="1"/>
  <c r="GL61" i="1"/>
  <c r="GN61" i="1"/>
  <c r="GO61" i="1"/>
  <c r="GV61" i="1"/>
  <c r="HC61" i="1" s="1"/>
  <c r="GX61" i="1" s="1"/>
  <c r="C62" i="1"/>
  <c r="D62" i="1"/>
  <c r="I62" i="1"/>
  <c r="K62" i="1"/>
  <c r="P62" i="1"/>
  <c r="U62" i="1"/>
  <c r="AC62" i="1"/>
  <c r="CQ62" i="1" s="1"/>
  <c r="AE62" i="1"/>
  <c r="AF62" i="1"/>
  <c r="AG62" i="1"/>
  <c r="CU62" i="1" s="1"/>
  <c r="T62" i="1" s="1"/>
  <c r="AH62" i="1"/>
  <c r="CV62" i="1" s="1"/>
  <c r="AI62" i="1"/>
  <c r="CW62" i="1" s="1"/>
  <c r="AJ62" i="1"/>
  <c r="CX62" i="1" s="1"/>
  <c r="FR62" i="1"/>
  <c r="GL62" i="1"/>
  <c r="GN62" i="1"/>
  <c r="GO62" i="1"/>
  <c r="GV62" i="1"/>
  <c r="HC62" i="1" s="1"/>
  <c r="GX62" i="1" s="1"/>
  <c r="C63" i="1"/>
  <c r="D63" i="1"/>
  <c r="I63" i="1"/>
  <c r="K63" i="1"/>
  <c r="AC63" i="1"/>
  <c r="AE63" i="1"/>
  <c r="AF63" i="1"/>
  <c r="AG63" i="1"/>
  <c r="AH63" i="1"/>
  <c r="CV63" i="1" s="1"/>
  <c r="AI63" i="1"/>
  <c r="CW63" i="1" s="1"/>
  <c r="V63" i="1" s="1"/>
  <c r="AJ63" i="1"/>
  <c r="CX63" i="1" s="1"/>
  <c r="W63" i="1" s="1"/>
  <c r="CQ63" i="1"/>
  <c r="P63" i="1" s="1"/>
  <c r="CP63" i="1" s="1"/>
  <c r="O63" i="1" s="1"/>
  <c r="CR63" i="1"/>
  <c r="Q63" i="1" s="1"/>
  <c r="CS63" i="1"/>
  <c r="CT63" i="1"/>
  <c r="S63" i="1" s="1"/>
  <c r="CU63" i="1"/>
  <c r="T63" i="1" s="1"/>
  <c r="FR63" i="1"/>
  <c r="GL63" i="1"/>
  <c r="GN63" i="1"/>
  <c r="GO63" i="1"/>
  <c r="GV63" i="1"/>
  <c r="HC63" i="1"/>
  <c r="D65" i="1"/>
  <c r="AC65" i="1"/>
  <c r="CQ65" i="1" s="1"/>
  <c r="P65" i="1" s="1"/>
  <c r="AE65" i="1"/>
  <c r="AF65" i="1"/>
  <c r="AG65" i="1"/>
  <c r="AH65" i="1"/>
  <c r="AI65" i="1"/>
  <c r="AJ65" i="1"/>
  <c r="CR65" i="1"/>
  <c r="Q65" i="1" s="1"/>
  <c r="CS65" i="1"/>
  <c r="CU65" i="1"/>
  <c r="T65" i="1" s="1"/>
  <c r="CV65" i="1"/>
  <c r="U65" i="1" s="1"/>
  <c r="CW65" i="1"/>
  <c r="V65" i="1" s="1"/>
  <c r="CX65" i="1"/>
  <c r="W65" i="1" s="1"/>
  <c r="FR65" i="1"/>
  <c r="GL65" i="1"/>
  <c r="GN65" i="1"/>
  <c r="GO65" i="1"/>
  <c r="GV65" i="1"/>
  <c r="HC65" i="1"/>
  <c r="GX65" i="1" s="1"/>
  <c r="D66" i="1"/>
  <c r="I66" i="1"/>
  <c r="K66" i="1"/>
  <c r="AC66" i="1"/>
  <c r="AE66" i="1"/>
  <c r="AF66" i="1"/>
  <c r="AG66" i="1"/>
  <c r="CU66" i="1" s="1"/>
  <c r="AH66" i="1"/>
  <c r="AI66" i="1"/>
  <c r="AJ66" i="1"/>
  <c r="CX66" i="1" s="1"/>
  <c r="CQ66" i="1"/>
  <c r="P66" i="1" s="1"/>
  <c r="CV66" i="1"/>
  <c r="CW66" i="1"/>
  <c r="FR66" i="1"/>
  <c r="GL66" i="1"/>
  <c r="GN66" i="1"/>
  <c r="GO66" i="1"/>
  <c r="GV66" i="1"/>
  <c r="HC66" i="1" s="1"/>
  <c r="D67" i="1"/>
  <c r="I67" i="1"/>
  <c r="K67" i="1"/>
  <c r="AC67" i="1"/>
  <c r="AE67" i="1"/>
  <c r="AD67" i="1" s="1"/>
  <c r="AF67" i="1"/>
  <c r="CT67" i="1" s="1"/>
  <c r="S67" i="1" s="1"/>
  <c r="AG67" i="1"/>
  <c r="AH67" i="1"/>
  <c r="CV67" i="1" s="1"/>
  <c r="AI67" i="1"/>
  <c r="CW67" i="1" s="1"/>
  <c r="AJ67" i="1"/>
  <c r="CX67" i="1" s="1"/>
  <c r="CQ67" i="1"/>
  <c r="CR67" i="1"/>
  <c r="Q67" i="1" s="1"/>
  <c r="CS67" i="1"/>
  <c r="R67" i="1" s="1"/>
  <c r="GK67" i="1" s="1"/>
  <c r="CU67" i="1"/>
  <c r="T67" i="1" s="1"/>
  <c r="FR67" i="1"/>
  <c r="GL67" i="1"/>
  <c r="GN67" i="1"/>
  <c r="GO67" i="1"/>
  <c r="GV67" i="1"/>
  <c r="HC67" i="1" s="1"/>
  <c r="GX67" i="1"/>
  <c r="D68" i="1"/>
  <c r="I68" i="1"/>
  <c r="K68" i="1"/>
  <c r="AC68" i="1"/>
  <c r="AD68" i="1"/>
  <c r="AB68" i="1" s="1"/>
  <c r="AE68" i="1"/>
  <c r="AF68" i="1"/>
  <c r="CT68" i="1" s="1"/>
  <c r="S68" i="1" s="1"/>
  <c r="AG68" i="1"/>
  <c r="CU68" i="1" s="1"/>
  <c r="T68" i="1" s="1"/>
  <c r="AH68" i="1"/>
  <c r="CV68" i="1" s="1"/>
  <c r="U68" i="1" s="1"/>
  <c r="AI68" i="1"/>
  <c r="CW68" i="1" s="1"/>
  <c r="V68" i="1" s="1"/>
  <c r="AJ68" i="1"/>
  <c r="CX68" i="1" s="1"/>
  <c r="W68" i="1" s="1"/>
  <c r="CP68" i="1"/>
  <c r="O68" i="1" s="1"/>
  <c r="CQ68" i="1"/>
  <c r="P68" i="1" s="1"/>
  <c r="CR68" i="1"/>
  <c r="Q68" i="1" s="1"/>
  <c r="CS68" i="1"/>
  <c r="R68" i="1" s="1"/>
  <c r="GK68" i="1" s="1"/>
  <c r="FR68" i="1"/>
  <c r="GL68" i="1"/>
  <c r="GN68" i="1"/>
  <c r="GO68" i="1"/>
  <c r="GV68" i="1"/>
  <c r="HC68" i="1" s="1"/>
  <c r="GX68" i="1" s="1"/>
  <c r="C69" i="1"/>
  <c r="D69" i="1"/>
  <c r="AC69" i="1"/>
  <c r="CQ69" i="1" s="1"/>
  <c r="P69" i="1" s="1"/>
  <c r="AE69" i="1"/>
  <c r="AF69" i="1"/>
  <c r="AG69" i="1"/>
  <c r="CU69" i="1" s="1"/>
  <c r="T69" i="1" s="1"/>
  <c r="AH69" i="1"/>
  <c r="AI69" i="1"/>
  <c r="CW69" i="1" s="1"/>
  <c r="V69" i="1" s="1"/>
  <c r="AJ69" i="1"/>
  <c r="CX69" i="1" s="1"/>
  <c r="W69" i="1" s="1"/>
  <c r="CT69" i="1"/>
  <c r="S69" i="1" s="1"/>
  <c r="CV69" i="1"/>
  <c r="U69" i="1" s="1"/>
  <c r="CZ69" i="1"/>
  <c r="Y69" i="1" s="1"/>
  <c r="FR69" i="1"/>
  <c r="GL69" i="1"/>
  <c r="GN69" i="1"/>
  <c r="GO69" i="1"/>
  <c r="GV69" i="1"/>
  <c r="HC69" i="1"/>
  <c r="GX69" i="1" s="1"/>
  <c r="C70" i="1"/>
  <c r="D70" i="1"/>
  <c r="T70" i="1"/>
  <c r="AC70" i="1"/>
  <c r="AE70" i="1"/>
  <c r="AF70" i="1"/>
  <c r="AG70" i="1"/>
  <c r="CU70" i="1" s="1"/>
  <c r="AH70" i="1"/>
  <c r="CV70" i="1" s="1"/>
  <c r="U70" i="1" s="1"/>
  <c r="AI70" i="1"/>
  <c r="CW70" i="1" s="1"/>
  <c r="V70" i="1" s="1"/>
  <c r="AJ70" i="1"/>
  <c r="CX70" i="1" s="1"/>
  <c r="W70" i="1" s="1"/>
  <c r="FR70" i="1"/>
  <c r="GL70" i="1"/>
  <c r="GN70" i="1"/>
  <c r="GO70" i="1"/>
  <c r="GV70" i="1"/>
  <c r="HC70" i="1"/>
  <c r="GX70" i="1" s="1"/>
  <c r="C71" i="1"/>
  <c r="D71" i="1"/>
  <c r="I71" i="1"/>
  <c r="K71" i="1"/>
  <c r="P71" i="1"/>
  <c r="AC71" i="1"/>
  <c r="AE71" i="1"/>
  <c r="AF71" i="1"/>
  <c r="AG71" i="1"/>
  <c r="CU71" i="1" s="1"/>
  <c r="AH71" i="1"/>
  <c r="AI71" i="1"/>
  <c r="AJ71" i="1"/>
  <c r="CX71" i="1" s="1"/>
  <c r="CQ71" i="1"/>
  <c r="CT71" i="1"/>
  <c r="CV71" i="1"/>
  <c r="U71" i="1" s="1"/>
  <c r="CW71" i="1"/>
  <c r="V71" i="1" s="1"/>
  <c r="FR71" i="1"/>
  <c r="GL71" i="1"/>
  <c r="GN71" i="1"/>
  <c r="GO71" i="1"/>
  <c r="GV71" i="1"/>
  <c r="HC71" i="1"/>
  <c r="C72" i="1"/>
  <c r="D72" i="1"/>
  <c r="I72" i="1"/>
  <c r="K72" i="1"/>
  <c r="R72" i="1"/>
  <c r="GK72" i="1" s="1"/>
  <c r="V72" i="1"/>
  <c r="AC72" i="1"/>
  <c r="AE72" i="1"/>
  <c r="AF72" i="1"/>
  <c r="AG72" i="1"/>
  <c r="AH72" i="1"/>
  <c r="AI72" i="1"/>
  <c r="CW72" i="1" s="1"/>
  <c r="AJ72" i="1"/>
  <c r="CX72" i="1" s="1"/>
  <c r="W72" i="1" s="1"/>
  <c r="CQ72" i="1"/>
  <c r="CS72" i="1"/>
  <c r="CT72" i="1"/>
  <c r="S72" i="1" s="1"/>
  <c r="CU72" i="1"/>
  <c r="T72" i="1" s="1"/>
  <c r="CV72" i="1"/>
  <c r="U72" i="1" s="1"/>
  <c r="FR72" i="1"/>
  <c r="GL72" i="1"/>
  <c r="GN72" i="1"/>
  <c r="GO72" i="1"/>
  <c r="GV72" i="1"/>
  <c r="HC72" i="1"/>
  <c r="GX72" i="1" s="1"/>
  <c r="D73" i="1"/>
  <c r="I73" i="1"/>
  <c r="K73" i="1"/>
  <c r="AC73" i="1"/>
  <c r="CQ73" i="1" s="1"/>
  <c r="AD73" i="1"/>
  <c r="AE73" i="1"/>
  <c r="AF73" i="1"/>
  <c r="AG73" i="1"/>
  <c r="AH73" i="1"/>
  <c r="CV73" i="1" s="1"/>
  <c r="AI73" i="1"/>
  <c r="AJ73" i="1"/>
  <c r="CR73" i="1"/>
  <c r="CS73" i="1"/>
  <c r="CT73" i="1"/>
  <c r="CU73" i="1"/>
  <c r="CW73" i="1"/>
  <c r="V73" i="1" s="1"/>
  <c r="CX73" i="1"/>
  <c r="W73" i="1" s="1"/>
  <c r="FR73" i="1"/>
  <c r="GL73" i="1"/>
  <c r="GN73" i="1"/>
  <c r="GO73" i="1"/>
  <c r="GV73" i="1"/>
  <c r="HC73" i="1"/>
  <c r="B75" i="1"/>
  <c r="B26" i="1" s="1"/>
  <c r="C75" i="1"/>
  <c r="C26" i="1" s="1"/>
  <c r="D75" i="1"/>
  <c r="D26" i="1" s="1"/>
  <c r="F75" i="1"/>
  <c r="F26" i="1" s="1"/>
  <c r="G75" i="1"/>
  <c r="BD75" i="1"/>
  <c r="BX75" i="1"/>
  <c r="BX26" i="1" s="1"/>
  <c r="CK75" i="1"/>
  <c r="CK26" i="1" s="1"/>
  <c r="CL75" i="1"/>
  <c r="CM75" i="1"/>
  <c r="CM26" i="1" s="1"/>
  <c r="D105" i="1"/>
  <c r="E107" i="1"/>
  <c r="Z107" i="1"/>
  <c r="AA107" i="1"/>
  <c r="AM107" i="1"/>
  <c r="AN107" i="1"/>
  <c r="BE107" i="1"/>
  <c r="BF107" i="1"/>
  <c r="BG107" i="1"/>
  <c r="BH107" i="1"/>
  <c r="BI107" i="1"/>
  <c r="BJ107" i="1"/>
  <c r="BK107" i="1"/>
  <c r="BL107" i="1"/>
  <c r="BM107" i="1"/>
  <c r="BN107" i="1"/>
  <c r="BO107" i="1"/>
  <c r="BP107" i="1"/>
  <c r="BQ107" i="1"/>
  <c r="BR107" i="1"/>
  <c r="BS107" i="1"/>
  <c r="BT107" i="1"/>
  <c r="BU107" i="1"/>
  <c r="BV107" i="1"/>
  <c r="BW107" i="1"/>
  <c r="CN107" i="1"/>
  <c r="CO107" i="1"/>
  <c r="CP107" i="1"/>
  <c r="CQ107" i="1"/>
  <c r="CR107" i="1"/>
  <c r="CS107" i="1"/>
  <c r="CT107" i="1"/>
  <c r="CU107" i="1"/>
  <c r="CV107" i="1"/>
  <c r="CW107" i="1"/>
  <c r="CX107" i="1"/>
  <c r="CY107" i="1"/>
  <c r="CZ107" i="1"/>
  <c r="DA107" i="1"/>
  <c r="DB107" i="1"/>
  <c r="DC107" i="1"/>
  <c r="DD107" i="1"/>
  <c r="DE107" i="1"/>
  <c r="DF107" i="1"/>
  <c r="DG107" i="1"/>
  <c r="DH107" i="1"/>
  <c r="DI107" i="1"/>
  <c r="DJ107" i="1"/>
  <c r="DK107" i="1"/>
  <c r="DL107" i="1"/>
  <c r="DM107" i="1"/>
  <c r="DN107" i="1"/>
  <c r="DO107" i="1"/>
  <c r="DP107" i="1"/>
  <c r="DQ107" i="1"/>
  <c r="DR107" i="1"/>
  <c r="DS107" i="1"/>
  <c r="DT107" i="1"/>
  <c r="DU107" i="1"/>
  <c r="DV107" i="1"/>
  <c r="DW107" i="1"/>
  <c r="DX107" i="1"/>
  <c r="DY107" i="1"/>
  <c r="DZ107" i="1"/>
  <c r="EA107" i="1"/>
  <c r="EB107" i="1"/>
  <c r="EC107" i="1"/>
  <c r="ED107" i="1"/>
  <c r="EE107" i="1"/>
  <c r="EF107" i="1"/>
  <c r="EG107" i="1"/>
  <c r="EH107" i="1"/>
  <c r="EI107" i="1"/>
  <c r="EJ107" i="1"/>
  <c r="EK107" i="1"/>
  <c r="EL107" i="1"/>
  <c r="EM107" i="1"/>
  <c r="EN107" i="1"/>
  <c r="EO107" i="1"/>
  <c r="EP107" i="1"/>
  <c r="EQ107" i="1"/>
  <c r="ER107" i="1"/>
  <c r="ES107" i="1"/>
  <c r="ET107" i="1"/>
  <c r="EU107" i="1"/>
  <c r="EV107" i="1"/>
  <c r="EW107" i="1"/>
  <c r="EX107" i="1"/>
  <c r="EY107" i="1"/>
  <c r="EZ107" i="1"/>
  <c r="FA107" i="1"/>
  <c r="FB107" i="1"/>
  <c r="FC107" i="1"/>
  <c r="FD107" i="1"/>
  <c r="FE107" i="1"/>
  <c r="FF107" i="1"/>
  <c r="FG107" i="1"/>
  <c r="FH107" i="1"/>
  <c r="FI107" i="1"/>
  <c r="FJ107" i="1"/>
  <c r="FK107" i="1"/>
  <c r="FL107" i="1"/>
  <c r="FM107" i="1"/>
  <c r="FN107" i="1"/>
  <c r="FO107" i="1"/>
  <c r="FP107" i="1"/>
  <c r="FQ107" i="1"/>
  <c r="FR107" i="1"/>
  <c r="FS107" i="1"/>
  <c r="FT107" i="1"/>
  <c r="FU107" i="1"/>
  <c r="FV107" i="1"/>
  <c r="FW107" i="1"/>
  <c r="FX107" i="1"/>
  <c r="FY107" i="1"/>
  <c r="FZ107" i="1"/>
  <c r="GA107" i="1"/>
  <c r="GB107" i="1"/>
  <c r="GC107" i="1"/>
  <c r="GD107" i="1"/>
  <c r="GE107" i="1"/>
  <c r="GF107" i="1"/>
  <c r="GG107" i="1"/>
  <c r="GH107" i="1"/>
  <c r="GI107" i="1"/>
  <c r="GJ107" i="1"/>
  <c r="GK107" i="1"/>
  <c r="GL107" i="1"/>
  <c r="GM107" i="1"/>
  <c r="GN107" i="1"/>
  <c r="GO107" i="1"/>
  <c r="GP107" i="1"/>
  <c r="GQ107" i="1"/>
  <c r="GR107" i="1"/>
  <c r="GS107" i="1"/>
  <c r="GT107" i="1"/>
  <c r="GU107" i="1"/>
  <c r="GV107" i="1"/>
  <c r="GW107" i="1"/>
  <c r="GX107" i="1"/>
  <c r="C110" i="1"/>
  <c r="D110" i="1"/>
  <c r="I110" i="1"/>
  <c r="K110" i="1"/>
  <c r="AC110" i="1"/>
  <c r="CQ110" i="1" s="1"/>
  <c r="AE110" i="1"/>
  <c r="AF110" i="1"/>
  <c r="AG110" i="1"/>
  <c r="CU110" i="1" s="1"/>
  <c r="T110" i="1" s="1"/>
  <c r="AH110" i="1"/>
  <c r="CV110" i="1" s="1"/>
  <c r="AI110" i="1"/>
  <c r="AJ110" i="1"/>
  <c r="CW110" i="1"/>
  <c r="CX110" i="1"/>
  <c r="FR110" i="1"/>
  <c r="GL110" i="1"/>
  <c r="GN110" i="1"/>
  <c r="GO110" i="1"/>
  <c r="GV110" i="1"/>
  <c r="HC110" i="1" s="1"/>
  <c r="C111" i="1"/>
  <c r="D111" i="1"/>
  <c r="I111" i="1"/>
  <c r="K111" i="1"/>
  <c r="AC111" i="1"/>
  <c r="AE111" i="1"/>
  <c r="AF111" i="1"/>
  <c r="AG111" i="1"/>
  <c r="CU111" i="1" s="1"/>
  <c r="AH111" i="1"/>
  <c r="CV111" i="1" s="1"/>
  <c r="U111" i="1" s="1"/>
  <c r="AI111" i="1"/>
  <c r="CW111" i="1" s="1"/>
  <c r="V111" i="1" s="1"/>
  <c r="AJ111" i="1"/>
  <c r="CX111" i="1" s="1"/>
  <c r="W111" i="1" s="1"/>
  <c r="CS111" i="1"/>
  <c r="FR111" i="1"/>
  <c r="GL111" i="1"/>
  <c r="GN111" i="1"/>
  <c r="GO111" i="1"/>
  <c r="GV111" i="1"/>
  <c r="HC111" i="1" s="1"/>
  <c r="GX111" i="1"/>
  <c r="C112" i="1"/>
  <c r="D112" i="1"/>
  <c r="T112" i="1"/>
  <c r="U112" i="1"/>
  <c r="AC112" i="1"/>
  <c r="AE112" i="1"/>
  <c r="AF112" i="1"/>
  <c r="AG112" i="1"/>
  <c r="CU112" i="1" s="1"/>
  <c r="AH112" i="1"/>
  <c r="CV112" i="1" s="1"/>
  <c r="AI112" i="1"/>
  <c r="CW112" i="1" s="1"/>
  <c r="V112" i="1" s="1"/>
  <c r="AJ112" i="1"/>
  <c r="CX112" i="1" s="1"/>
  <c r="W112" i="1" s="1"/>
  <c r="CQ112" i="1"/>
  <c r="P112" i="1" s="1"/>
  <c r="CR112" i="1"/>
  <c r="Q112" i="1" s="1"/>
  <c r="CS112" i="1"/>
  <c r="FR112" i="1"/>
  <c r="GL112" i="1"/>
  <c r="GN112" i="1"/>
  <c r="GO112" i="1"/>
  <c r="GV112" i="1"/>
  <c r="HC112" i="1"/>
  <c r="GX112" i="1" s="1"/>
  <c r="D113" i="1"/>
  <c r="W113" i="1"/>
  <c r="AC113" i="1"/>
  <c r="CQ113" i="1" s="1"/>
  <c r="P113" i="1" s="1"/>
  <c r="AE113" i="1"/>
  <c r="AF113" i="1"/>
  <c r="AG113" i="1"/>
  <c r="AH113" i="1"/>
  <c r="CV113" i="1" s="1"/>
  <c r="U113" i="1" s="1"/>
  <c r="AI113" i="1"/>
  <c r="CW113" i="1" s="1"/>
  <c r="V113" i="1" s="1"/>
  <c r="AJ113" i="1"/>
  <c r="CX113" i="1" s="1"/>
  <c r="CS113" i="1"/>
  <c r="CU113" i="1"/>
  <c r="T113" i="1" s="1"/>
  <c r="FR113" i="1"/>
  <c r="GL113" i="1"/>
  <c r="GN113" i="1"/>
  <c r="GO113" i="1"/>
  <c r="GV113" i="1"/>
  <c r="HC113" i="1" s="1"/>
  <c r="GX113" i="1" s="1"/>
  <c r="C114" i="1"/>
  <c r="D114" i="1"/>
  <c r="V114" i="1"/>
  <c r="AC114" i="1"/>
  <c r="AE114" i="1"/>
  <c r="AF114" i="1"/>
  <c r="AG114" i="1"/>
  <c r="CU114" i="1" s="1"/>
  <c r="T114" i="1" s="1"/>
  <c r="AH114" i="1"/>
  <c r="CV114" i="1" s="1"/>
  <c r="U114" i="1" s="1"/>
  <c r="AI114" i="1"/>
  <c r="CW114" i="1" s="1"/>
  <c r="AJ114" i="1"/>
  <c r="CX114" i="1"/>
  <c r="W114" i="1" s="1"/>
  <c r="FR114" i="1"/>
  <c r="GL114" i="1"/>
  <c r="GN114" i="1"/>
  <c r="GO114" i="1"/>
  <c r="GV114" i="1"/>
  <c r="HC114" i="1" s="1"/>
  <c r="GX114" i="1" s="1"/>
  <c r="C115" i="1"/>
  <c r="D115" i="1"/>
  <c r="I115" i="1"/>
  <c r="K115" i="1"/>
  <c r="T115" i="1"/>
  <c r="AC115" i="1"/>
  <c r="AE115" i="1"/>
  <c r="AF115" i="1"/>
  <c r="AG115" i="1"/>
  <c r="CU115" i="1" s="1"/>
  <c r="AH115" i="1"/>
  <c r="CV115" i="1" s="1"/>
  <c r="AI115" i="1"/>
  <c r="CW115" i="1" s="1"/>
  <c r="AJ115" i="1"/>
  <c r="CX115" i="1" s="1"/>
  <c r="W115" i="1" s="1"/>
  <c r="FR115" i="1"/>
  <c r="GL115" i="1"/>
  <c r="GN115" i="1"/>
  <c r="GO115" i="1"/>
  <c r="GV115" i="1"/>
  <c r="HC115" i="1" s="1"/>
  <c r="C116" i="1"/>
  <c r="D116" i="1"/>
  <c r="I116" i="1"/>
  <c r="K116" i="1"/>
  <c r="U116" i="1"/>
  <c r="V116" i="1"/>
  <c r="W116" i="1"/>
  <c r="AC116" i="1"/>
  <c r="AE116" i="1"/>
  <c r="CR116" i="1" s="1"/>
  <c r="Q116" i="1" s="1"/>
  <c r="AF116" i="1"/>
  <c r="AG116" i="1"/>
  <c r="CU116" i="1" s="1"/>
  <c r="T116" i="1" s="1"/>
  <c r="AH116" i="1"/>
  <c r="CV116" i="1" s="1"/>
  <c r="AI116" i="1"/>
  <c r="CW116" i="1" s="1"/>
  <c r="AJ116" i="1"/>
  <c r="CX116" i="1" s="1"/>
  <c r="FR116" i="1"/>
  <c r="GL116" i="1"/>
  <c r="GN116" i="1"/>
  <c r="GO116" i="1"/>
  <c r="GV116" i="1"/>
  <c r="HC116" i="1"/>
  <c r="GX116" i="1" s="1"/>
  <c r="D117" i="1"/>
  <c r="I117" i="1"/>
  <c r="V117" i="1" s="1"/>
  <c r="K117" i="1"/>
  <c r="AC117" i="1"/>
  <c r="CQ117" i="1" s="1"/>
  <c r="AE117" i="1"/>
  <c r="AF117" i="1"/>
  <c r="AG117" i="1"/>
  <c r="AH117" i="1"/>
  <c r="AI117" i="1"/>
  <c r="CW117" i="1" s="1"/>
  <c r="AJ117" i="1"/>
  <c r="CX117" i="1" s="1"/>
  <c r="CT117" i="1"/>
  <c r="CU117" i="1"/>
  <c r="CV117" i="1"/>
  <c r="FR117" i="1"/>
  <c r="GL117" i="1"/>
  <c r="GN117" i="1"/>
  <c r="GO117" i="1"/>
  <c r="GV117" i="1"/>
  <c r="HC117" i="1" s="1"/>
  <c r="GX117" i="1" s="1"/>
  <c r="D118" i="1"/>
  <c r="I118" i="1"/>
  <c r="K118" i="1"/>
  <c r="AC118" i="1"/>
  <c r="CQ118" i="1" s="1"/>
  <c r="AE118" i="1"/>
  <c r="AD118" i="1" s="1"/>
  <c r="AF118" i="1"/>
  <c r="CT118" i="1" s="1"/>
  <c r="AG118" i="1"/>
  <c r="CU118" i="1" s="1"/>
  <c r="T118" i="1" s="1"/>
  <c r="AH118" i="1"/>
  <c r="CV118" i="1" s="1"/>
  <c r="U118" i="1" s="1"/>
  <c r="AI118" i="1"/>
  <c r="CW118" i="1" s="1"/>
  <c r="V118" i="1" s="1"/>
  <c r="AJ118" i="1"/>
  <c r="CX118" i="1"/>
  <c r="FR118" i="1"/>
  <c r="GL118" i="1"/>
  <c r="GN118" i="1"/>
  <c r="GO118" i="1"/>
  <c r="GV118" i="1"/>
  <c r="HC118" i="1"/>
  <c r="C120" i="1"/>
  <c r="D120" i="1"/>
  <c r="Q120" i="1"/>
  <c r="AC120" i="1"/>
  <c r="AE120" i="1"/>
  <c r="CS120" i="1" s="1"/>
  <c r="R120" i="1" s="1"/>
  <c r="GK120" i="1" s="1"/>
  <c r="AF120" i="1"/>
  <c r="CT120" i="1" s="1"/>
  <c r="S120" i="1" s="1"/>
  <c r="AG120" i="1"/>
  <c r="CU120" i="1" s="1"/>
  <c r="T120" i="1" s="1"/>
  <c r="AH120" i="1"/>
  <c r="AI120" i="1"/>
  <c r="CW120" i="1" s="1"/>
  <c r="V120" i="1" s="1"/>
  <c r="AJ120" i="1"/>
  <c r="CX120" i="1" s="1"/>
  <c r="W120" i="1" s="1"/>
  <c r="CR120" i="1"/>
  <c r="CV120" i="1"/>
  <c r="U120" i="1" s="1"/>
  <c r="FR120" i="1"/>
  <c r="GL120" i="1"/>
  <c r="GN120" i="1"/>
  <c r="GO120" i="1"/>
  <c r="GV120" i="1"/>
  <c r="HC120" i="1" s="1"/>
  <c r="GX120" i="1" s="1"/>
  <c r="C121" i="1"/>
  <c r="D121" i="1"/>
  <c r="AC121" i="1"/>
  <c r="AE121" i="1"/>
  <c r="CS121" i="1" s="1"/>
  <c r="AF121" i="1"/>
  <c r="AG121" i="1"/>
  <c r="CU121" i="1" s="1"/>
  <c r="T121" i="1" s="1"/>
  <c r="AH121" i="1"/>
  <c r="CV121" i="1" s="1"/>
  <c r="U121" i="1" s="1"/>
  <c r="AI121" i="1"/>
  <c r="CW121" i="1" s="1"/>
  <c r="V121" i="1" s="1"/>
  <c r="AJ121" i="1"/>
  <c r="CX121" i="1" s="1"/>
  <c r="W121" i="1" s="1"/>
  <c r="CQ121" i="1"/>
  <c r="P121" i="1" s="1"/>
  <c r="CR121" i="1"/>
  <c r="Q121" i="1" s="1"/>
  <c r="FR121" i="1"/>
  <c r="GL121" i="1"/>
  <c r="GN121" i="1"/>
  <c r="GO121" i="1"/>
  <c r="GV121" i="1"/>
  <c r="HC121" i="1"/>
  <c r="GX121" i="1" s="1"/>
  <c r="C122" i="1"/>
  <c r="D122" i="1"/>
  <c r="AC122" i="1"/>
  <c r="CQ122" i="1" s="1"/>
  <c r="P122" i="1" s="1"/>
  <c r="AE122" i="1"/>
  <c r="AF122" i="1"/>
  <c r="CT122" i="1" s="1"/>
  <c r="S122" i="1" s="1"/>
  <c r="CY122" i="1" s="1"/>
  <c r="X122" i="1" s="1"/>
  <c r="AG122" i="1"/>
  <c r="CU122" i="1" s="1"/>
  <c r="T122" i="1" s="1"/>
  <c r="AH122" i="1"/>
  <c r="AI122" i="1"/>
  <c r="AJ122" i="1"/>
  <c r="CV122" i="1"/>
  <c r="U122" i="1" s="1"/>
  <c r="CW122" i="1"/>
  <c r="V122" i="1" s="1"/>
  <c r="CX122" i="1"/>
  <c r="W122" i="1" s="1"/>
  <c r="FR122" i="1"/>
  <c r="GL122" i="1"/>
  <c r="GN122" i="1"/>
  <c r="GO122" i="1"/>
  <c r="GV122" i="1"/>
  <c r="HC122" i="1"/>
  <c r="GX122" i="1" s="1"/>
  <c r="C123" i="1"/>
  <c r="D123" i="1"/>
  <c r="AC123" i="1"/>
  <c r="AE123" i="1"/>
  <c r="AF123" i="1"/>
  <c r="CT123" i="1" s="1"/>
  <c r="S123" i="1" s="1"/>
  <c r="AG123" i="1"/>
  <c r="CU123" i="1" s="1"/>
  <c r="T123" i="1" s="1"/>
  <c r="AH123" i="1"/>
  <c r="CV123" i="1" s="1"/>
  <c r="U123" i="1" s="1"/>
  <c r="AI123" i="1"/>
  <c r="CW123" i="1" s="1"/>
  <c r="V123" i="1" s="1"/>
  <c r="AJ123" i="1"/>
  <c r="CX123" i="1"/>
  <c r="W123" i="1" s="1"/>
  <c r="FR123" i="1"/>
  <c r="GL123" i="1"/>
  <c r="GN123" i="1"/>
  <c r="GO123" i="1"/>
  <c r="GV123" i="1"/>
  <c r="HC123" i="1" s="1"/>
  <c r="GX123" i="1" s="1"/>
  <c r="C124" i="1"/>
  <c r="D124" i="1"/>
  <c r="AC124" i="1"/>
  <c r="CQ124" i="1" s="1"/>
  <c r="P124" i="1" s="1"/>
  <c r="AE124" i="1"/>
  <c r="AF124" i="1"/>
  <c r="AG124" i="1"/>
  <c r="CU124" i="1" s="1"/>
  <c r="T124" i="1" s="1"/>
  <c r="AH124" i="1"/>
  <c r="AI124" i="1"/>
  <c r="CW124" i="1" s="1"/>
  <c r="V124" i="1" s="1"/>
  <c r="AJ124" i="1"/>
  <c r="CX124" i="1" s="1"/>
  <c r="W124" i="1" s="1"/>
  <c r="CV124" i="1"/>
  <c r="U124" i="1" s="1"/>
  <c r="FR124" i="1"/>
  <c r="GL124" i="1"/>
  <c r="GN124" i="1"/>
  <c r="GO124" i="1"/>
  <c r="GV124" i="1"/>
  <c r="HC124" i="1"/>
  <c r="GX124" i="1" s="1"/>
  <c r="C125" i="1"/>
  <c r="D125" i="1"/>
  <c r="W125" i="1"/>
  <c r="AC125" i="1"/>
  <c r="CQ125" i="1" s="1"/>
  <c r="P125" i="1" s="1"/>
  <c r="AE125" i="1"/>
  <c r="AF125" i="1"/>
  <c r="CT125" i="1" s="1"/>
  <c r="S125" i="1" s="1"/>
  <c r="AG125" i="1"/>
  <c r="AH125" i="1"/>
  <c r="AI125" i="1"/>
  <c r="CW125" i="1" s="1"/>
  <c r="V125" i="1" s="1"/>
  <c r="AJ125" i="1"/>
  <c r="CX125" i="1" s="1"/>
  <c r="CU125" i="1"/>
  <c r="T125" i="1" s="1"/>
  <c r="CV125" i="1"/>
  <c r="U125" i="1" s="1"/>
  <c r="FR125" i="1"/>
  <c r="GL125" i="1"/>
  <c r="GN125" i="1"/>
  <c r="GO125" i="1"/>
  <c r="GV125" i="1"/>
  <c r="HC125" i="1"/>
  <c r="GX125" i="1" s="1"/>
  <c r="C126" i="1"/>
  <c r="D126" i="1"/>
  <c r="AC126" i="1"/>
  <c r="AE126" i="1"/>
  <c r="AD126" i="1" s="1"/>
  <c r="AF126" i="1"/>
  <c r="CT126" i="1" s="1"/>
  <c r="S126" i="1" s="1"/>
  <c r="AG126" i="1"/>
  <c r="CU126" i="1" s="1"/>
  <c r="T126" i="1" s="1"/>
  <c r="AH126" i="1"/>
  <c r="CV126" i="1" s="1"/>
  <c r="U126" i="1" s="1"/>
  <c r="AI126" i="1"/>
  <c r="CW126" i="1" s="1"/>
  <c r="V126" i="1" s="1"/>
  <c r="AJ126" i="1"/>
  <c r="CX126" i="1"/>
  <c r="W126" i="1" s="1"/>
  <c r="FR126" i="1"/>
  <c r="GL126" i="1"/>
  <c r="GN126" i="1"/>
  <c r="GO126" i="1"/>
  <c r="GV126" i="1"/>
  <c r="HC126" i="1"/>
  <c r="GX126" i="1" s="1"/>
  <c r="C127" i="1"/>
  <c r="D127" i="1"/>
  <c r="V127" i="1"/>
  <c r="W127" i="1"/>
  <c r="AC127" i="1"/>
  <c r="AE127" i="1"/>
  <c r="CR127" i="1" s="1"/>
  <c r="Q127" i="1" s="1"/>
  <c r="AF127" i="1"/>
  <c r="AG127" i="1"/>
  <c r="AH127" i="1"/>
  <c r="CV127" i="1" s="1"/>
  <c r="U127" i="1" s="1"/>
  <c r="AI127" i="1"/>
  <c r="CW127" i="1" s="1"/>
  <c r="AJ127" i="1"/>
  <c r="CX127" i="1" s="1"/>
  <c r="CS127" i="1"/>
  <c r="R127" i="1" s="1"/>
  <c r="GK127" i="1" s="1"/>
  <c r="CT127" i="1"/>
  <c r="S127" i="1" s="1"/>
  <c r="CZ127" i="1" s="1"/>
  <c r="Y127" i="1" s="1"/>
  <c r="CU127" i="1"/>
  <c r="T127" i="1" s="1"/>
  <c r="FR127" i="1"/>
  <c r="GL127" i="1"/>
  <c r="GN127" i="1"/>
  <c r="GO127" i="1"/>
  <c r="GV127" i="1"/>
  <c r="HC127" i="1"/>
  <c r="GX127" i="1" s="1"/>
  <c r="D128" i="1"/>
  <c r="AC128" i="1"/>
  <c r="CQ128" i="1" s="1"/>
  <c r="P128" i="1" s="1"/>
  <c r="AE128" i="1"/>
  <c r="AD128" i="1" s="1"/>
  <c r="AF128" i="1"/>
  <c r="AG128" i="1"/>
  <c r="AH128" i="1"/>
  <c r="AI128" i="1"/>
  <c r="AJ128" i="1"/>
  <c r="CR128" i="1"/>
  <c r="Q128" i="1" s="1"/>
  <c r="CS128" i="1"/>
  <c r="R128" i="1" s="1"/>
  <c r="GK128" i="1" s="1"/>
  <c r="CT128" i="1"/>
  <c r="S128" i="1" s="1"/>
  <c r="CU128" i="1"/>
  <c r="T128" i="1" s="1"/>
  <c r="CV128" i="1"/>
  <c r="U128" i="1" s="1"/>
  <c r="CW128" i="1"/>
  <c r="V128" i="1" s="1"/>
  <c r="CX128" i="1"/>
  <c r="W128" i="1" s="1"/>
  <c r="FR128" i="1"/>
  <c r="GL128" i="1"/>
  <c r="GN128" i="1"/>
  <c r="GO128" i="1"/>
  <c r="GV128" i="1"/>
  <c r="HC128" i="1"/>
  <c r="GX128" i="1" s="1"/>
  <c r="D129" i="1"/>
  <c r="I129" i="1"/>
  <c r="P129" i="1" s="1"/>
  <c r="K129" i="1"/>
  <c r="AC129" i="1"/>
  <c r="CQ129" i="1" s="1"/>
  <c r="AE129" i="1"/>
  <c r="CR129" i="1" s="1"/>
  <c r="AF129" i="1"/>
  <c r="CT129" i="1" s="1"/>
  <c r="AG129" i="1"/>
  <c r="CU129" i="1" s="1"/>
  <c r="AH129" i="1"/>
  <c r="AI129" i="1"/>
  <c r="CW129" i="1" s="1"/>
  <c r="AJ129" i="1"/>
  <c r="CX129" i="1" s="1"/>
  <c r="W129" i="1" s="1"/>
  <c r="CS129" i="1"/>
  <c r="R129" i="1" s="1"/>
  <c r="GK129" i="1" s="1"/>
  <c r="CV129" i="1"/>
  <c r="FR129" i="1"/>
  <c r="GL129" i="1"/>
  <c r="GN129" i="1"/>
  <c r="GO129" i="1"/>
  <c r="GV129" i="1"/>
  <c r="HC129" i="1" s="1"/>
  <c r="C131" i="1"/>
  <c r="D131" i="1"/>
  <c r="T131" i="1"/>
  <c r="AC131" i="1"/>
  <c r="CQ131" i="1" s="1"/>
  <c r="P131" i="1" s="1"/>
  <c r="AE131" i="1"/>
  <c r="AD131" i="1" s="1"/>
  <c r="AF131" i="1"/>
  <c r="AG131" i="1"/>
  <c r="CU131" i="1" s="1"/>
  <c r="AH131" i="1"/>
  <c r="CV131" i="1" s="1"/>
  <c r="U131" i="1" s="1"/>
  <c r="AI131" i="1"/>
  <c r="CW131" i="1" s="1"/>
  <c r="V131" i="1" s="1"/>
  <c r="AJ131" i="1"/>
  <c r="CX131" i="1" s="1"/>
  <c r="W131" i="1" s="1"/>
  <c r="CR131" i="1"/>
  <c r="Q131" i="1" s="1"/>
  <c r="CS131" i="1"/>
  <c r="R131" i="1" s="1"/>
  <c r="GK131" i="1" s="1"/>
  <c r="CT131" i="1"/>
  <c r="S131" i="1" s="1"/>
  <c r="FR131" i="1"/>
  <c r="GL131" i="1"/>
  <c r="GN131" i="1"/>
  <c r="GO131" i="1"/>
  <c r="GV131" i="1"/>
  <c r="HC131" i="1" s="1"/>
  <c r="GX131" i="1" s="1"/>
  <c r="C132" i="1"/>
  <c r="D132" i="1"/>
  <c r="AC132" i="1"/>
  <c r="AE132" i="1"/>
  <c r="CS132" i="1" s="1"/>
  <c r="AF132" i="1"/>
  <c r="AG132" i="1"/>
  <c r="CU132" i="1" s="1"/>
  <c r="T132" i="1" s="1"/>
  <c r="AH132" i="1"/>
  <c r="CV132" i="1" s="1"/>
  <c r="U132" i="1" s="1"/>
  <c r="AI132" i="1"/>
  <c r="AJ132" i="1"/>
  <c r="CQ132" i="1"/>
  <c r="P132" i="1" s="1"/>
  <c r="CR132" i="1"/>
  <c r="Q132" i="1" s="1"/>
  <c r="CW132" i="1"/>
  <c r="V132" i="1" s="1"/>
  <c r="CX132" i="1"/>
  <c r="W132" i="1" s="1"/>
  <c r="FR132" i="1"/>
  <c r="GL132" i="1"/>
  <c r="GN132" i="1"/>
  <c r="GO132" i="1"/>
  <c r="GV132" i="1"/>
  <c r="HC132" i="1"/>
  <c r="GX132" i="1" s="1"/>
  <c r="C133" i="1"/>
  <c r="D133" i="1"/>
  <c r="AC133" i="1"/>
  <c r="AE133" i="1"/>
  <c r="AF133" i="1"/>
  <c r="CT133" i="1" s="1"/>
  <c r="S133" i="1" s="1"/>
  <c r="AG133" i="1"/>
  <c r="CU133" i="1" s="1"/>
  <c r="T133" i="1" s="1"/>
  <c r="AH133" i="1"/>
  <c r="CV133" i="1" s="1"/>
  <c r="U133" i="1" s="1"/>
  <c r="AI133" i="1"/>
  <c r="CW133" i="1" s="1"/>
  <c r="V133" i="1" s="1"/>
  <c r="AJ133" i="1"/>
  <c r="CX133" i="1"/>
  <c r="W133" i="1" s="1"/>
  <c r="FR133" i="1"/>
  <c r="GL133" i="1"/>
  <c r="GN133" i="1"/>
  <c r="GO133" i="1"/>
  <c r="GV133" i="1"/>
  <c r="HC133" i="1" s="1"/>
  <c r="GX133" i="1" s="1"/>
  <c r="C134" i="1"/>
  <c r="D134" i="1"/>
  <c r="AC134" i="1"/>
  <c r="CQ134" i="1" s="1"/>
  <c r="P134" i="1" s="1"/>
  <c r="AE134" i="1"/>
  <c r="AF134" i="1"/>
  <c r="CT134" i="1" s="1"/>
  <c r="S134" i="1" s="1"/>
  <c r="AG134" i="1"/>
  <c r="CU134" i="1" s="1"/>
  <c r="T134" i="1" s="1"/>
  <c r="AH134" i="1"/>
  <c r="CV134" i="1" s="1"/>
  <c r="U134" i="1" s="1"/>
  <c r="AI134" i="1"/>
  <c r="CW134" i="1" s="1"/>
  <c r="V134" i="1" s="1"/>
  <c r="AJ134" i="1"/>
  <c r="CX134" i="1" s="1"/>
  <c r="W134" i="1" s="1"/>
  <c r="FR134" i="1"/>
  <c r="GL134" i="1"/>
  <c r="GN134" i="1"/>
  <c r="GO134" i="1"/>
  <c r="GV134" i="1"/>
  <c r="HC134" i="1" s="1"/>
  <c r="GX134" i="1"/>
  <c r="C135" i="1"/>
  <c r="D135" i="1"/>
  <c r="AC135" i="1"/>
  <c r="CQ135" i="1" s="1"/>
  <c r="P135" i="1" s="1"/>
  <c r="AE135" i="1"/>
  <c r="AF135" i="1"/>
  <c r="AG135" i="1"/>
  <c r="CU135" i="1" s="1"/>
  <c r="T135" i="1" s="1"/>
  <c r="AH135" i="1"/>
  <c r="CV135" i="1" s="1"/>
  <c r="U135" i="1" s="1"/>
  <c r="AI135" i="1"/>
  <c r="CW135" i="1" s="1"/>
  <c r="V135" i="1" s="1"/>
  <c r="AJ135" i="1"/>
  <c r="CX135" i="1"/>
  <c r="W135" i="1" s="1"/>
  <c r="FR135" i="1"/>
  <c r="GL135" i="1"/>
  <c r="GN135" i="1"/>
  <c r="GO135" i="1"/>
  <c r="GV135" i="1"/>
  <c r="HC135" i="1" s="1"/>
  <c r="GX135" i="1" s="1"/>
  <c r="C136" i="1"/>
  <c r="D136" i="1"/>
  <c r="AC136" i="1"/>
  <c r="AE136" i="1"/>
  <c r="AF136" i="1"/>
  <c r="CT136" i="1" s="1"/>
  <c r="S136" i="1" s="1"/>
  <c r="AG136" i="1"/>
  <c r="CU136" i="1" s="1"/>
  <c r="T136" i="1" s="1"/>
  <c r="AH136" i="1"/>
  <c r="CV136" i="1" s="1"/>
  <c r="U136" i="1" s="1"/>
  <c r="AI136" i="1"/>
  <c r="AJ136" i="1"/>
  <c r="CW136" i="1"/>
  <c r="V136" i="1" s="1"/>
  <c r="CX136" i="1"/>
  <c r="W136" i="1" s="1"/>
  <c r="FR136" i="1"/>
  <c r="GL136" i="1"/>
  <c r="GN136" i="1"/>
  <c r="GO136" i="1"/>
  <c r="GV136" i="1"/>
  <c r="HC136" i="1" s="1"/>
  <c r="GX136" i="1" s="1"/>
  <c r="C137" i="1"/>
  <c r="D137" i="1"/>
  <c r="P137" i="1"/>
  <c r="T137" i="1"/>
  <c r="AC137" i="1"/>
  <c r="AE137" i="1"/>
  <c r="CS137" i="1" s="1"/>
  <c r="R137" i="1" s="1"/>
  <c r="GK137" i="1" s="1"/>
  <c r="AF137" i="1"/>
  <c r="CT137" i="1" s="1"/>
  <c r="S137" i="1" s="1"/>
  <c r="AG137" i="1"/>
  <c r="CU137" i="1" s="1"/>
  <c r="AH137" i="1"/>
  <c r="AI137" i="1"/>
  <c r="CW137" i="1" s="1"/>
  <c r="V137" i="1" s="1"/>
  <c r="AJ137" i="1"/>
  <c r="CX137" i="1" s="1"/>
  <c r="W137" i="1" s="1"/>
  <c r="CQ137" i="1"/>
  <c r="CV137" i="1"/>
  <c r="U137" i="1" s="1"/>
  <c r="FR137" i="1"/>
  <c r="GL137" i="1"/>
  <c r="GN137" i="1"/>
  <c r="GO137" i="1"/>
  <c r="GV137" i="1"/>
  <c r="HC137" i="1" s="1"/>
  <c r="GX137" i="1" s="1"/>
  <c r="C138" i="1"/>
  <c r="D138" i="1"/>
  <c r="AC138" i="1"/>
  <c r="AE138" i="1"/>
  <c r="AD138" i="1" s="1"/>
  <c r="AB138" i="1" s="1"/>
  <c r="AF138" i="1"/>
  <c r="AG138" i="1"/>
  <c r="AH138" i="1"/>
  <c r="CV138" i="1" s="1"/>
  <c r="U138" i="1" s="1"/>
  <c r="AI138" i="1"/>
  <c r="CW138" i="1" s="1"/>
  <c r="V138" i="1" s="1"/>
  <c r="AJ138" i="1"/>
  <c r="CX138" i="1" s="1"/>
  <c r="W138" i="1" s="1"/>
  <c r="CQ138" i="1"/>
  <c r="P138" i="1" s="1"/>
  <c r="CR138" i="1"/>
  <c r="Q138" i="1" s="1"/>
  <c r="CP138" i="1" s="1"/>
  <c r="O138" i="1" s="1"/>
  <c r="CT138" i="1"/>
  <c r="S138" i="1" s="1"/>
  <c r="CU138" i="1"/>
  <c r="T138" i="1" s="1"/>
  <c r="FR138" i="1"/>
  <c r="GL138" i="1"/>
  <c r="GN138" i="1"/>
  <c r="GO138" i="1"/>
  <c r="GV138" i="1"/>
  <c r="HC138" i="1"/>
  <c r="GX138" i="1" s="1"/>
  <c r="D139" i="1"/>
  <c r="AC139" i="1"/>
  <c r="AD139" i="1"/>
  <c r="AE139" i="1"/>
  <c r="AF139" i="1"/>
  <c r="AG139" i="1"/>
  <c r="AH139" i="1"/>
  <c r="CV139" i="1" s="1"/>
  <c r="U139" i="1" s="1"/>
  <c r="AI139" i="1"/>
  <c r="AJ139" i="1"/>
  <c r="CX139" i="1" s="1"/>
  <c r="W139" i="1" s="1"/>
  <c r="CQ139" i="1"/>
  <c r="P139" i="1" s="1"/>
  <c r="CT139" i="1"/>
  <c r="S139" i="1" s="1"/>
  <c r="CU139" i="1"/>
  <c r="T139" i="1" s="1"/>
  <c r="CW139" i="1"/>
  <c r="V139" i="1" s="1"/>
  <c r="FR139" i="1"/>
  <c r="GL139" i="1"/>
  <c r="GN139" i="1"/>
  <c r="GO139" i="1"/>
  <c r="GV139" i="1"/>
  <c r="HC139" i="1" s="1"/>
  <c r="GX139" i="1" s="1"/>
  <c r="D140" i="1"/>
  <c r="I140" i="1"/>
  <c r="K140" i="1"/>
  <c r="AC140" i="1"/>
  <c r="AE140" i="1"/>
  <c r="AD140" i="1" s="1"/>
  <c r="AF140" i="1"/>
  <c r="CT140" i="1" s="1"/>
  <c r="AG140" i="1"/>
  <c r="CU140" i="1" s="1"/>
  <c r="T140" i="1" s="1"/>
  <c r="AH140" i="1"/>
  <c r="CV140" i="1" s="1"/>
  <c r="AI140" i="1"/>
  <c r="CW140" i="1" s="1"/>
  <c r="AJ140" i="1"/>
  <c r="CQ140" i="1"/>
  <c r="P140" i="1" s="1"/>
  <c r="CX140" i="1"/>
  <c r="W140" i="1" s="1"/>
  <c r="FR140" i="1"/>
  <c r="GL140" i="1"/>
  <c r="GN140" i="1"/>
  <c r="GO140" i="1"/>
  <c r="GV140" i="1"/>
  <c r="HC140" i="1"/>
  <c r="C142" i="1"/>
  <c r="D142" i="1"/>
  <c r="AC142" i="1"/>
  <c r="AE142" i="1"/>
  <c r="AD142" i="1" s="1"/>
  <c r="AF142" i="1"/>
  <c r="AG142" i="1"/>
  <c r="AH142" i="1"/>
  <c r="CV142" i="1" s="1"/>
  <c r="U142" i="1" s="1"/>
  <c r="AI142" i="1"/>
  <c r="CW142" i="1" s="1"/>
  <c r="V142" i="1" s="1"/>
  <c r="AJ142" i="1"/>
  <c r="CX142" i="1" s="1"/>
  <c r="W142" i="1" s="1"/>
  <c r="CQ142" i="1"/>
  <c r="P142" i="1" s="1"/>
  <c r="CR142" i="1"/>
  <c r="Q142" i="1" s="1"/>
  <c r="CT142" i="1"/>
  <c r="S142" i="1" s="1"/>
  <c r="CU142" i="1"/>
  <c r="T142" i="1" s="1"/>
  <c r="FR142" i="1"/>
  <c r="GL142" i="1"/>
  <c r="GN142" i="1"/>
  <c r="GO142" i="1"/>
  <c r="GV142" i="1"/>
  <c r="HC142" i="1"/>
  <c r="GX142" i="1" s="1"/>
  <c r="C143" i="1"/>
  <c r="D143" i="1"/>
  <c r="AC143" i="1"/>
  <c r="CQ143" i="1" s="1"/>
  <c r="P143" i="1" s="1"/>
  <c r="AD143" i="1"/>
  <c r="AE143" i="1"/>
  <c r="AF143" i="1"/>
  <c r="AG143" i="1"/>
  <c r="AH143" i="1"/>
  <c r="AI143" i="1"/>
  <c r="CW143" i="1" s="1"/>
  <c r="V143" i="1" s="1"/>
  <c r="AJ143" i="1"/>
  <c r="CX143" i="1" s="1"/>
  <c r="W143" i="1" s="1"/>
  <c r="CU143" i="1"/>
  <c r="T143" i="1" s="1"/>
  <c r="CV143" i="1"/>
  <c r="U143" i="1" s="1"/>
  <c r="FR143" i="1"/>
  <c r="GL143" i="1"/>
  <c r="GN143" i="1"/>
  <c r="GO143" i="1"/>
  <c r="GV143" i="1"/>
  <c r="HC143" i="1"/>
  <c r="GX143" i="1" s="1"/>
  <c r="C144" i="1"/>
  <c r="D144" i="1"/>
  <c r="AC144" i="1"/>
  <c r="AE144" i="1"/>
  <c r="AF144" i="1"/>
  <c r="AG144" i="1"/>
  <c r="CU144" i="1" s="1"/>
  <c r="T144" i="1" s="1"/>
  <c r="AH144" i="1"/>
  <c r="AI144" i="1"/>
  <c r="AJ144" i="1"/>
  <c r="CX144" i="1" s="1"/>
  <c r="W144" i="1" s="1"/>
  <c r="CT144" i="1"/>
  <c r="S144" i="1" s="1"/>
  <c r="CZ144" i="1" s="1"/>
  <c r="Y144" i="1" s="1"/>
  <c r="CV144" i="1"/>
  <c r="U144" i="1" s="1"/>
  <c r="CW144" i="1"/>
  <c r="V144" i="1" s="1"/>
  <c r="FR144" i="1"/>
  <c r="GL144" i="1"/>
  <c r="GN144" i="1"/>
  <c r="GO144" i="1"/>
  <c r="GV144" i="1"/>
  <c r="HC144" i="1"/>
  <c r="GX144" i="1" s="1"/>
  <c r="C145" i="1"/>
  <c r="D145" i="1"/>
  <c r="AC145" i="1"/>
  <c r="CQ145" i="1" s="1"/>
  <c r="P145" i="1" s="1"/>
  <c r="AE145" i="1"/>
  <c r="AF145" i="1"/>
  <c r="AG145" i="1"/>
  <c r="AH145" i="1"/>
  <c r="CV145" i="1" s="1"/>
  <c r="U145" i="1" s="1"/>
  <c r="AI145" i="1"/>
  <c r="CW145" i="1" s="1"/>
  <c r="V145" i="1" s="1"/>
  <c r="AJ145" i="1"/>
  <c r="CX145" i="1" s="1"/>
  <c r="W145" i="1" s="1"/>
  <c r="CS145" i="1"/>
  <c r="R145" i="1" s="1"/>
  <c r="GK145" i="1" s="1"/>
  <c r="CT145" i="1"/>
  <c r="S145" i="1" s="1"/>
  <c r="CZ145" i="1" s="1"/>
  <c r="Y145" i="1" s="1"/>
  <c r="CU145" i="1"/>
  <c r="T145" i="1" s="1"/>
  <c r="CY145" i="1"/>
  <c r="X145" i="1" s="1"/>
  <c r="FR145" i="1"/>
  <c r="GL145" i="1"/>
  <c r="GN145" i="1"/>
  <c r="GO145" i="1"/>
  <c r="GV145" i="1"/>
  <c r="HC145" i="1" s="1"/>
  <c r="GX145" i="1" s="1"/>
  <c r="C146" i="1"/>
  <c r="D146" i="1"/>
  <c r="AC146" i="1"/>
  <c r="CQ146" i="1" s="1"/>
  <c r="P146" i="1" s="1"/>
  <c r="AE146" i="1"/>
  <c r="AF146" i="1"/>
  <c r="AG146" i="1"/>
  <c r="AH146" i="1"/>
  <c r="AI146" i="1"/>
  <c r="CW146" i="1" s="1"/>
  <c r="V146" i="1" s="1"/>
  <c r="AJ146" i="1"/>
  <c r="CR146" i="1"/>
  <c r="Q146" i="1" s="1"/>
  <c r="CS146" i="1"/>
  <c r="CT146" i="1"/>
  <c r="S146" i="1" s="1"/>
  <c r="CU146" i="1"/>
  <c r="T146" i="1" s="1"/>
  <c r="CV146" i="1"/>
  <c r="U146" i="1" s="1"/>
  <c r="CX146" i="1"/>
  <c r="W146" i="1" s="1"/>
  <c r="CZ146" i="1"/>
  <c r="Y146" i="1" s="1"/>
  <c r="FR146" i="1"/>
  <c r="GL146" i="1"/>
  <c r="GN146" i="1"/>
  <c r="GO146" i="1"/>
  <c r="GV146" i="1"/>
  <c r="HC146" i="1" s="1"/>
  <c r="GX146" i="1" s="1"/>
  <c r="C147" i="1"/>
  <c r="D147" i="1"/>
  <c r="V147" i="1"/>
  <c r="AC147" i="1"/>
  <c r="CQ147" i="1" s="1"/>
  <c r="P147" i="1" s="1"/>
  <c r="AE147" i="1"/>
  <c r="CR147" i="1" s="1"/>
  <c r="Q147" i="1" s="1"/>
  <c r="AF147" i="1"/>
  <c r="CT147" i="1" s="1"/>
  <c r="S147" i="1" s="1"/>
  <c r="CY147" i="1" s="1"/>
  <c r="X147" i="1" s="1"/>
  <c r="AG147" i="1"/>
  <c r="CU147" i="1" s="1"/>
  <c r="T147" i="1" s="1"/>
  <c r="AH147" i="1"/>
  <c r="CV147" i="1" s="1"/>
  <c r="U147" i="1" s="1"/>
  <c r="AI147" i="1"/>
  <c r="AJ147" i="1"/>
  <c r="CW147" i="1"/>
  <c r="CX147" i="1"/>
  <c r="W147" i="1" s="1"/>
  <c r="CZ147" i="1"/>
  <c r="Y147" i="1" s="1"/>
  <c r="FR147" i="1"/>
  <c r="GL147" i="1"/>
  <c r="GN147" i="1"/>
  <c r="GO147" i="1"/>
  <c r="GV147" i="1"/>
  <c r="HC147" i="1" s="1"/>
  <c r="GX147" i="1" s="1"/>
  <c r="C148" i="1"/>
  <c r="D148" i="1"/>
  <c r="AC148" i="1"/>
  <c r="AE148" i="1"/>
  <c r="CR148" i="1" s="1"/>
  <c r="Q148" i="1" s="1"/>
  <c r="AF148" i="1"/>
  <c r="CT148" i="1" s="1"/>
  <c r="S148" i="1" s="1"/>
  <c r="AG148" i="1"/>
  <c r="CU148" i="1" s="1"/>
  <c r="T148" i="1" s="1"/>
  <c r="AH148" i="1"/>
  <c r="CV148" i="1" s="1"/>
  <c r="U148" i="1" s="1"/>
  <c r="AI148" i="1"/>
  <c r="AJ148" i="1"/>
  <c r="CW148" i="1"/>
  <c r="V148" i="1" s="1"/>
  <c r="CX148" i="1"/>
  <c r="W148" i="1" s="1"/>
  <c r="FR148" i="1"/>
  <c r="GL148" i="1"/>
  <c r="GN148" i="1"/>
  <c r="GO148" i="1"/>
  <c r="GV148" i="1"/>
  <c r="HC148" i="1"/>
  <c r="GX148" i="1" s="1"/>
  <c r="C149" i="1"/>
  <c r="D149" i="1"/>
  <c r="U149" i="1"/>
  <c r="AC149" i="1"/>
  <c r="CQ149" i="1" s="1"/>
  <c r="P149" i="1" s="1"/>
  <c r="AD149" i="1"/>
  <c r="AB149" i="1" s="1"/>
  <c r="AE149" i="1"/>
  <c r="AF149" i="1"/>
  <c r="CT149" i="1" s="1"/>
  <c r="S149" i="1" s="1"/>
  <c r="AG149" i="1"/>
  <c r="CU149" i="1" s="1"/>
  <c r="T149" i="1" s="1"/>
  <c r="AH149" i="1"/>
  <c r="CV149" i="1" s="1"/>
  <c r="AI149" i="1"/>
  <c r="CW149" i="1" s="1"/>
  <c r="V149" i="1" s="1"/>
  <c r="AJ149" i="1"/>
  <c r="CX149" i="1" s="1"/>
  <c r="W149" i="1" s="1"/>
  <c r="FR149" i="1"/>
  <c r="GL149" i="1"/>
  <c r="GN149" i="1"/>
  <c r="GO149" i="1"/>
  <c r="GV149" i="1"/>
  <c r="HC149" i="1" s="1"/>
  <c r="GX149" i="1"/>
  <c r="D150" i="1"/>
  <c r="W150" i="1"/>
  <c r="AC150" i="1"/>
  <c r="CQ150" i="1" s="1"/>
  <c r="P150" i="1" s="1"/>
  <c r="AE150" i="1"/>
  <c r="AF150" i="1"/>
  <c r="CT150" i="1" s="1"/>
  <c r="S150" i="1" s="1"/>
  <c r="AG150" i="1"/>
  <c r="CU150" i="1" s="1"/>
  <c r="T150" i="1" s="1"/>
  <c r="AH150" i="1"/>
  <c r="AI150" i="1"/>
  <c r="CW150" i="1" s="1"/>
  <c r="V150" i="1" s="1"/>
  <c r="AJ150" i="1"/>
  <c r="CV150" i="1"/>
  <c r="U150" i="1" s="1"/>
  <c r="CX150" i="1"/>
  <c r="FR150" i="1"/>
  <c r="GL150" i="1"/>
  <c r="GN150" i="1"/>
  <c r="GO150" i="1"/>
  <c r="GV150" i="1"/>
  <c r="HC150" i="1"/>
  <c r="GX150" i="1" s="1"/>
  <c r="D151" i="1"/>
  <c r="I151" i="1"/>
  <c r="K151" i="1"/>
  <c r="AC151" i="1"/>
  <c r="AE151" i="1"/>
  <c r="AF151" i="1"/>
  <c r="CT151" i="1" s="1"/>
  <c r="S151" i="1" s="1"/>
  <c r="AG151" i="1"/>
  <c r="CU151" i="1" s="1"/>
  <c r="T151" i="1" s="1"/>
  <c r="AH151" i="1"/>
  <c r="CV151" i="1" s="1"/>
  <c r="AI151" i="1"/>
  <c r="CW151" i="1" s="1"/>
  <c r="V151" i="1" s="1"/>
  <c r="AJ151" i="1"/>
  <c r="CX151" i="1" s="1"/>
  <c r="W151" i="1" s="1"/>
  <c r="CQ151" i="1"/>
  <c r="P151" i="1" s="1"/>
  <c r="FR151" i="1"/>
  <c r="GL151" i="1"/>
  <c r="GN151" i="1"/>
  <c r="GO151" i="1"/>
  <c r="GV151" i="1"/>
  <c r="HC151" i="1" s="1"/>
  <c r="GX151" i="1"/>
  <c r="C153" i="1"/>
  <c r="D153" i="1"/>
  <c r="AC153" i="1"/>
  <c r="AE153" i="1"/>
  <c r="AF153" i="1"/>
  <c r="AG153" i="1"/>
  <c r="CU153" i="1" s="1"/>
  <c r="T153" i="1" s="1"/>
  <c r="AH153" i="1"/>
  <c r="AI153" i="1"/>
  <c r="AJ153" i="1"/>
  <c r="CT153" i="1"/>
  <c r="S153" i="1" s="1"/>
  <c r="CV153" i="1"/>
  <c r="U153" i="1" s="1"/>
  <c r="CW153" i="1"/>
  <c r="V153" i="1" s="1"/>
  <c r="CX153" i="1"/>
  <c r="W153" i="1" s="1"/>
  <c r="FR153" i="1"/>
  <c r="GL153" i="1"/>
  <c r="GN153" i="1"/>
  <c r="GO153" i="1"/>
  <c r="GV153" i="1"/>
  <c r="HC153" i="1" s="1"/>
  <c r="GX153" i="1" s="1"/>
  <c r="D154" i="1"/>
  <c r="AC154" i="1"/>
  <c r="CQ154" i="1" s="1"/>
  <c r="P154" i="1" s="1"/>
  <c r="AE154" i="1"/>
  <c r="AF154" i="1"/>
  <c r="CT154" i="1" s="1"/>
  <c r="S154" i="1" s="1"/>
  <c r="AG154" i="1"/>
  <c r="CU154" i="1" s="1"/>
  <c r="T154" i="1" s="1"/>
  <c r="AH154" i="1"/>
  <c r="CV154" i="1" s="1"/>
  <c r="U154" i="1" s="1"/>
  <c r="AI154" i="1"/>
  <c r="CW154" i="1" s="1"/>
  <c r="V154" i="1" s="1"/>
  <c r="AJ154" i="1"/>
  <c r="CR154" i="1"/>
  <c r="Q154" i="1" s="1"/>
  <c r="CS154" i="1"/>
  <c r="CX154" i="1"/>
  <c r="W154" i="1" s="1"/>
  <c r="FR154" i="1"/>
  <c r="GL154" i="1"/>
  <c r="GN154" i="1"/>
  <c r="GO154" i="1"/>
  <c r="GV154" i="1"/>
  <c r="HC154" i="1" s="1"/>
  <c r="GX154" i="1"/>
  <c r="D155" i="1"/>
  <c r="AC155" i="1"/>
  <c r="CQ155" i="1" s="1"/>
  <c r="P155" i="1" s="1"/>
  <c r="AE155" i="1"/>
  <c r="AF155" i="1"/>
  <c r="CT155" i="1" s="1"/>
  <c r="S155" i="1" s="1"/>
  <c r="CZ155" i="1" s="1"/>
  <c r="Y155" i="1" s="1"/>
  <c r="AG155" i="1"/>
  <c r="CU155" i="1" s="1"/>
  <c r="T155" i="1" s="1"/>
  <c r="AH155" i="1"/>
  <c r="CV155" i="1" s="1"/>
  <c r="U155" i="1" s="1"/>
  <c r="AI155" i="1"/>
  <c r="CW155" i="1" s="1"/>
  <c r="V155" i="1" s="1"/>
  <c r="AJ155" i="1"/>
  <c r="CX155" i="1" s="1"/>
  <c r="W155" i="1" s="1"/>
  <c r="FR155" i="1"/>
  <c r="GL155" i="1"/>
  <c r="GN155" i="1"/>
  <c r="GO155" i="1"/>
  <c r="GV155" i="1"/>
  <c r="HC155" i="1" s="1"/>
  <c r="GX155" i="1" s="1"/>
  <c r="C156" i="1"/>
  <c r="D156" i="1"/>
  <c r="AC156" i="1"/>
  <c r="AE156" i="1"/>
  <c r="AD156" i="1" s="1"/>
  <c r="AF156" i="1"/>
  <c r="CT156" i="1" s="1"/>
  <c r="S156" i="1" s="1"/>
  <c r="AG156" i="1"/>
  <c r="CU156" i="1" s="1"/>
  <c r="T156" i="1" s="1"/>
  <c r="AH156" i="1"/>
  <c r="AI156" i="1"/>
  <c r="CW156" i="1" s="1"/>
  <c r="V156" i="1" s="1"/>
  <c r="AJ156" i="1"/>
  <c r="CX156" i="1" s="1"/>
  <c r="W156" i="1" s="1"/>
  <c r="CQ156" i="1"/>
  <c r="P156" i="1" s="1"/>
  <c r="CV156" i="1"/>
  <c r="U156" i="1" s="1"/>
  <c r="FR156" i="1"/>
  <c r="GL156" i="1"/>
  <c r="GN156" i="1"/>
  <c r="GO156" i="1"/>
  <c r="GV156" i="1"/>
  <c r="HC156" i="1" s="1"/>
  <c r="GX156" i="1" s="1"/>
  <c r="D157" i="1"/>
  <c r="P157" i="1"/>
  <c r="AC157" i="1"/>
  <c r="CQ157" i="1" s="1"/>
  <c r="AE157" i="1"/>
  <c r="CS157" i="1" s="1"/>
  <c r="R157" i="1" s="1"/>
  <c r="GK157" i="1" s="1"/>
  <c r="AF157" i="1"/>
  <c r="CT157" i="1" s="1"/>
  <c r="S157" i="1" s="1"/>
  <c r="CZ157" i="1" s="1"/>
  <c r="Y157" i="1" s="1"/>
  <c r="AG157" i="1"/>
  <c r="CU157" i="1" s="1"/>
  <c r="T157" i="1" s="1"/>
  <c r="AH157" i="1"/>
  <c r="CV157" i="1" s="1"/>
  <c r="U157" i="1" s="1"/>
  <c r="AI157" i="1"/>
  <c r="CW157" i="1" s="1"/>
  <c r="V157" i="1" s="1"/>
  <c r="AJ157" i="1"/>
  <c r="CX157" i="1" s="1"/>
  <c r="W157" i="1" s="1"/>
  <c r="CR157" i="1"/>
  <c r="Q157" i="1" s="1"/>
  <c r="CY157" i="1"/>
  <c r="X157" i="1" s="1"/>
  <c r="FR157" i="1"/>
  <c r="GL157" i="1"/>
  <c r="GN157" i="1"/>
  <c r="GO157" i="1"/>
  <c r="GV157" i="1"/>
  <c r="HC157" i="1" s="1"/>
  <c r="GX157" i="1"/>
  <c r="D158" i="1"/>
  <c r="U158" i="1"/>
  <c r="V158" i="1"/>
  <c r="AC158" i="1"/>
  <c r="AE158" i="1"/>
  <c r="AF158" i="1"/>
  <c r="CT158" i="1" s="1"/>
  <c r="S158" i="1" s="1"/>
  <c r="AG158" i="1"/>
  <c r="AH158" i="1"/>
  <c r="CV158" i="1" s="1"/>
  <c r="AI158" i="1"/>
  <c r="CW158" i="1" s="1"/>
  <c r="AJ158" i="1"/>
  <c r="CU158" i="1"/>
  <c r="T158" i="1" s="1"/>
  <c r="CX158" i="1"/>
  <c r="W158" i="1" s="1"/>
  <c r="FR158" i="1"/>
  <c r="GL158" i="1"/>
  <c r="GN158" i="1"/>
  <c r="GO158" i="1"/>
  <c r="GV158" i="1"/>
  <c r="HC158" i="1"/>
  <c r="GX158" i="1" s="1"/>
  <c r="C160" i="1"/>
  <c r="D160" i="1"/>
  <c r="S160" i="1"/>
  <c r="CY160" i="1" s="1"/>
  <c r="X160" i="1" s="1"/>
  <c r="T160" i="1"/>
  <c r="AC160" i="1"/>
  <c r="AE160" i="1"/>
  <c r="AD160" i="1" s="1"/>
  <c r="AF160" i="1"/>
  <c r="CT160" i="1" s="1"/>
  <c r="AG160" i="1"/>
  <c r="CU160" i="1" s="1"/>
  <c r="AH160" i="1"/>
  <c r="CV160" i="1" s="1"/>
  <c r="U160" i="1" s="1"/>
  <c r="AI160" i="1"/>
  <c r="CW160" i="1" s="1"/>
  <c r="V160" i="1" s="1"/>
  <c r="AJ160" i="1"/>
  <c r="CX160" i="1" s="1"/>
  <c r="W160" i="1" s="1"/>
  <c r="FR160" i="1"/>
  <c r="GL160" i="1"/>
  <c r="GN160" i="1"/>
  <c r="GO160" i="1"/>
  <c r="GV160" i="1"/>
  <c r="HC160" i="1" s="1"/>
  <c r="GX160" i="1" s="1"/>
  <c r="D161" i="1"/>
  <c r="AC161" i="1"/>
  <c r="CQ161" i="1" s="1"/>
  <c r="P161" i="1" s="1"/>
  <c r="AE161" i="1"/>
  <c r="AF161" i="1"/>
  <c r="AG161" i="1"/>
  <c r="AH161" i="1"/>
  <c r="AI161" i="1"/>
  <c r="AJ161" i="1"/>
  <c r="CX161" i="1" s="1"/>
  <c r="W161" i="1" s="1"/>
  <c r="CU161" i="1"/>
  <c r="T161" i="1" s="1"/>
  <c r="CV161" i="1"/>
  <c r="U161" i="1" s="1"/>
  <c r="CW161" i="1"/>
  <c r="V161" i="1" s="1"/>
  <c r="FR161" i="1"/>
  <c r="GL161" i="1"/>
  <c r="GN161" i="1"/>
  <c r="GO161" i="1"/>
  <c r="GV161" i="1"/>
  <c r="HC161" i="1"/>
  <c r="GX161" i="1" s="1"/>
  <c r="D162" i="1"/>
  <c r="AC162" i="1"/>
  <c r="AE162" i="1"/>
  <c r="CS162" i="1" s="1"/>
  <c r="R162" i="1" s="1"/>
  <c r="GK162" i="1" s="1"/>
  <c r="AF162" i="1"/>
  <c r="CT162" i="1" s="1"/>
  <c r="S162" i="1" s="1"/>
  <c r="AG162" i="1"/>
  <c r="CU162" i="1" s="1"/>
  <c r="T162" i="1" s="1"/>
  <c r="AH162" i="1"/>
  <c r="CV162" i="1" s="1"/>
  <c r="U162" i="1" s="1"/>
  <c r="AI162" i="1"/>
  <c r="CW162" i="1" s="1"/>
  <c r="V162" i="1" s="1"/>
  <c r="AJ162" i="1"/>
  <c r="CX162" i="1" s="1"/>
  <c r="W162" i="1" s="1"/>
  <c r="CQ162" i="1"/>
  <c r="P162" i="1" s="1"/>
  <c r="FR162" i="1"/>
  <c r="GL162" i="1"/>
  <c r="GN162" i="1"/>
  <c r="GO162" i="1"/>
  <c r="GV162" i="1"/>
  <c r="HC162" i="1"/>
  <c r="GX162" i="1" s="1"/>
  <c r="C163" i="1"/>
  <c r="D163" i="1"/>
  <c r="AC163" i="1"/>
  <c r="AE163" i="1"/>
  <c r="AF163" i="1"/>
  <c r="CT163" i="1" s="1"/>
  <c r="S163" i="1" s="1"/>
  <c r="AG163" i="1"/>
  <c r="CU163" i="1" s="1"/>
  <c r="T163" i="1" s="1"/>
  <c r="AH163" i="1"/>
  <c r="CV163" i="1" s="1"/>
  <c r="U163" i="1" s="1"/>
  <c r="AI163" i="1"/>
  <c r="CW163" i="1" s="1"/>
  <c r="V163" i="1" s="1"/>
  <c r="AJ163" i="1"/>
  <c r="CX163" i="1"/>
  <c r="W163" i="1" s="1"/>
  <c r="FR163" i="1"/>
  <c r="GL163" i="1"/>
  <c r="GN163" i="1"/>
  <c r="GO163" i="1"/>
  <c r="GV163" i="1"/>
  <c r="HC163" i="1"/>
  <c r="GX163" i="1" s="1"/>
  <c r="D164" i="1"/>
  <c r="P164" i="1"/>
  <c r="AC164" i="1"/>
  <c r="AE164" i="1"/>
  <c r="AF164" i="1"/>
  <c r="AG164" i="1"/>
  <c r="CU164" i="1" s="1"/>
  <c r="T164" i="1" s="1"/>
  <c r="AH164" i="1"/>
  <c r="CV164" i="1" s="1"/>
  <c r="U164" i="1" s="1"/>
  <c r="AI164" i="1"/>
  <c r="CW164" i="1" s="1"/>
  <c r="V164" i="1" s="1"/>
  <c r="AJ164" i="1"/>
  <c r="CX164" i="1" s="1"/>
  <c r="W164" i="1" s="1"/>
  <c r="CQ164" i="1"/>
  <c r="CT164" i="1"/>
  <c r="S164" i="1" s="1"/>
  <c r="CY164" i="1" s="1"/>
  <c r="X164" i="1" s="1"/>
  <c r="FR164" i="1"/>
  <c r="GL164" i="1"/>
  <c r="GN164" i="1"/>
  <c r="GO164" i="1"/>
  <c r="GV164" i="1"/>
  <c r="HC164" i="1"/>
  <c r="GX164" i="1" s="1"/>
  <c r="C166" i="1"/>
  <c r="D166" i="1"/>
  <c r="AC166" i="1"/>
  <c r="AE166" i="1"/>
  <c r="AD166" i="1" s="1"/>
  <c r="AF166" i="1"/>
  <c r="CT166" i="1" s="1"/>
  <c r="S166" i="1" s="1"/>
  <c r="CY166" i="1" s="1"/>
  <c r="X166" i="1" s="1"/>
  <c r="AG166" i="1"/>
  <c r="CU166" i="1" s="1"/>
  <c r="T166" i="1" s="1"/>
  <c r="AH166" i="1"/>
  <c r="CV166" i="1" s="1"/>
  <c r="U166" i="1" s="1"/>
  <c r="AI166" i="1"/>
  <c r="CW166" i="1" s="1"/>
  <c r="V166" i="1" s="1"/>
  <c r="AJ166" i="1"/>
  <c r="CX166" i="1"/>
  <c r="W166" i="1" s="1"/>
  <c r="CZ166" i="1"/>
  <c r="Y166" i="1" s="1"/>
  <c r="FR166" i="1"/>
  <c r="GL166" i="1"/>
  <c r="GN166" i="1"/>
  <c r="GO166" i="1"/>
  <c r="GV166" i="1"/>
  <c r="HC166" i="1"/>
  <c r="GX166" i="1" s="1"/>
  <c r="D167" i="1"/>
  <c r="AC167" i="1"/>
  <c r="CQ167" i="1" s="1"/>
  <c r="P167" i="1" s="1"/>
  <c r="AE167" i="1"/>
  <c r="AF167" i="1"/>
  <c r="CT167" i="1" s="1"/>
  <c r="S167" i="1" s="1"/>
  <c r="AG167" i="1"/>
  <c r="AH167" i="1"/>
  <c r="AI167" i="1"/>
  <c r="AJ167" i="1"/>
  <c r="CS167" i="1"/>
  <c r="CU167" i="1"/>
  <c r="T167" i="1" s="1"/>
  <c r="CV167" i="1"/>
  <c r="U167" i="1" s="1"/>
  <c r="CW167" i="1"/>
  <c r="V167" i="1" s="1"/>
  <c r="CX167" i="1"/>
  <c r="W167" i="1" s="1"/>
  <c r="FR167" i="1"/>
  <c r="GL167" i="1"/>
  <c r="GN167" i="1"/>
  <c r="GO167" i="1"/>
  <c r="GV167" i="1"/>
  <c r="HC167" i="1" s="1"/>
  <c r="GX167" i="1" s="1"/>
  <c r="D168" i="1"/>
  <c r="AC168" i="1"/>
  <c r="AE168" i="1"/>
  <c r="AF168" i="1"/>
  <c r="CT168" i="1" s="1"/>
  <c r="S168" i="1" s="1"/>
  <c r="CY168" i="1" s="1"/>
  <c r="X168" i="1" s="1"/>
  <c r="AG168" i="1"/>
  <c r="CU168" i="1" s="1"/>
  <c r="T168" i="1" s="1"/>
  <c r="AH168" i="1"/>
  <c r="CV168" i="1" s="1"/>
  <c r="U168" i="1" s="1"/>
  <c r="AI168" i="1"/>
  <c r="CW168" i="1" s="1"/>
  <c r="V168" i="1" s="1"/>
  <c r="AJ168" i="1"/>
  <c r="CX168" i="1" s="1"/>
  <c r="W168" i="1" s="1"/>
  <c r="FR168" i="1"/>
  <c r="GL168" i="1"/>
  <c r="GN168" i="1"/>
  <c r="GO168" i="1"/>
  <c r="GV168" i="1"/>
  <c r="HC168" i="1"/>
  <c r="GX168" i="1" s="1"/>
  <c r="C169" i="1"/>
  <c r="D169" i="1"/>
  <c r="P169" i="1"/>
  <c r="CP169" i="1" s="1"/>
  <c r="O169" i="1" s="1"/>
  <c r="AC169" i="1"/>
  <c r="CQ169" i="1" s="1"/>
  <c r="AE169" i="1"/>
  <c r="CR169" i="1" s="1"/>
  <c r="Q169" i="1" s="1"/>
  <c r="AF169" i="1"/>
  <c r="AG169" i="1"/>
  <c r="CU169" i="1" s="1"/>
  <c r="T169" i="1" s="1"/>
  <c r="AH169" i="1"/>
  <c r="CV169" i="1" s="1"/>
  <c r="U169" i="1" s="1"/>
  <c r="AI169" i="1"/>
  <c r="CW169" i="1" s="1"/>
  <c r="V169" i="1" s="1"/>
  <c r="AJ169" i="1"/>
  <c r="CX169" i="1" s="1"/>
  <c r="W169" i="1" s="1"/>
  <c r="CS169" i="1"/>
  <c r="R169" i="1" s="1"/>
  <c r="GK169" i="1" s="1"/>
  <c r="CT169" i="1"/>
  <c r="S169" i="1" s="1"/>
  <c r="FR169" i="1"/>
  <c r="GL169" i="1"/>
  <c r="GN169" i="1"/>
  <c r="GO169" i="1"/>
  <c r="GV169" i="1"/>
  <c r="HC169" i="1"/>
  <c r="GX169" i="1" s="1"/>
  <c r="D170" i="1"/>
  <c r="AC170" i="1"/>
  <c r="CQ170" i="1" s="1"/>
  <c r="P170" i="1" s="1"/>
  <c r="AE170" i="1"/>
  <c r="AD170" i="1" s="1"/>
  <c r="AF170" i="1"/>
  <c r="CT170" i="1" s="1"/>
  <c r="S170" i="1" s="1"/>
  <c r="CY170" i="1" s="1"/>
  <c r="X170" i="1" s="1"/>
  <c r="AG170" i="1"/>
  <c r="CU170" i="1" s="1"/>
  <c r="T170" i="1" s="1"/>
  <c r="AH170" i="1"/>
  <c r="CV170" i="1" s="1"/>
  <c r="U170" i="1" s="1"/>
  <c r="AI170" i="1"/>
  <c r="AJ170" i="1"/>
  <c r="CX170" i="1" s="1"/>
  <c r="W170" i="1" s="1"/>
  <c r="CW170" i="1"/>
  <c r="V170" i="1" s="1"/>
  <c r="CZ170" i="1"/>
  <c r="Y170" i="1" s="1"/>
  <c r="FR170" i="1"/>
  <c r="GL170" i="1"/>
  <c r="GN170" i="1"/>
  <c r="GO170" i="1"/>
  <c r="GV170" i="1"/>
  <c r="HC170" i="1"/>
  <c r="GX170" i="1" s="1"/>
  <c r="C172" i="1"/>
  <c r="D172" i="1"/>
  <c r="I172" i="1"/>
  <c r="K172" i="1"/>
  <c r="U172" i="1"/>
  <c r="AC172" i="1"/>
  <c r="CQ172" i="1" s="1"/>
  <c r="P172" i="1" s="1"/>
  <c r="AE172" i="1"/>
  <c r="AF172" i="1"/>
  <c r="AG172" i="1"/>
  <c r="CU172" i="1" s="1"/>
  <c r="T172" i="1" s="1"/>
  <c r="AH172" i="1"/>
  <c r="CV172" i="1" s="1"/>
  <c r="AI172" i="1"/>
  <c r="CW172" i="1" s="1"/>
  <c r="AJ172" i="1"/>
  <c r="CX172" i="1" s="1"/>
  <c r="W172" i="1" s="1"/>
  <c r="CS172" i="1"/>
  <c r="CT172" i="1"/>
  <c r="S172" i="1" s="1"/>
  <c r="FR172" i="1"/>
  <c r="GL172" i="1"/>
  <c r="GN172" i="1"/>
  <c r="GO172" i="1"/>
  <c r="GV172" i="1"/>
  <c r="HC172" i="1" s="1"/>
  <c r="GX172" i="1"/>
  <c r="C173" i="1"/>
  <c r="D173" i="1"/>
  <c r="I173" i="1"/>
  <c r="K173" i="1"/>
  <c r="AC173" i="1"/>
  <c r="CQ173" i="1" s="1"/>
  <c r="AE173" i="1"/>
  <c r="AF173" i="1"/>
  <c r="AG173" i="1"/>
  <c r="AH173" i="1"/>
  <c r="CV173" i="1" s="1"/>
  <c r="U173" i="1" s="1"/>
  <c r="AI173" i="1"/>
  <c r="CW173" i="1" s="1"/>
  <c r="V173" i="1" s="1"/>
  <c r="AJ173" i="1"/>
  <c r="CX173" i="1" s="1"/>
  <c r="W173" i="1" s="1"/>
  <c r="CR173" i="1"/>
  <c r="Q173" i="1" s="1"/>
  <c r="CS173" i="1"/>
  <c r="R173" i="1" s="1"/>
  <c r="GK173" i="1" s="1"/>
  <c r="CU173" i="1"/>
  <c r="T173" i="1" s="1"/>
  <c r="FR173" i="1"/>
  <c r="GL173" i="1"/>
  <c r="GN173" i="1"/>
  <c r="GO173" i="1"/>
  <c r="GV173" i="1"/>
  <c r="HC173" i="1" s="1"/>
  <c r="GX173" i="1" s="1"/>
  <c r="C174" i="1"/>
  <c r="D174" i="1"/>
  <c r="AC174" i="1"/>
  <c r="AE174" i="1"/>
  <c r="AF174" i="1"/>
  <c r="AG174" i="1"/>
  <c r="CU174" i="1" s="1"/>
  <c r="T174" i="1" s="1"/>
  <c r="AH174" i="1"/>
  <c r="CV174" i="1" s="1"/>
  <c r="U174" i="1" s="1"/>
  <c r="AI174" i="1"/>
  <c r="CW174" i="1" s="1"/>
  <c r="V174" i="1" s="1"/>
  <c r="AJ174" i="1"/>
  <c r="CX174" i="1" s="1"/>
  <c r="W174" i="1" s="1"/>
  <c r="CQ174" i="1"/>
  <c r="P174" i="1" s="1"/>
  <c r="FR174" i="1"/>
  <c r="GL174" i="1"/>
  <c r="GN174" i="1"/>
  <c r="GO174" i="1"/>
  <c r="GV174" i="1"/>
  <c r="HC174" i="1" s="1"/>
  <c r="GX174" i="1" s="1"/>
  <c r="D175" i="1"/>
  <c r="AC175" i="1"/>
  <c r="CQ175" i="1" s="1"/>
  <c r="P175" i="1" s="1"/>
  <c r="AD175" i="1"/>
  <c r="AE175" i="1"/>
  <c r="AF175" i="1"/>
  <c r="AG175" i="1"/>
  <c r="CU175" i="1" s="1"/>
  <c r="T175" i="1" s="1"/>
  <c r="AH175" i="1"/>
  <c r="CV175" i="1" s="1"/>
  <c r="U175" i="1" s="1"/>
  <c r="AI175" i="1"/>
  <c r="CW175" i="1" s="1"/>
  <c r="V175" i="1" s="1"/>
  <c r="AJ175" i="1"/>
  <c r="CX175" i="1" s="1"/>
  <c r="W175" i="1" s="1"/>
  <c r="CR175" i="1"/>
  <c r="Q175" i="1" s="1"/>
  <c r="CS175" i="1"/>
  <c r="CT175" i="1"/>
  <c r="S175" i="1" s="1"/>
  <c r="FR175" i="1"/>
  <c r="GL175" i="1"/>
  <c r="GN175" i="1"/>
  <c r="GO175" i="1"/>
  <c r="GV175" i="1"/>
  <c r="HC175" i="1" s="1"/>
  <c r="GX175" i="1" s="1"/>
  <c r="C176" i="1"/>
  <c r="D176" i="1"/>
  <c r="AC176" i="1"/>
  <c r="AD176" i="1"/>
  <c r="AE176" i="1"/>
  <c r="AF176" i="1"/>
  <c r="AG176" i="1"/>
  <c r="CU176" i="1" s="1"/>
  <c r="T176" i="1" s="1"/>
  <c r="AH176" i="1"/>
  <c r="CV176" i="1" s="1"/>
  <c r="U176" i="1" s="1"/>
  <c r="AI176" i="1"/>
  <c r="CW176" i="1" s="1"/>
  <c r="V176" i="1" s="1"/>
  <c r="AJ176" i="1"/>
  <c r="CX176" i="1" s="1"/>
  <c r="W176" i="1" s="1"/>
  <c r="FR176" i="1"/>
  <c r="GL176" i="1"/>
  <c r="GN176" i="1"/>
  <c r="GO176" i="1"/>
  <c r="GV176" i="1"/>
  <c r="HC176" i="1" s="1"/>
  <c r="GX176" i="1"/>
  <c r="C177" i="1"/>
  <c r="D177" i="1"/>
  <c r="I177" i="1"/>
  <c r="K177" i="1"/>
  <c r="AC177" i="1"/>
  <c r="CQ177" i="1" s="1"/>
  <c r="P177" i="1" s="1"/>
  <c r="AE177" i="1"/>
  <c r="AF177" i="1"/>
  <c r="AG177" i="1"/>
  <c r="CU177" i="1" s="1"/>
  <c r="T177" i="1" s="1"/>
  <c r="AH177" i="1"/>
  <c r="CV177" i="1" s="1"/>
  <c r="U177" i="1" s="1"/>
  <c r="AI177" i="1"/>
  <c r="CW177" i="1" s="1"/>
  <c r="V177" i="1" s="1"/>
  <c r="AJ177" i="1"/>
  <c r="CX177" i="1" s="1"/>
  <c r="FR177" i="1"/>
  <c r="GL177" i="1"/>
  <c r="GN177" i="1"/>
  <c r="GO177" i="1"/>
  <c r="GV177" i="1"/>
  <c r="HC177" i="1" s="1"/>
  <c r="GX177" i="1" s="1"/>
  <c r="C178" i="1"/>
  <c r="D178" i="1"/>
  <c r="I178" i="1"/>
  <c r="K178" i="1"/>
  <c r="AC178" i="1"/>
  <c r="CQ178" i="1" s="1"/>
  <c r="P178" i="1" s="1"/>
  <c r="AE178" i="1"/>
  <c r="AF178" i="1"/>
  <c r="AG178" i="1"/>
  <c r="CU178" i="1" s="1"/>
  <c r="T178" i="1" s="1"/>
  <c r="AH178" i="1"/>
  <c r="AI178" i="1"/>
  <c r="AJ178" i="1"/>
  <c r="CV178" i="1"/>
  <c r="U178" i="1" s="1"/>
  <c r="CW178" i="1"/>
  <c r="V178" i="1" s="1"/>
  <c r="CX178" i="1"/>
  <c r="W178" i="1" s="1"/>
  <c r="FR178" i="1"/>
  <c r="GL178" i="1"/>
  <c r="GN178" i="1"/>
  <c r="GO178" i="1"/>
  <c r="GV178" i="1"/>
  <c r="HC178" i="1"/>
  <c r="GX178" i="1" s="1"/>
  <c r="D179" i="1"/>
  <c r="I179" i="1"/>
  <c r="K179" i="1"/>
  <c r="AC179" i="1"/>
  <c r="AE179" i="1"/>
  <c r="AF179" i="1"/>
  <c r="CT179" i="1" s="1"/>
  <c r="S179" i="1" s="1"/>
  <c r="CY179" i="1" s="1"/>
  <c r="X179" i="1" s="1"/>
  <c r="AG179" i="1"/>
  <c r="CU179" i="1" s="1"/>
  <c r="AH179" i="1"/>
  <c r="CV179" i="1" s="1"/>
  <c r="AI179" i="1"/>
  <c r="AJ179" i="1"/>
  <c r="CX179" i="1" s="1"/>
  <c r="CW179" i="1"/>
  <c r="FR179" i="1"/>
  <c r="GL179" i="1"/>
  <c r="GN179" i="1"/>
  <c r="GO179" i="1"/>
  <c r="GV179" i="1"/>
  <c r="HC179" i="1" s="1"/>
  <c r="GX179" i="1" s="1"/>
  <c r="D180" i="1"/>
  <c r="I180" i="1"/>
  <c r="K180" i="1"/>
  <c r="AC180" i="1"/>
  <c r="CQ180" i="1" s="1"/>
  <c r="P180" i="1" s="1"/>
  <c r="AE180" i="1"/>
  <c r="AF180" i="1"/>
  <c r="AG180" i="1"/>
  <c r="CU180" i="1" s="1"/>
  <c r="T180" i="1" s="1"/>
  <c r="AH180" i="1"/>
  <c r="CV180" i="1" s="1"/>
  <c r="U180" i="1" s="1"/>
  <c r="AI180" i="1"/>
  <c r="CW180" i="1" s="1"/>
  <c r="V180" i="1" s="1"/>
  <c r="AJ180" i="1"/>
  <c r="CX180" i="1" s="1"/>
  <c r="W180" i="1" s="1"/>
  <c r="CT180" i="1"/>
  <c r="S180" i="1" s="1"/>
  <c r="FR180" i="1"/>
  <c r="GL180" i="1"/>
  <c r="GN180" i="1"/>
  <c r="GO180" i="1"/>
  <c r="GV180" i="1"/>
  <c r="HC180" i="1"/>
  <c r="GX180" i="1" s="1"/>
  <c r="C182" i="1"/>
  <c r="D182" i="1"/>
  <c r="AC182" i="1"/>
  <c r="AE182" i="1"/>
  <c r="AF182" i="1"/>
  <c r="CT182" i="1" s="1"/>
  <c r="S182" i="1" s="1"/>
  <c r="CZ182" i="1" s="1"/>
  <c r="Y182" i="1" s="1"/>
  <c r="AG182" i="1"/>
  <c r="CU182" i="1" s="1"/>
  <c r="T182" i="1" s="1"/>
  <c r="AH182" i="1"/>
  <c r="AI182" i="1"/>
  <c r="CW182" i="1" s="1"/>
  <c r="V182" i="1" s="1"/>
  <c r="AJ182" i="1"/>
  <c r="CV182" i="1"/>
  <c r="U182" i="1" s="1"/>
  <c r="CX182" i="1"/>
  <c r="W182" i="1" s="1"/>
  <c r="FR182" i="1"/>
  <c r="GL182" i="1"/>
  <c r="GN182" i="1"/>
  <c r="GO182" i="1"/>
  <c r="GV182" i="1"/>
  <c r="HC182" i="1"/>
  <c r="GX182" i="1" s="1"/>
  <c r="C183" i="1"/>
  <c r="D183" i="1"/>
  <c r="T183" i="1"/>
  <c r="AC183" i="1"/>
  <c r="CQ183" i="1" s="1"/>
  <c r="P183" i="1" s="1"/>
  <c r="AE183" i="1"/>
  <c r="CR183" i="1" s="1"/>
  <c r="Q183" i="1" s="1"/>
  <c r="AF183" i="1"/>
  <c r="AG183" i="1"/>
  <c r="CU183" i="1" s="1"/>
  <c r="AH183" i="1"/>
  <c r="CV183" i="1" s="1"/>
  <c r="U183" i="1" s="1"/>
  <c r="AI183" i="1"/>
  <c r="CW183" i="1" s="1"/>
  <c r="V183" i="1" s="1"/>
  <c r="AJ183" i="1"/>
  <c r="CX183" i="1" s="1"/>
  <c r="W183" i="1" s="1"/>
  <c r="FR183" i="1"/>
  <c r="GL183" i="1"/>
  <c r="GN183" i="1"/>
  <c r="GO183" i="1"/>
  <c r="GV183" i="1"/>
  <c r="HC183" i="1" s="1"/>
  <c r="GX183" i="1" s="1"/>
  <c r="C184" i="1"/>
  <c r="D184" i="1"/>
  <c r="AC184" i="1"/>
  <c r="CQ184" i="1" s="1"/>
  <c r="P184" i="1" s="1"/>
  <c r="AE184" i="1"/>
  <c r="AF184" i="1"/>
  <c r="CT184" i="1" s="1"/>
  <c r="S184" i="1" s="1"/>
  <c r="AG184" i="1"/>
  <c r="CU184" i="1" s="1"/>
  <c r="T184" i="1" s="1"/>
  <c r="AH184" i="1"/>
  <c r="CV184" i="1" s="1"/>
  <c r="U184" i="1" s="1"/>
  <c r="AI184" i="1"/>
  <c r="CW184" i="1" s="1"/>
  <c r="V184" i="1" s="1"/>
  <c r="AJ184" i="1"/>
  <c r="CX184" i="1" s="1"/>
  <c r="W184" i="1" s="1"/>
  <c r="FR184" i="1"/>
  <c r="GL184" i="1"/>
  <c r="GN184" i="1"/>
  <c r="GO184" i="1"/>
  <c r="GV184" i="1"/>
  <c r="HC184" i="1"/>
  <c r="GX184" i="1" s="1"/>
  <c r="C185" i="1"/>
  <c r="D185" i="1"/>
  <c r="W185" i="1"/>
  <c r="AC185" i="1"/>
  <c r="CQ185" i="1" s="1"/>
  <c r="P185" i="1" s="1"/>
  <c r="AE185" i="1"/>
  <c r="CR185" i="1" s="1"/>
  <c r="Q185" i="1" s="1"/>
  <c r="AF185" i="1"/>
  <c r="CT185" i="1" s="1"/>
  <c r="S185" i="1" s="1"/>
  <c r="CY185" i="1" s="1"/>
  <c r="X185" i="1" s="1"/>
  <c r="AG185" i="1"/>
  <c r="CU185" i="1" s="1"/>
  <c r="T185" i="1" s="1"/>
  <c r="AH185" i="1"/>
  <c r="CV185" i="1" s="1"/>
  <c r="U185" i="1" s="1"/>
  <c r="AI185" i="1"/>
  <c r="AJ185" i="1"/>
  <c r="CS185" i="1"/>
  <c r="R185" i="1" s="1"/>
  <c r="GK185" i="1" s="1"/>
  <c r="CW185" i="1"/>
  <c r="V185" i="1" s="1"/>
  <c r="CX185" i="1"/>
  <c r="FR185" i="1"/>
  <c r="GL185" i="1"/>
  <c r="GN185" i="1"/>
  <c r="GO185" i="1"/>
  <c r="GV185" i="1"/>
  <c r="HC185" i="1"/>
  <c r="GX185" i="1" s="1"/>
  <c r="C186" i="1"/>
  <c r="D186" i="1"/>
  <c r="AC186" i="1"/>
  <c r="AE186" i="1"/>
  <c r="AF186" i="1"/>
  <c r="AG186" i="1"/>
  <c r="CU186" i="1" s="1"/>
  <c r="T186" i="1" s="1"/>
  <c r="AH186" i="1"/>
  <c r="CV186" i="1" s="1"/>
  <c r="U186" i="1" s="1"/>
  <c r="AI186" i="1"/>
  <c r="CW186" i="1" s="1"/>
  <c r="V186" i="1" s="1"/>
  <c r="AJ186" i="1"/>
  <c r="CX186" i="1" s="1"/>
  <c r="W186" i="1" s="1"/>
  <c r="CQ186" i="1"/>
  <c r="P186" i="1" s="1"/>
  <c r="FR186" i="1"/>
  <c r="GL186" i="1"/>
  <c r="GN186" i="1"/>
  <c r="GO186" i="1"/>
  <c r="GV186" i="1"/>
  <c r="HC186" i="1"/>
  <c r="GX186" i="1" s="1"/>
  <c r="C187" i="1"/>
  <c r="D187" i="1"/>
  <c r="S187" i="1"/>
  <c r="AC187" i="1"/>
  <c r="AE187" i="1"/>
  <c r="CR187" i="1" s="1"/>
  <c r="Q187" i="1" s="1"/>
  <c r="AF187" i="1"/>
  <c r="CT187" i="1" s="1"/>
  <c r="AG187" i="1"/>
  <c r="AH187" i="1"/>
  <c r="CV187" i="1" s="1"/>
  <c r="U187" i="1" s="1"/>
  <c r="AI187" i="1"/>
  <c r="CW187" i="1" s="1"/>
  <c r="V187" i="1" s="1"/>
  <c r="AJ187" i="1"/>
  <c r="CX187" i="1" s="1"/>
  <c r="W187" i="1" s="1"/>
  <c r="CQ187" i="1"/>
  <c r="P187" i="1" s="1"/>
  <c r="CU187" i="1"/>
  <c r="T187" i="1" s="1"/>
  <c r="FR187" i="1"/>
  <c r="GL187" i="1"/>
  <c r="GN187" i="1"/>
  <c r="GO187" i="1"/>
  <c r="GV187" i="1"/>
  <c r="HC187" i="1"/>
  <c r="GX187" i="1" s="1"/>
  <c r="C188" i="1"/>
  <c r="D188" i="1"/>
  <c r="AC188" i="1"/>
  <c r="CQ188" i="1" s="1"/>
  <c r="P188" i="1" s="1"/>
  <c r="AE188" i="1"/>
  <c r="CR188" i="1" s="1"/>
  <c r="Q188" i="1" s="1"/>
  <c r="AF188" i="1"/>
  <c r="CT188" i="1" s="1"/>
  <c r="S188" i="1" s="1"/>
  <c r="AG188" i="1"/>
  <c r="AH188" i="1"/>
  <c r="AI188" i="1"/>
  <c r="CW188" i="1" s="1"/>
  <c r="V188" i="1" s="1"/>
  <c r="AJ188" i="1"/>
  <c r="CU188" i="1"/>
  <c r="T188" i="1" s="1"/>
  <c r="CV188" i="1"/>
  <c r="U188" i="1" s="1"/>
  <c r="CX188" i="1"/>
  <c r="W188" i="1" s="1"/>
  <c r="FR188" i="1"/>
  <c r="GL188" i="1"/>
  <c r="GN188" i="1"/>
  <c r="GO188" i="1"/>
  <c r="GV188" i="1"/>
  <c r="HC188" i="1" s="1"/>
  <c r="GX188" i="1" s="1"/>
  <c r="C189" i="1"/>
  <c r="D189" i="1"/>
  <c r="AC189" i="1"/>
  <c r="CQ189" i="1" s="1"/>
  <c r="P189" i="1" s="1"/>
  <c r="AE189" i="1"/>
  <c r="AF189" i="1"/>
  <c r="CT189" i="1" s="1"/>
  <c r="S189" i="1" s="1"/>
  <c r="AG189" i="1"/>
  <c r="CU189" i="1" s="1"/>
  <c r="T189" i="1" s="1"/>
  <c r="AH189" i="1"/>
  <c r="CV189" i="1" s="1"/>
  <c r="U189" i="1" s="1"/>
  <c r="AI189" i="1"/>
  <c r="AJ189" i="1"/>
  <c r="CX189" i="1" s="1"/>
  <c r="W189" i="1" s="1"/>
  <c r="CW189" i="1"/>
  <c r="V189" i="1" s="1"/>
  <c r="FR189" i="1"/>
  <c r="GL189" i="1"/>
  <c r="GN189" i="1"/>
  <c r="GO189" i="1"/>
  <c r="GV189" i="1"/>
  <c r="HC189" i="1" s="1"/>
  <c r="GX189" i="1" s="1"/>
  <c r="D190" i="1"/>
  <c r="S190" i="1"/>
  <c r="U190" i="1"/>
  <c r="W190" i="1"/>
  <c r="AC190" i="1"/>
  <c r="CQ190" i="1" s="1"/>
  <c r="P190" i="1" s="1"/>
  <c r="AE190" i="1"/>
  <c r="CR190" i="1" s="1"/>
  <c r="Q190" i="1" s="1"/>
  <c r="AF190" i="1"/>
  <c r="AG190" i="1"/>
  <c r="AH190" i="1"/>
  <c r="CV190" i="1" s="1"/>
  <c r="AI190" i="1"/>
  <c r="CW190" i="1" s="1"/>
  <c r="V190" i="1" s="1"/>
  <c r="AJ190" i="1"/>
  <c r="CX190" i="1" s="1"/>
  <c r="CS190" i="1"/>
  <c r="R190" i="1" s="1"/>
  <c r="GK190" i="1" s="1"/>
  <c r="CT190" i="1"/>
  <c r="CU190" i="1"/>
  <c r="T190" i="1" s="1"/>
  <c r="FR190" i="1"/>
  <c r="GL190" i="1"/>
  <c r="GN190" i="1"/>
  <c r="GO190" i="1"/>
  <c r="GV190" i="1"/>
  <c r="HC190" i="1"/>
  <c r="GX190" i="1" s="1"/>
  <c r="D191" i="1"/>
  <c r="I191" i="1"/>
  <c r="K191" i="1"/>
  <c r="AC191" i="1"/>
  <c r="CQ191" i="1" s="1"/>
  <c r="P191" i="1" s="1"/>
  <c r="AD191" i="1"/>
  <c r="AE191" i="1"/>
  <c r="AF191" i="1"/>
  <c r="AG191" i="1"/>
  <c r="AH191" i="1"/>
  <c r="AI191" i="1"/>
  <c r="AJ191" i="1"/>
  <c r="CX191" i="1" s="1"/>
  <c r="CT191" i="1"/>
  <c r="CU191" i="1"/>
  <c r="CV191" i="1"/>
  <c r="CW191" i="1"/>
  <c r="FR191" i="1"/>
  <c r="GL191" i="1"/>
  <c r="GN191" i="1"/>
  <c r="GO191" i="1"/>
  <c r="GV191" i="1"/>
  <c r="HC191" i="1" s="1"/>
  <c r="C193" i="1"/>
  <c r="D193" i="1"/>
  <c r="AC193" i="1"/>
  <c r="CQ193" i="1" s="1"/>
  <c r="P193" i="1" s="1"/>
  <c r="AE193" i="1"/>
  <c r="AF193" i="1"/>
  <c r="CT193" i="1" s="1"/>
  <c r="S193" i="1" s="1"/>
  <c r="AG193" i="1"/>
  <c r="CU193" i="1" s="1"/>
  <c r="T193" i="1" s="1"/>
  <c r="AH193" i="1"/>
  <c r="CV193" i="1" s="1"/>
  <c r="U193" i="1" s="1"/>
  <c r="AI193" i="1"/>
  <c r="CW193" i="1" s="1"/>
  <c r="V193" i="1" s="1"/>
  <c r="AJ193" i="1"/>
  <c r="CX193" i="1" s="1"/>
  <c r="W193" i="1" s="1"/>
  <c r="FR193" i="1"/>
  <c r="GL193" i="1"/>
  <c r="GN193" i="1"/>
  <c r="GO193" i="1"/>
  <c r="GV193" i="1"/>
  <c r="HC193" i="1" s="1"/>
  <c r="GX193" i="1" s="1"/>
  <c r="C194" i="1"/>
  <c r="D194" i="1"/>
  <c r="AC194" i="1"/>
  <c r="AE194" i="1"/>
  <c r="CS194" i="1" s="1"/>
  <c r="AF194" i="1"/>
  <c r="AG194" i="1"/>
  <c r="CU194" i="1" s="1"/>
  <c r="T194" i="1" s="1"/>
  <c r="AH194" i="1"/>
  <c r="CV194" i="1" s="1"/>
  <c r="U194" i="1" s="1"/>
  <c r="AI194" i="1"/>
  <c r="CW194" i="1" s="1"/>
  <c r="V194" i="1" s="1"/>
  <c r="AJ194" i="1"/>
  <c r="CX194" i="1" s="1"/>
  <c r="W194" i="1" s="1"/>
  <c r="CQ194" i="1"/>
  <c r="P194" i="1" s="1"/>
  <c r="CR194" i="1"/>
  <c r="Q194" i="1" s="1"/>
  <c r="FR194" i="1"/>
  <c r="GL194" i="1"/>
  <c r="GN194" i="1"/>
  <c r="GO194" i="1"/>
  <c r="GV194" i="1"/>
  <c r="HC194" i="1" s="1"/>
  <c r="GX194" i="1" s="1"/>
  <c r="C195" i="1"/>
  <c r="D195" i="1"/>
  <c r="AC195" i="1"/>
  <c r="CQ195" i="1" s="1"/>
  <c r="P195" i="1" s="1"/>
  <c r="AD195" i="1"/>
  <c r="AE195" i="1"/>
  <c r="AF195" i="1"/>
  <c r="AG195" i="1"/>
  <c r="AH195" i="1"/>
  <c r="CV195" i="1" s="1"/>
  <c r="U195" i="1" s="1"/>
  <c r="AI195" i="1"/>
  <c r="CW195" i="1" s="1"/>
  <c r="V195" i="1" s="1"/>
  <c r="AJ195" i="1"/>
  <c r="CX195" i="1" s="1"/>
  <c r="W195" i="1" s="1"/>
  <c r="CR195" i="1"/>
  <c r="Q195" i="1" s="1"/>
  <c r="CS195" i="1"/>
  <c r="R195" i="1" s="1"/>
  <c r="GK195" i="1" s="1"/>
  <c r="CT195" i="1"/>
  <c r="S195" i="1" s="1"/>
  <c r="CU195" i="1"/>
  <c r="T195" i="1" s="1"/>
  <c r="FR195" i="1"/>
  <c r="GL195" i="1"/>
  <c r="GN195" i="1"/>
  <c r="GO195" i="1"/>
  <c r="GV195" i="1"/>
  <c r="HC195" i="1"/>
  <c r="GX195" i="1" s="1"/>
  <c r="C196" i="1"/>
  <c r="D196" i="1"/>
  <c r="AC196" i="1"/>
  <c r="AE196" i="1"/>
  <c r="AF196" i="1"/>
  <c r="CT196" i="1" s="1"/>
  <c r="S196" i="1" s="1"/>
  <c r="AG196" i="1"/>
  <c r="CU196" i="1" s="1"/>
  <c r="T196" i="1" s="1"/>
  <c r="AH196" i="1"/>
  <c r="CV196" i="1" s="1"/>
  <c r="U196" i="1" s="1"/>
  <c r="AI196" i="1"/>
  <c r="CW196" i="1" s="1"/>
  <c r="V196" i="1" s="1"/>
  <c r="AJ196" i="1"/>
  <c r="CX196" i="1" s="1"/>
  <c r="W196" i="1" s="1"/>
  <c r="CQ196" i="1"/>
  <c r="P196" i="1" s="1"/>
  <c r="FR196" i="1"/>
  <c r="GL196" i="1"/>
  <c r="GN196" i="1"/>
  <c r="GO196" i="1"/>
  <c r="GV196" i="1"/>
  <c r="HC196" i="1" s="1"/>
  <c r="GX196" i="1" s="1"/>
  <c r="C197" i="1"/>
  <c r="D197" i="1"/>
  <c r="AC197" i="1"/>
  <c r="AE197" i="1"/>
  <c r="AF197" i="1"/>
  <c r="AG197" i="1"/>
  <c r="CU197" i="1" s="1"/>
  <c r="T197" i="1" s="1"/>
  <c r="AH197" i="1"/>
  <c r="CV197" i="1" s="1"/>
  <c r="U197" i="1" s="1"/>
  <c r="AI197" i="1"/>
  <c r="CW197" i="1" s="1"/>
  <c r="V197" i="1" s="1"/>
  <c r="AJ197" i="1"/>
  <c r="CX197" i="1" s="1"/>
  <c r="W197" i="1" s="1"/>
  <c r="FR197" i="1"/>
  <c r="GL197" i="1"/>
  <c r="GN197" i="1"/>
  <c r="GO197" i="1"/>
  <c r="GV197" i="1"/>
  <c r="HC197" i="1" s="1"/>
  <c r="GX197" i="1" s="1"/>
  <c r="C198" i="1"/>
  <c r="D198" i="1"/>
  <c r="AC198" i="1"/>
  <c r="AE198" i="1"/>
  <c r="AF198" i="1"/>
  <c r="AG198" i="1"/>
  <c r="AH198" i="1"/>
  <c r="AI198" i="1"/>
  <c r="CW198" i="1" s="1"/>
  <c r="V198" i="1" s="1"/>
  <c r="AJ198" i="1"/>
  <c r="CX198" i="1" s="1"/>
  <c r="W198" i="1" s="1"/>
  <c r="CT198" i="1"/>
  <c r="S198" i="1" s="1"/>
  <c r="CU198" i="1"/>
  <c r="T198" i="1" s="1"/>
  <c r="CV198" i="1"/>
  <c r="U198" i="1" s="1"/>
  <c r="FR198" i="1"/>
  <c r="GL198" i="1"/>
  <c r="GN198" i="1"/>
  <c r="GO198" i="1"/>
  <c r="GV198" i="1"/>
  <c r="HC198" i="1" s="1"/>
  <c r="GX198" i="1" s="1"/>
  <c r="C199" i="1"/>
  <c r="D199" i="1"/>
  <c r="W199" i="1"/>
  <c r="AC199" i="1"/>
  <c r="CQ199" i="1" s="1"/>
  <c r="P199" i="1" s="1"/>
  <c r="AE199" i="1"/>
  <c r="AF199" i="1"/>
  <c r="CT199" i="1" s="1"/>
  <c r="S199" i="1" s="1"/>
  <c r="AG199" i="1"/>
  <c r="CU199" i="1" s="1"/>
  <c r="T199" i="1" s="1"/>
  <c r="AH199" i="1"/>
  <c r="CV199" i="1" s="1"/>
  <c r="U199" i="1" s="1"/>
  <c r="AI199" i="1"/>
  <c r="AJ199" i="1"/>
  <c r="CW199" i="1"/>
  <c r="V199" i="1" s="1"/>
  <c r="CX199" i="1"/>
  <c r="FR199" i="1"/>
  <c r="GL199" i="1"/>
  <c r="GN199" i="1"/>
  <c r="GO199" i="1"/>
  <c r="GV199" i="1"/>
  <c r="HC199" i="1" s="1"/>
  <c r="GX199" i="1"/>
  <c r="C200" i="1"/>
  <c r="D200" i="1"/>
  <c r="AC200" i="1"/>
  <c r="CQ200" i="1" s="1"/>
  <c r="P200" i="1" s="1"/>
  <c r="AE200" i="1"/>
  <c r="AD200" i="1" s="1"/>
  <c r="AF200" i="1"/>
  <c r="CT200" i="1" s="1"/>
  <c r="S200" i="1" s="1"/>
  <c r="AG200" i="1"/>
  <c r="CU200" i="1" s="1"/>
  <c r="T200" i="1" s="1"/>
  <c r="AH200" i="1"/>
  <c r="CV200" i="1" s="1"/>
  <c r="U200" i="1" s="1"/>
  <c r="AI200" i="1"/>
  <c r="AJ200" i="1"/>
  <c r="CW200" i="1"/>
  <c r="V200" i="1" s="1"/>
  <c r="CX200" i="1"/>
  <c r="W200" i="1" s="1"/>
  <c r="FR200" i="1"/>
  <c r="GL200" i="1"/>
  <c r="GN200" i="1"/>
  <c r="GO200" i="1"/>
  <c r="GV200" i="1"/>
  <c r="HC200" i="1" s="1"/>
  <c r="GX200" i="1" s="1"/>
  <c r="D201" i="1"/>
  <c r="T201" i="1"/>
  <c r="AC201" i="1"/>
  <c r="CQ201" i="1" s="1"/>
  <c r="P201" i="1" s="1"/>
  <c r="AE201" i="1"/>
  <c r="AD201" i="1" s="1"/>
  <c r="AF201" i="1"/>
  <c r="CT201" i="1" s="1"/>
  <c r="S201" i="1" s="1"/>
  <c r="AG201" i="1"/>
  <c r="CU201" i="1" s="1"/>
  <c r="AH201" i="1"/>
  <c r="CV201" i="1" s="1"/>
  <c r="U201" i="1" s="1"/>
  <c r="AI201" i="1"/>
  <c r="AJ201" i="1"/>
  <c r="CW201" i="1"/>
  <c r="V201" i="1" s="1"/>
  <c r="CX201" i="1"/>
  <c r="W201" i="1" s="1"/>
  <c r="FR201" i="1"/>
  <c r="GL201" i="1"/>
  <c r="GN201" i="1"/>
  <c r="GO201" i="1"/>
  <c r="GV201" i="1"/>
  <c r="HC201" i="1" s="1"/>
  <c r="GX201" i="1" s="1"/>
  <c r="D202" i="1"/>
  <c r="I202" i="1"/>
  <c r="K202" i="1"/>
  <c r="AC202" i="1"/>
  <c r="CQ202" i="1" s="1"/>
  <c r="P202" i="1" s="1"/>
  <c r="AE202" i="1"/>
  <c r="AD202" i="1" s="1"/>
  <c r="AF202" i="1"/>
  <c r="CT202" i="1" s="1"/>
  <c r="S202" i="1" s="1"/>
  <c r="AG202" i="1"/>
  <c r="CU202" i="1" s="1"/>
  <c r="T202" i="1" s="1"/>
  <c r="AH202" i="1"/>
  <c r="AI202" i="1"/>
  <c r="AJ202" i="1"/>
  <c r="CX202" i="1" s="1"/>
  <c r="CV202" i="1"/>
  <c r="U202" i="1" s="1"/>
  <c r="CW202" i="1"/>
  <c r="V202" i="1" s="1"/>
  <c r="FR202" i="1"/>
  <c r="GL202" i="1"/>
  <c r="GN202" i="1"/>
  <c r="GO202" i="1"/>
  <c r="GV202" i="1"/>
  <c r="HC202" i="1"/>
  <c r="C204" i="1"/>
  <c r="D204" i="1"/>
  <c r="AC204" i="1"/>
  <c r="CQ204" i="1" s="1"/>
  <c r="P204" i="1" s="1"/>
  <c r="AE204" i="1"/>
  <c r="AF204" i="1"/>
  <c r="CT204" i="1" s="1"/>
  <c r="S204" i="1" s="1"/>
  <c r="AG204" i="1"/>
  <c r="CU204" i="1" s="1"/>
  <c r="T204" i="1" s="1"/>
  <c r="AH204" i="1"/>
  <c r="CV204" i="1" s="1"/>
  <c r="U204" i="1" s="1"/>
  <c r="AI204" i="1"/>
  <c r="AJ204" i="1"/>
  <c r="CW204" i="1"/>
  <c r="V204" i="1" s="1"/>
  <c r="CX204" i="1"/>
  <c r="W204" i="1" s="1"/>
  <c r="FR204" i="1"/>
  <c r="GL204" i="1"/>
  <c r="GN204" i="1"/>
  <c r="GO204" i="1"/>
  <c r="GV204" i="1"/>
  <c r="HC204" i="1"/>
  <c r="GX204" i="1" s="1"/>
  <c r="C205" i="1"/>
  <c r="D205" i="1"/>
  <c r="AC205" i="1"/>
  <c r="AE205" i="1"/>
  <c r="AF205" i="1"/>
  <c r="AG205" i="1"/>
  <c r="CU205" i="1" s="1"/>
  <c r="T205" i="1" s="1"/>
  <c r="AH205" i="1"/>
  <c r="CV205" i="1" s="1"/>
  <c r="U205" i="1" s="1"/>
  <c r="AI205" i="1"/>
  <c r="CW205" i="1" s="1"/>
  <c r="V205" i="1" s="1"/>
  <c r="AJ205" i="1"/>
  <c r="CS205" i="1"/>
  <c r="CT205" i="1"/>
  <c r="S205" i="1" s="1"/>
  <c r="CX205" i="1"/>
  <c r="W205" i="1" s="1"/>
  <c r="FR205" i="1"/>
  <c r="GL205" i="1"/>
  <c r="GN205" i="1"/>
  <c r="GO205" i="1"/>
  <c r="GV205" i="1"/>
  <c r="HC205" i="1" s="1"/>
  <c r="GX205" i="1" s="1"/>
  <c r="C206" i="1"/>
  <c r="D206" i="1"/>
  <c r="AC206" i="1"/>
  <c r="CQ206" i="1" s="1"/>
  <c r="P206" i="1" s="1"/>
  <c r="AE206" i="1"/>
  <c r="AF206" i="1"/>
  <c r="CT206" i="1" s="1"/>
  <c r="S206" i="1" s="1"/>
  <c r="AG206" i="1"/>
  <c r="AH206" i="1"/>
  <c r="AI206" i="1"/>
  <c r="CW206" i="1" s="1"/>
  <c r="V206" i="1" s="1"/>
  <c r="AJ206" i="1"/>
  <c r="CX206" i="1" s="1"/>
  <c r="W206" i="1" s="1"/>
  <c r="CU206" i="1"/>
  <c r="T206" i="1" s="1"/>
  <c r="CV206" i="1"/>
  <c r="U206" i="1" s="1"/>
  <c r="FR206" i="1"/>
  <c r="GL206" i="1"/>
  <c r="GN206" i="1"/>
  <c r="GO206" i="1"/>
  <c r="GV206" i="1"/>
  <c r="HC206" i="1" s="1"/>
  <c r="GX206" i="1" s="1"/>
  <c r="C207" i="1"/>
  <c r="D207" i="1"/>
  <c r="AC207" i="1"/>
  <c r="CQ207" i="1" s="1"/>
  <c r="P207" i="1" s="1"/>
  <c r="AE207" i="1"/>
  <c r="AD207" i="1" s="1"/>
  <c r="AB207" i="1" s="1"/>
  <c r="AF207" i="1"/>
  <c r="AG207" i="1"/>
  <c r="AH207" i="1"/>
  <c r="AI207" i="1"/>
  <c r="AJ207" i="1"/>
  <c r="CX207" i="1" s="1"/>
  <c r="W207" i="1" s="1"/>
  <c r="CR207" i="1"/>
  <c r="Q207" i="1" s="1"/>
  <c r="CS207" i="1"/>
  <c r="R207" i="1" s="1"/>
  <c r="GK207" i="1" s="1"/>
  <c r="CT207" i="1"/>
  <c r="S207" i="1" s="1"/>
  <c r="CU207" i="1"/>
  <c r="T207" i="1" s="1"/>
  <c r="CV207" i="1"/>
  <c r="U207" i="1" s="1"/>
  <c r="CW207" i="1"/>
  <c r="V207" i="1" s="1"/>
  <c r="FR207" i="1"/>
  <c r="GL207" i="1"/>
  <c r="GN207" i="1"/>
  <c r="GO207" i="1"/>
  <c r="GV207" i="1"/>
  <c r="HC207" i="1" s="1"/>
  <c r="GX207" i="1" s="1"/>
  <c r="C208" i="1"/>
  <c r="D208" i="1"/>
  <c r="AC208" i="1"/>
  <c r="CQ208" i="1" s="1"/>
  <c r="P208" i="1" s="1"/>
  <c r="AE208" i="1"/>
  <c r="AF208" i="1"/>
  <c r="AG208" i="1"/>
  <c r="AH208" i="1"/>
  <c r="CV208" i="1" s="1"/>
  <c r="U208" i="1" s="1"/>
  <c r="AI208" i="1"/>
  <c r="CW208" i="1" s="1"/>
  <c r="V208" i="1" s="1"/>
  <c r="AJ208" i="1"/>
  <c r="CX208" i="1" s="1"/>
  <c r="W208" i="1" s="1"/>
  <c r="CU208" i="1"/>
  <c r="T208" i="1" s="1"/>
  <c r="FR208" i="1"/>
  <c r="GL208" i="1"/>
  <c r="GN208" i="1"/>
  <c r="GO208" i="1"/>
  <c r="GV208" i="1"/>
  <c r="HC208" i="1" s="1"/>
  <c r="GX208" i="1" s="1"/>
  <c r="C209" i="1"/>
  <c r="D209" i="1"/>
  <c r="V209" i="1"/>
  <c r="AC209" i="1"/>
  <c r="CQ209" i="1" s="1"/>
  <c r="P209" i="1" s="1"/>
  <c r="AE209" i="1"/>
  <c r="AF209" i="1"/>
  <c r="CT209" i="1" s="1"/>
  <c r="S209" i="1" s="1"/>
  <c r="AG209" i="1"/>
  <c r="CU209" i="1" s="1"/>
  <c r="T209" i="1" s="1"/>
  <c r="AH209" i="1"/>
  <c r="CV209" i="1" s="1"/>
  <c r="U209" i="1" s="1"/>
  <c r="AI209" i="1"/>
  <c r="CW209" i="1" s="1"/>
  <c r="AJ209" i="1"/>
  <c r="CX209" i="1" s="1"/>
  <c r="W209" i="1" s="1"/>
  <c r="FR209" i="1"/>
  <c r="GL209" i="1"/>
  <c r="GN209" i="1"/>
  <c r="GO209" i="1"/>
  <c r="GV209" i="1"/>
  <c r="HC209" i="1" s="1"/>
  <c r="GX209" i="1" s="1"/>
  <c r="C210" i="1"/>
  <c r="D210" i="1"/>
  <c r="V210" i="1"/>
  <c r="AC210" i="1"/>
  <c r="CQ210" i="1" s="1"/>
  <c r="P210" i="1" s="1"/>
  <c r="AE210" i="1"/>
  <c r="AF210" i="1"/>
  <c r="AG210" i="1"/>
  <c r="CU210" i="1" s="1"/>
  <c r="T210" i="1" s="1"/>
  <c r="AH210" i="1"/>
  <c r="CV210" i="1" s="1"/>
  <c r="U210" i="1" s="1"/>
  <c r="AI210" i="1"/>
  <c r="CW210" i="1" s="1"/>
  <c r="AJ210" i="1"/>
  <c r="CT210" i="1"/>
  <c r="S210" i="1" s="1"/>
  <c r="CY210" i="1" s="1"/>
  <c r="X210" i="1" s="1"/>
  <c r="CX210" i="1"/>
  <c r="W210" i="1" s="1"/>
  <c r="FR210" i="1"/>
  <c r="GL210" i="1"/>
  <c r="GN210" i="1"/>
  <c r="GO210" i="1"/>
  <c r="GV210" i="1"/>
  <c r="HC210" i="1" s="1"/>
  <c r="GX210" i="1" s="1"/>
  <c r="C211" i="1"/>
  <c r="D211" i="1"/>
  <c r="Q211" i="1"/>
  <c r="S211" i="1"/>
  <c r="CZ211" i="1" s="1"/>
  <c r="Y211" i="1" s="1"/>
  <c r="AC211" i="1"/>
  <c r="AE211" i="1"/>
  <c r="CR211" i="1" s="1"/>
  <c r="AF211" i="1"/>
  <c r="CT211" i="1" s="1"/>
  <c r="AG211" i="1"/>
  <c r="CU211" i="1" s="1"/>
  <c r="T211" i="1" s="1"/>
  <c r="AH211" i="1"/>
  <c r="CV211" i="1" s="1"/>
  <c r="U211" i="1" s="1"/>
  <c r="AI211" i="1"/>
  <c r="CW211" i="1" s="1"/>
  <c r="V211" i="1" s="1"/>
  <c r="AJ211" i="1"/>
  <c r="CX211" i="1" s="1"/>
  <c r="W211" i="1" s="1"/>
  <c r="FR211" i="1"/>
  <c r="GL211" i="1"/>
  <c r="GN211" i="1"/>
  <c r="GO211" i="1"/>
  <c r="GV211" i="1"/>
  <c r="HC211" i="1" s="1"/>
  <c r="GX211" i="1" s="1"/>
  <c r="D212" i="1"/>
  <c r="AC212" i="1"/>
  <c r="CQ212" i="1" s="1"/>
  <c r="P212" i="1" s="1"/>
  <c r="AD212" i="1"/>
  <c r="AE212" i="1"/>
  <c r="AF212" i="1"/>
  <c r="AG212" i="1"/>
  <c r="CU212" i="1" s="1"/>
  <c r="T212" i="1" s="1"/>
  <c r="AH212" i="1"/>
  <c r="CV212" i="1" s="1"/>
  <c r="U212" i="1" s="1"/>
  <c r="AI212" i="1"/>
  <c r="CW212" i="1" s="1"/>
  <c r="V212" i="1" s="1"/>
  <c r="AJ212" i="1"/>
  <c r="CX212" i="1" s="1"/>
  <c r="W212" i="1" s="1"/>
  <c r="CR212" i="1"/>
  <c r="Q212" i="1" s="1"/>
  <c r="CS212" i="1"/>
  <c r="R212" i="1" s="1"/>
  <c r="GK212" i="1" s="1"/>
  <c r="CT212" i="1"/>
  <c r="S212" i="1" s="1"/>
  <c r="FR212" i="1"/>
  <c r="GL212" i="1"/>
  <c r="GN212" i="1"/>
  <c r="GO212" i="1"/>
  <c r="GV212" i="1"/>
  <c r="HC212" i="1" s="1"/>
  <c r="GX212" i="1" s="1"/>
  <c r="D213" i="1"/>
  <c r="I213" i="1"/>
  <c r="K213" i="1"/>
  <c r="AC213" i="1"/>
  <c r="CQ213" i="1" s="1"/>
  <c r="AE213" i="1"/>
  <c r="AF213" i="1"/>
  <c r="CT213" i="1" s="1"/>
  <c r="AG213" i="1"/>
  <c r="CU213" i="1" s="1"/>
  <c r="AH213" i="1"/>
  <c r="AI213" i="1"/>
  <c r="AJ213" i="1"/>
  <c r="CV213" i="1"/>
  <c r="CW213" i="1"/>
  <c r="V213" i="1" s="1"/>
  <c r="CX213" i="1"/>
  <c r="W213" i="1" s="1"/>
  <c r="FR213" i="1"/>
  <c r="GL213" i="1"/>
  <c r="GN213" i="1"/>
  <c r="GO213" i="1"/>
  <c r="GV213" i="1"/>
  <c r="HC213" i="1"/>
  <c r="C215" i="1"/>
  <c r="D215" i="1"/>
  <c r="S215" i="1"/>
  <c r="AC215" i="1"/>
  <c r="CQ215" i="1" s="1"/>
  <c r="P215" i="1" s="1"/>
  <c r="AE215" i="1"/>
  <c r="AD215" i="1" s="1"/>
  <c r="AF215" i="1"/>
  <c r="CT215" i="1" s="1"/>
  <c r="AG215" i="1"/>
  <c r="CU215" i="1" s="1"/>
  <c r="T215" i="1" s="1"/>
  <c r="AH215" i="1"/>
  <c r="CV215" i="1" s="1"/>
  <c r="U215" i="1" s="1"/>
  <c r="AI215" i="1"/>
  <c r="CW215" i="1" s="1"/>
  <c r="V215" i="1" s="1"/>
  <c r="AJ215" i="1"/>
  <c r="CX215" i="1" s="1"/>
  <c r="W215" i="1" s="1"/>
  <c r="FR215" i="1"/>
  <c r="GL215" i="1"/>
  <c r="GN215" i="1"/>
  <c r="GO215" i="1"/>
  <c r="GV215" i="1"/>
  <c r="HC215" i="1" s="1"/>
  <c r="GX215" i="1" s="1"/>
  <c r="D216" i="1"/>
  <c r="AC216" i="1"/>
  <c r="AE216" i="1"/>
  <c r="AF216" i="1"/>
  <c r="AG216" i="1"/>
  <c r="CU216" i="1" s="1"/>
  <c r="T216" i="1" s="1"/>
  <c r="AH216" i="1"/>
  <c r="CV216" i="1" s="1"/>
  <c r="U216" i="1" s="1"/>
  <c r="AI216" i="1"/>
  <c r="CW216" i="1" s="1"/>
  <c r="V216" i="1" s="1"/>
  <c r="AJ216" i="1"/>
  <c r="CX216" i="1" s="1"/>
  <c r="W216" i="1" s="1"/>
  <c r="CR216" i="1"/>
  <c r="Q216" i="1" s="1"/>
  <c r="FR216" i="1"/>
  <c r="GL216" i="1"/>
  <c r="GN216" i="1"/>
  <c r="GO216" i="1"/>
  <c r="GV216" i="1"/>
  <c r="HC216" i="1" s="1"/>
  <c r="GX216" i="1" s="1"/>
  <c r="D217" i="1"/>
  <c r="P217" i="1"/>
  <c r="T217" i="1"/>
  <c r="U217" i="1"/>
  <c r="AC217" i="1"/>
  <c r="AE217" i="1"/>
  <c r="AD217" i="1" s="1"/>
  <c r="AF217" i="1"/>
  <c r="CT217" i="1" s="1"/>
  <c r="S217" i="1" s="1"/>
  <c r="AG217" i="1"/>
  <c r="CU217" i="1" s="1"/>
  <c r="AH217" i="1"/>
  <c r="CV217" i="1" s="1"/>
  <c r="AI217" i="1"/>
  <c r="CW217" i="1" s="1"/>
  <c r="V217" i="1" s="1"/>
  <c r="AJ217" i="1"/>
  <c r="CX217" i="1" s="1"/>
  <c r="W217" i="1" s="1"/>
  <c r="CQ217" i="1"/>
  <c r="FR217" i="1"/>
  <c r="GL217" i="1"/>
  <c r="GN217" i="1"/>
  <c r="GO217" i="1"/>
  <c r="GV217" i="1"/>
  <c r="HC217" i="1" s="1"/>
  <c r="GX217" i="1" s="1"/>
  <c r="C218" i="1"/>
  <c r="D218" i="1"/>
  <c r="V218" i="1"/>
  <c r="W218" i="1"/>
  <c r="AC218" i="1"/>
  <c r="CQ218" i="1" s="1"/>
  <c r="P218" i="1" s="1"/>
  <c r="AE218" i="1"/>
  <c r="AF218" i="1"/>
  <c r="AG218" i="1"/>
  <c r="CU218" i="1" s="1"/>
  <c r="T218" i="1" s="1"/>
  <c r="AH218" i="1"/>
  <c r="AI218" i="1"/>
  <c r="AJ218" i="1"/>
  <c r="CT218" i="1"/>
  <c r="S218" i="1" s="1"/>
  <c r="CV218" i="1"/>
  <c r="U218" i="1" s="1"/>
  <c r="CW218" i="1"/>
  <c r="CX218" i="1"/>
  <c r="FR218" i="1"/>
  <c r="GL218" i="1"/>
  <c r="GN218" i="1"/>
  <c r="GO218" i="1"/>
  <c r="GV218" i="1"/>
  <c r="HC218" i="1" s="1"/>
  <c r="GX218" i="1" s="1"/>
  <c r="D219" i="1"/>
  <c r="AC219" i="1"/>
  <c r="AE219" i="1"/>
  <c r="AF219" i="1"/>
  <c r="CT219" i="1" s="1"/>
  <c r="S219" i="1" s="1"/>
  <c r="CY219" i="1" s="1"/>
  <c r="X219" i="1" s="1"/>
  <c r="AG219" i="1"/>
  <c r="CU219" i="1" s="1"/>
  <c r="T219" i="1" s="1"/>
  <c r="AH219" i="1"/>
  <c r="CV219" i="1" s="1"/>
  <c r="U219" i="1" s="1"/>
  <c r="AI219" i="1"/>
  <c r="CW219" i="1" s="1"/>
  <c r="V219" i="1" s="1"/>
  <c r="AJ219" i="1"/>
  <c r="CX219" i="1" s="1"/>
  <c r="W219" i="1" s="1"/>
  <c r="CQ219" i="1"/>
  <c r="P219" i="1" s="1"/>
  <c r="FR219" i="1"/>
  <c r="GL219" i="1"/>
  <c r="GN219" i="1"/>
  <c r="GO219" i="1"/>
  <c r="GV219" i="1"/>
  <c r="HC219" i="1" s="1"/>
  <c r="GX219" i="1" s="1"/>
  <c r="D220" i="1"/>
  <c r="Q220" i="1"/>
  <c r="AC220" i="1"/>
  <c r="CQ220" i="1" s="1"/>
  <c r="P220" i="1" s="1"/>
  <c r="AE220" i="1"/>
  <c r="AD220" i="1" s="1"/>
  <c r="AF220" i="1"/>
  <c r="AG220" i="1"/>
  <c r="CU220" i="1" s="1"/>
  <c r="T220" i="1" s="1"/>
  <c r="AH220" i="1"/>
  <c r="CV220" i="1" s="1"/>
  <c r="U220" i="1" s="1"/>
  <c r="AI220" i="1"/>
  <c r="CW220" i="1" s="1"/>
  <c r="V220" i="1" s="1"/>
  <c r="AJ220" i="1"/>
  <c r="CX220" i="1" s="1"/>
  <c r="W220" i="1" s="1"/>
  <c r="CR220" i="1"/>
  <c r="CS220" i="1"/>
  <c r="R220" i="1" s="1"/>
  <c r="GK220" i="1" s="1"/>
  <c r="CT220" i="1"/>
  <c r="S220" i="1" s="1"/>
  <c r="FR220" i="1"/>
  <c r="GL220" i="1"/>
  <c r="GN220" i="1"/>
  <c r="GO220" i="1"/>
  <c r="GV220" i="1"/>
  <c r="HC220" i="1"/>
  <c r="GX220" i="1" s="1"/>
  <c r="C222" i="1"/>
  <c r="D222" i="1"/>
  <c r="P222" i="1"/>
  <c r="AC222" i="1"/>
  <c r="CQ222" i="1" s="1"/>
  <c r="AE222" i="1"/>
  <c r="AD222" i="1" s="1"/>
  <c r="AF222" i="1"/>
  <c r="CT222" i="1" s="1"/>
  <c r="S222" i="1" s="1"/>
  <c r="CY222" i="1" s="1"/>
  <c r="X222" i="1" s="1"/>
  <c r="AG222" i="1"/>
  <c r="CU222" i="1" s="1"/>
  <c r="T222" i="1" s="1"/>
  <c r="AH222" i="1"/>
  <c r="CV222" i="1" s="1"/>
  <c r="U222" i="1" s="1"/>
  <c r="AI222" i="1"/>
  <c r="CW222" i="1" s="1"/>
  <c r="V222" i="1" s="1"/>
  <c r="AJ222" i="1"/>
  <c r="CX222" i="1"/>
  <c r="W222" i="1" s="1"/>
  <c r="CZ222" i="1"/>
  <c r="Y222" i="1" s="1"/>
  <c r="FR222" i="1"/>
  <c r="GL222" i="1"/>
  <c r="GN222" i="1"/>
  <c r="GO222" i="1"/>
  <c r="GV222" i="1"/>
  <c r="HC222" i="1"/>
  <c r="GX222" i="1" s="1"/>
  <c r="D223" i="1"/>
  <c r="AC223" i="1"/>
  <c r="CQ223" i="1" s="1"/>
  <c r="P223" i="1" s="1"/>
  <c r="AE223" i="1"/>
  <c r="AF223" i="1"/>
  <c r="AG223" i="1"/>
  <c r="AH223" i="1"/>
  <c r="AI223" i="1"/>
  <c r="CW223" i="1" s="1"/>
  <c r="V223" i="1" s="1"/>
  <c r="AJ223" i="1"/>
  <c r="CX223" i="1" s="1"/>
  <c r="W223" i="1" s="1"/>
  <c r="CT223" i="1"/>
  <c r="S223" i="1" s="1"/>
  <c r="CU223" i="1"/>
  <c r="T223" i="1" s="1"/>
  <c r="CV223" i="1"/>
  <c r="U223" i="1" s="1"/>
  <c r="FR223" i="1"/>
  <c r="GL223" i="1"/>
  <c r="GN223" i="1"/>
  <c r="GO223" i="1"/>
  <c r="GV223" i="1"/>
  <c r="HC223" i="1"/>
  <c r="GX223" i="1" s="1"/>
  <c r="D224" i="1"/>
  <c r="AC224" i="1"/>
  <c r="CQ224" i="1" s="1"/>
  <c r="P224" i="1" s="1"/>
  <c r="AE224" i="1"/>
  <c r="AF224" i="1"/>
  <c r="CT224" i="1" s="1"/>
  <c r="S224" i="1" s="1"/>
  <c r="CY224" i="1" s="1"/>
  <c r="X224" i="1" s="1"/>
  <c r="AG224" i="1"/>
  <c r="CU224" i="1" s="1"/>
  <c r="T224" i="1" s="1"/>
  <c r="AH224" i="1"/>
  <c r="CV224" i="1" s="1"/>
  <c r="U224" i="1" s="1"/>
  <c r="AI224" i="1"/>
  <c r="CW224" i="1" s="1"/>
  <c r="V224" i="1" s="1"/>
  <c r="AJ224" i="1"/>
  <c r="CX224" i="1"/>
  <c r="W224" i="1" s="1"/>
  <c r="FR224" i="1"/>
  <c r="GL224" i="1"/>
  <c r="GN224" i="1"/>
  <c r="GO224" i="1"/>
  <c r="GV224" i="1"/>
  <c r="HC224" i="1"/>
  <c r="GX224" i="1" s="1"/>
  <c r="C225" i="1"/>
  <c r="D225" i="1"/>
  <c r="AC225" i="1"/>
  <c r="CQ225" i="1" s="1"/>
  <c r="P225" i="1" s="1"/>
  <c r="AE225" i="1"/>
  <c r="AD225" i="1" s="1"/>
  <c r="AF225" i="1"/>
  <c r="AG225" i="1"/>
  <c r="AH225" i="1"/>
  <c r="CV225" i="1" s="1"/>
  <c r="U225" i="1" s="1"/>
  <c r="AI225" i="1"/>
  <c r="CW225" i="1" s="1"/>
  <c r="V225" i="1" s="1"/>
  <c r="AJ225" i="1"/>
  <c r="CR225" i="1"/>
  <c r="Q225" i="1" s="1"/>
  <c r="CS225" i="1"/>
  <c r="R225" i="1" s="1"/>
  <c r="GK225" i="1" s="1"/>
  <c r="CT225" i="1"/>
  <c r="S225" i="1" s="1"/>
  <c r="CU225" i="1"/>
  <c r="T225" i="1" s="1"/>
  <c r="CX225" i="1"/>
  <c r="W225" i="1" s="1"/>
  <c r="FR225" i="1"/>
  <c r="GL225" i="1"/>
  <c r="GN225" i="1"/>
  <c r="GO225" i="1"/>
  <c r="GV225" i="1"/>
  <c r="HC225" i="1" s="1"/>
  <c r="GX225" i="1" s="1"/>
  <c r="D226" i="1"/>
  <c r="AC226" i="1"/>
  <c r="CQ226" i="1" s="1"/>
  <c r="P226" i="1" s="1"/>
  <c r="AE226" i="1"/>
  <c r="AF226" i="1"/>
  <c r="CT226" i="1" s="1"/>
  <c r="S226" i="1" s="1"/>
  <c r="CZ226" i="1" s="1"/>
  <c r="Y226" i="1" s="1"/>
  <c r="AG226" i="1"/>
  <c r="CU226" i="1" s="1"/>
  <c r="T226" i="1" s="1"/>
  <c r="AH226" i="1"/>
  <c r="CV226" i="1" s="1"/>
  <c r="U226" i="1" s="1"/>
  <c r="AI226" i="1"/>
  <c r="CW226" i="1" s="1"/>
  <c r="V226" i="1" s="1"/>
  <c r="AJ226" i="1"/>
  <c r="CX226" i="1" s="1"/>
  <c r="W226" i="1" s="1"/>
  <c r="CY226" i="1"/>
  <c r="X226" i="1" s="1"/>
  <c r="FR226" i="1"/>
  <c r="GL226" i="1"/>
  <c r="GN226" i="1"/>
  <c r="GO226" i="1"/>
  <c r="GV226" i="1"/>
  <c r="HC226" i="1" s="1"/>
  <c r="GX226" i="1" s="1"/>
  <c r="C228" i="1"/>
  <c r="D228" i="1"/>
  <c r="AC228" i="1"/>
  <c r="CQ228" i="1" s="1"/>
  <c r="P228" i="1" s="1"/>
  <c r="AE228" i="1"/>
  <c r="AF228" i="1"/>
  <c r="CT228" i="1" s="1"/>
  <c r="S228" i="1" s="1"/>
  <c r="AG228" i="1"/>
  <c r="CU228" i="1" s="1"/>
  <c r="T228" i="1" s="1"/>
  <c r="AH228" i="1"/>
  <c r="CV228" i="1" s="1"/>
  <c r="U228" i="1" s="1"/>
  <c r="AI228" i="1"/>
  <c r="CW228" i="1" s="1"/>
  <c r="V228" i="1" s="1"/>
  <c r="AJ228" i="1"/>
  <c r="CX228" i="1" s="1"/>
  <c r="W228" i="1" s="1"/>
  <c r="FR228" i="1"/>
  <c r="GL228" i="1"/>
  <c r="GN228" i="1"/>
  <c r="GO228" i="1"/>
  <c r="GV228" i="1"/>
  <c r="HC228" i="1" s="1"/>
  <c r="GX228" i="1" s="1"/>
  <c r="D229" i="1"/>
  <c r="V229" i="1"/>
  <c r="AC229" i="1"/>
  <c r="AE229" i="1"/>
  <c r="AF229" i="1"/>
  <c r="AG229" i="1"/>
  <c r="CU229" i="1" s="1"/>
  <c r="T229" i="1" s="1"/>
  <c r="AH229" i="1"/>
  <c r="CV229" i="1" s="1"/>
  <c r="U229" i="1" s="1"/>
  <c r="AI229" i="1"/>
  <c r="AJ229" i="1"/>
  <c r="CX229" i="1" s="1"/>
  <c r="W229" i="1" s="1"/>
  <c r="CQ229" i="1"/>
  <c r="P229" i="1" s="1"/>
  <c r="CW229" i="1"/>
  <c r="FR229" i="1"/>
  <c r="GL229" i="1"/>
  <c r="GN229" i="1"/>
  <c r="GO229" i="1"/>
  <c r="GV229" i="1"/>
  <c r="HC229" i="1" s="1"/>
  <c r="GX229" i="1" s="1"/>
  <c r="D230" i="1"/>
  <c r="P230" i="1"/>
  <c r="AC230" i="1"/>
  <c r="CQ230" i="1" s="1"/>
  <c r="AE230" i="1"/>
  <c r="AF230" i="1"/>
  <c r="CT230" i="1" s="1"/>
  <c r="S230" i="1" s="1"/>
  <c r="AG230" i="1"/>
  <c r="CU230" i="1" s="1"/>
  <c r="T230" i="1" s="1"/>
  <c r="AH230" i="1"/>
  <c r="CV230" i="1" s="1"/>
  <c r="U230" i="1" s="1"/>
  <c r="AI230" i="1"/>
  <c r="CW230" i="1" s="1"/>
  <c r="V230" i="1" s="1"/>
  <c r="AJ230" i="1"/>
  <c r="CX230" i="1" s="1"/>
  <c r="W230" i="1" s="1"/>
  <c r="FR230" i="1"/>
  <c r="GL230" i="1"/>
  <c r="GN230" i="1"/>
  <c r="GO230" i="1"/>
  <c r="GV230" i="1"/>
  <c r="HC230" i="1" s="1"/>
  <c r="GX230" i="1" s="1"/>
  <c r="C231" i="1"/>
  <c r="D231" i="1"/>
  <c r="AC231" i="1"/>
  <c r="CQ231" i="1" s="1"/>
  <c r="P231" i="1" s="1"/>
  <c r="AE231" i="1"/>
  <c r="AF231" i="1"/>
  <c r="CT231" i="1" s="1"/>
  <c r="S231" i="1" s="1"/>
  <c r="AG231" i="1"/>
  <c r="CU231" i="1" s="1"/>
  <c r="T231" i="1" s="1"/>
  <c r="AH231" i="1"/>
  <c r="CV231" i="1" s="1"/>
  <c r="U231" i="1" s="1"/>
  <c r="AI231" i="1"/>
  <c r="CW231" i="1" s="1"/>
  <c r="V231" i="1" s="1"/>
  <c r="AJ231" i="1"/>
  <c r="CX231" i="1" s="1"/>
  <c r="W231" i="1" s="1"/>
  <c r="FR231" i="1"/>
  <c r="GL231" i="1"/>
  <c r="GN231" i="1"/>
  <c r="GO231" i="1"/>
  <c r="GV231" i="1"/>
  <c r="HC231" i="1" s="1"/>
  <c r="GX231" i="1" s="1"/>
  <c r="D232" i="1"/>
  <c r="AC232" i="1"/>
  <c r="CQ232" i="1" s="1"/>
  <c r="P232" i="1" s="1"/>
  <c r="AE232" i="1"/>
  <c r="CS232" i="1" s="1"/>
  <c r="R232" i="1" s="1"/>
  <c r="GK232" i="1" s="1"/>
  <c r="AF232" i="1"/>
  <c r="CT232" i="1" s="1"/>
  <c r="S232" i="1" s="1"/>
  <c r="AG232" i="1"/>
  <c r="AH232" i="1"/>
  <c r="AI232" i="1"/>
  <c r="CW232" i="1" s="1"/>
  <c r="V232" i="1" s="1"/>
  <c r="AJ232" i="1"/>
  <c r="CR232" i="1"/>
  <c r="Q232" i="1" s="1"/>
  <c r="CU232" i="1"/>
  <c r="T232" i="1" s="1"/>
  <c r="CV232" i="1"/>
  <c r="U232" i="1" s="1"/>
  <c r="CX232" i="1"/>
  <c r="W232" i="1" s="1"/>
  <c r="FR232" i="1"/>
  <c r="GL232" i="1"/>
  <c r="GN232" i="1"/>
  <c r="GO232" i="1"/>
  <c r="GV232" i="1"/>
  <c r="HC232" i="1"/>
  <c r="GX232" i="1" s="1"/>
  <c r="D233" i="1"/>
  <c r="AC233" i="1"/>
  <c r="AE233" i="1"/>
  <c r="AF233" i="1"/>
  <c r="CT233" i="1" s="1"/>
  <c r="S233" i="1" s="1"/>
  <c r="AG233" i="1"/>
  <c r="CU233" i="1" s="1"/>
  <c r="T233" i="1" s="1"/>
  <c r="AH233" i="1"/>
  <c r="CV233" i="1" s="1"/>
  <c r="U233" i="1" s="1"/>
  <c r="AI233" i="1"/>
  <c r="CW233" i="1" s="1"/>
  <c r="V233" i="1" s="1"/>
  <c r="AJ233" i="1"/>
  <c r="CX233" i="1" s="1"/>
  <c r="W233" i="1" s="1"/>
  <c r="FR233" i="1"/>
  <c r="GL233" i="1"/>
  <c r="GN233" i="1"/>
  <c r="GO233" i="1"/>
  <c r="GV233" i="1"/>
  <c r="HC233" i="1"/>
  <c r="GX233" i="1" s="1"/>
  <c r="B235" i="1"/>
  <c r="B107" i="1" s="1"/>
  <c r="C235" i="1"/>
  <c r="C107" i="1" s="1"/>
  <c r="D235" i="1"/>
  <c r="D107" i="1" s="1"/>
  <c r="F235" i="1"/>
  <c r="F107" i="1" s="1"/>
  <c r="G235" i="1"/>
  <c r="BC235" i="1"/>
  <c r="BD235" i="1"/>
  <c r="BX235" i="1"/>
  <c r="CK235" i="1"/>
  <c r="CK107" i="1" s="1"/>
  <c r="CL235" i="1"/>
  <c r="CL107" i="1" s="1"/>
  <c r="CM235" i="1"/>
  <c r="CM107" i="1" s="1"/>
  <c r="D265" i="1"/>
  <c r="E267" i="1"/>
  <c r="Z267" i="1"/>
  <c r="AA267" i="1"/>
  <c r="AM267" i="1"/>
  <c r="AN267" i="1"/>
  <c r="BE267" i="1"/>
  <c r="BF267" i="1"/>
  <c r="BG267" i="1"/>
  <c r="BH267" i="1"/>
  <c r="BI267" i="1"/>
  <c r="BJ267" i="1"/>
  <c r="BK267" i="1"/>
  <c r="BL267" i="1"/>
  <c r="BM267" i="1"/>
  <c r="BN267" i="1"/>
  <c r="BO267" i="1"/>
  <c r="BP267" i="1"/>
  <c r="BQ267" i="1"/>
  <c r="BR267" i="1"/>
  <c r="BS267" i="1"/>
  <c r="BT267" i="1"/>
  <c r="BU267" i="1"/>
  <c r="BV267" i="1"/>
  <c r="BW267" i="1"/>
  <c r="CN267" i="1"/>
  <c r="CO267" i="1"/>
  <c r="CP267" i="1"/>
  <c r="CQ267" i="1"/>
  <c r="CR267" i="1"/>
  <c r="CS267" i="1"/>
  <c r="CT267" i="1"/>
  <c r="CU267" i="1"/>
  <c r="CV267" i="1"/>
  <c r="CW267" i="1"/>
  <c r="CX267" i="1"/>
  <c r="CY267" i="1"/>
  <c r="CZ267" i="1"/>
  <c r="DA267" i="1"/>
  <c r="DB267" i="1"/>
  <c r="DC267" i="1"/>
  <c r="DD267" i="1"/>
  <c r="DE267" i="1"/>
  <c r="DF267" i="1"/>
  <c r="DG267" i="1"/>
  <c r="DH267" i="1"/>
  <c r="DI267" i="1"/>
  <c r="DJ267" i="1"/>
  <c r="DK267" i="1"/>
  <c r="DL267" i="1"/>
  <c r="DM267" i="1"/>
  <c r="DN267" i="1"/>
  <c r="DO267" i="1"/>
  <c r="DP267" i="1"/>
  <c r="DQ267" i="1"/>
  <c r="DR267" i="1"/>
  <c r="DS267" i="1"/>
  <c r="DT267" i="1"/>
  <c r="DU267" i="1"/>
  <c r="DV267" i="1"/>
  <c r="DW267" i="1"/>
  <c r="DX267" i="1"/>
  <c r="DY267" i="1"/>
  <c r="DZ267" i="1"/>
  <c r="EA267" i="1"/>
  <c r="EB267" i="1"/>
  <c r="EC267" i="1"/>
  <c r="ED267" i="1"/>
  <c r="EE267" i="1"/>
  <c r="EF267" i="1"/>
  <c r="EG267" i="1"/>
  <c r="EH267" i="1"/>
  <c r="EI267" i="1"/>
  <c r="EJ267" i="1"/>
  <c r="EK267" i="1"/>
  <c r="EL267" i="1"/>
  <c r="EM267" i="1"/>
  <c r="EN267" i="1"/>
  <c r="EO267" i="1"/>
  <c r="EP267" i="1"/>
  <c r="EQ267" i="1"/>
  <c r="ER267" i="1"/>
  <c r="ES267" i="1"/>
  <c r="ET267" i="1"/>
  <c r="EU267" i="1"/>
  <c r="EV267" i="1"/>
  <c r="EW267" i="1"/>
  <c r="EX267" i="1"/>
  <c r="EY267" i="1"/>
  <c r="EZ267" i="1"/>
  <c r="FA267" i="1"/>
  <c r="FB267" i="1"/>
  <c r="FC267" i="1"/>
  <c r="FD267" i="1"/>
  <c r="FE267" i="1"/>
  <c r="FF267" i="1"/>
  <c r="FG267" i="1"/>
  <c r="FH267" i="1"/>
  <c r="FI267" i="1"/>
  <c r="FJ267" i="1"/>
  <c r="FK267" i="1"/>
  <c r="FL267" i="1"/>
  <c r="FM267" i="1"/>
  <c r="FN267" i="1"/>
  <c r="FO267" i="1"/>
  <c r="FP267" i="1"/>
  <c r="FQ267" i="1"/>
  <c r="FR267" i="1"/>
  <c r="FS267" i="1"/>
  <c r="FT267" i="1"/>
  <c r="FU267" i="1"/>
  <c r="FV267" i="1"/>
  <c r="FW267" i="1"/>
  <c r="FX267" i="1"/>
  <c r="FY267" i="1"/>
  <c r="FZ267" i="1"/>
  <c r="GA267" i="1"/>
  <c r="GB267" i="1"/>
  <c r="GC267" i="1"/>
  <c r="GD267" i="1"/>
  <c r="GE267" i="1"/>
  <c r="GF267" i="1"/>
  <c r="GG267" i="1"/>
  <c r="GH267" i="1"/>
  <c r="GI267" i="1"/>
  <c r="GJ267" i="1"/>
  <c r="GK267" i="1"/>
  <c r="GL267" i="1"/>
  <c r="GM267" i="1"/>
  <c r="GN267" i="1"/>
  <c r="GO267" i="1"/>
  <c r="GP267" i="1"/>
  <c r="GQ267" i="1"/>
  <c r="GR267" i="1"/>
  <c r="GS267" i="1"/>
  <c r="GT267" i="1"/>
  <c r="GU267" i="1"/>
  <c r="GV267" i="1"/>
  <c r="GW267" i="1"/>
  <c r="GX267" i="1"/>
  <c r="C271" i="1"/>
  <c r="D271" i="1"/>
  <c r="I271" i="1"/>
  <c r="CU438" i="3" s="1"/>
  <c r="K271" i="1"/>
  <c r="V271" i="1"/>
  <c r="AC271" i="1"/>
  <c r="CQ271" i="1" s="1"/>
  <c r="AE271" i="1"/>
  <c r="AF271" i="1"/>
  <c r="CT271" i="1" s="1"/>
  <c r="AG271" i="1"/>
  <c r="CU271" i="1" s="1"/>
  <c r="AH271" i="1"/>
  <c r="CV271" i="1" s="1"/>
  <c r="AI271" i="1"/>
  <c r="CW271" i="1" s="1"/>
  <c r="AJ271" i="1"/>
  <c r="CX271" i="1" s="1"/>
  <c r="FR271" i="1"/>
  <c r="GL271" i="1"/>
  <c r="GN271" i="1"/>
  <c r="GO271" i="1"/>
  <c r="GV271" i="1"/>
  <c r="HC271" i="1"/>
  <c r="C272" i="1"/>
  <c r="D272" i="1"/>
  <c r="I272" i="1"/>
  <c r="K272" i="1"/>
  <c r="AC272" i="1"/>
  <c r="CQ272" i="1" s="1"/>
  <c r="P272" i="1" s="1"/>
  <c r="AE272" i="1"/>
  <c r="CR272" i="1" s="1"/>
  <c r="Q272" i="1" s="1"/>
  <c r="AF272" i="1"/>
  <c r="CT272" i="1" s="1"/>
  <c r="S272" i="1" s="1"/>
  <c r="AG272" i="1"/>
  <c r="CU272" i="1" s="1"/>
  <c r="AH272" i="1"/>
  <c r="CV272" i="1" s="1"/>
  <c r="AI272" i="1"/>
  <c r="AJ272" i="1"/>
  <c r="CX272" i="1" s="1"/>
  <c r="CW272" i="1"/>
  <c r="FR272" i="1"/>
  <c r="GL272" i="1"/>
  <c r="GN272" i="1"/>
  <c r="GO272" i="1"/>
  <c r="GV272" i="1"/>
  <c r="HC272" i="1" s="1"/>
  <c r="GX272" i="1" s="1"/>
  <c r="D273" i="1"/>
  <c r="I273" i="1"/>
  <c r="K273" i="1"/>
  <c r="AC273" i="1"/>
  <c r="CQ273" i="1" s="1"/>
  <c r="P273" i="1" s="1"/>
  <c r="AE273" i="1"/>
  <c r="CR273" i="1" s="1"/>
  <c r="Q273" i="1" s="1"/>
  <c r="AF273" i="1"/>
  <c r="AG273" i="1"/>
  <c r="CU273" i="1" s="1"/>
  <c r="T273" i="1" s="1"/>
  <c r="AH273" i="1"/>
  <c r="CV273" i="1" s="1"/>
  <c r="U273" i="1" s="1"/>
  <c r="AI273" i="1"/>
  <c r="AJ273" i="1"/>
  <c r="CW273" i="1"/>
  <c r="V273" i="1" s="1"/>
  <c r="CX273" i="1"/>
  <c r="W273" i="1" s="1"/>
  <c r="FR273" i="1"/>
  <c r="GL273" i="1"/>
  <c r="GN273" i="1"/>
  <c r="GO273" i="1"/>
  <c r="GV273" i="1"/>
  <c r="HC273" i="1" s="1"/>
  <c r="GX273" i="1" s="1"/>
  <c r="D274" i="1"/>
  <c r="I274" i="1"/>
  <c r="K274" i="1"/>
  <c r="AC274" i="1"/>
  <c r="CQ274" i="1" s="1"/>
  <c r="P274" i="1" s="1"/>
  <c r="AE274" i="1"/>
  <c r="CS274" i="1" s="1"/>
  <c r="R274" i="1" s="1"/>
  <c r="GK274" i="1" s="1"/>
  <c r="AF274" i="1"/>
  <c r="CT274" i="1" s="1"/>
  <c r="S274" i="1" s="1"/>
  <c r="CY274" i="1" s="1"/>
  <c r="X274" i="1" s="1"/>
  <c r="AG274" i="1"/>
  <c r="CU274" i="1" s="1"/>
  <c r="T274" i="1" s="1"/>
  <c r="AH274" i="1"/>
  <c r="CV274" i="1" s="1"/>
  <c r="AI274" i="1"/>
  <c r="CW274" i="1" s="1"/>
  <c r="AJ274" i="1"/>
  <c r="CX274" i="1" s="1"/>
  <c r="W274" i="1" s="1"/>
  <c r="FR274" i="1"/>
  <c r="GL274" i="1"/>
  <c r="GN274" i="1"/>
  <c r="GO274" i="1"/>
  <c r="GV274" i="1"/>
  <c r="HC274" i="1" s="1"/>
  <c r="GX274" i="1" s="1"/>
  <c r="C275" i="1"/>
  <c r="D275" i="1"/>
  <c r="I275" i="1"/>
  <c r="K275" i="1"/>
  <c r="AC275" i="1"/>
  <c r="AE275" i="1"/>
  <c r="AD275" i="1" s="1"/>
  <c r="AF275" i="1"/>
  <c r="AG275" i="1"/>
  <c r="CU275" i="1" s="1"/>
  <c r="T275" i="1" s="1"/>
  <c r="AH275" i="1"/>
  <c r="CV275" i="1" s="1"/>
  <c r="U275" i="1" s="1"/>
  <c r="AI275" i="1"/>
  <c r="CW275" i="1" s="1"/>
  <c r="V275" i="1" s="1"/>
  <c r="AJ275" i="1"/>
  <c r="CS275" i="1"/>
  <c r="CT275" i="1"/>
  <c r="S275" i="1" s="1"/>
  <c r="CX275" i="1"/>
  <c r="W275" i="1" s="1"/>
  <c r="FR275" i="1"/>
  <c r="GL275" i="1"/>
  <c r="GN275" i="1"/>
  <c r="GO275" i="1"/>
  <c r="GV275" i="1"/>
  <c r="HC275" i="1" s="1"/>
  <c r="GX275" i="1" s="1"/>
  <c r="C276" i="1"/>
  <c r="D276" i="1"/>
  <c r="I276" i="1"/>
  <c r="K276" i="1"/>
  <c r="AC276" i="1"/>
  <c r="CQ276" i="1" s="1"/>
  <c r="AD276" i="1"/>
  <c r="AE276" i="1"/>
  <c r="AF276" i="1"/>
  <c r="CT276" i="1" s="1"/>
  <c r="AG276" i="1"/>
  <c r="CU276" i="1" s="1"/>
  <c r="AH276" i="1"/>
  <c r="CV276" i="1" s="1"/>
  <c r="U276" i="1" s="1"/>
  <c r="AI276" i="1"/>
  <c r="CW276" i="1" s="1"/>
  <c r="AJ276" i="1"/>
  <c r="CX276" i="1" s="1"/>
  <c r="CR276" i="1"/>
  <c r="Q276" i="1" s="1"/>
  <c r="CS276" i="1"/>
  <c r="R276" i="1" s="1"/>
  <c r="GK276" i="1" s="1"/>
  <c r="FR276" i="1"/>
  <c r="GL276" i="1"/>
  <c r="GN276" i="1"/>
  <c r="GO276" i="1"/>
  <c r="GV276" i="1"/>
  <c r="HC276" i="1"/>
  <c r="C277" i="1"/>
  <c r="D277" i="1"/>
  <c r="Q277" i="1"/>
  <c r="AC277" i="1"/>
  <c r="CQ277" i="1" s="1"/>
  <c r="P277" i="1" s="1"/>
  <c r="AE277" i="1"/>
  <c r="CR277" i="1" s="1"/>
  <c r="AF277" i="1"/>
  <c r="AG277" i="1"/>
  <c r="AH277" i="1"/>
  <c r="AI277" i="1"/>
  <c r="AJ277" i="1"/>
  <c r="CX277" i="1" s="1"/>
  <c r="W277" i="1" s="1"/>
  <c r="CS277" i="1"/>
  <c r="R277" i="1" s="1"/>
  <c r="GK277" i="1" s="1"/>
  <c r="CT277" i="1"/>
  <c r="S277" i="1" s="1"/>
  <c r="CU277" i="1"/>
  <c r="T277" i="1" s="1"/>
  <c r="CV277" i="1"/>
  <c r="U277" i="1" s="1"/>
  <c r="CW277" i="1"/>
  <c r="V277" i="1" s="1"/>
  <c r="FR277" i="1"/>
  <c r="GL277" i="1"/>
  <c r="GN277" i="1"/>
  <c r="GO277" i="1"/>
  <c r="GV277" i="1"/>
  <c r="HC277" i="1"/>
  <c r="GX277" i="1" s="1"/>
  <c r="C278" i="1"/>
  <c r="D278" i="1"/>
  <c r="AC278" i="1"/>
  <c r="AE278" i="1"/>
  <c r="AF278" i="1"/>
  <c r="AG278" i="1"/>
  <c r="CU278" i="1" s="1"/>
  <c r="T278" i="1" s="1"/>
  <c r="AH278" i="1"/>
  <c r="CV278" i="1" s="1"/>
  <c r="U278" i="1" s="1"/>
  <c r="AI278" i="1"/>
  <c r="CW278" i="1" s="1"/>
  <c r="V278" i="1" s="1"/>
  <c r="AJ278" i="1"/>
  <c r="CX278" i="1" s="1"/>
  <c r="W278" i="1" s="1"/>
  <c r="FR278" i="1"/>
  <c r="GL278" i="1"/>
  <c r="GN278" i="1"/>
  <c r="GO278" i="1"/>
  <c r="GV278" i="1"/>
  <c r="HC278" i="1" s="1"/>
  <c r="GX278" i="1" s="1"/>
  <c r="D280" i="1"/>
  <c r="AC280" i="1"/>
  <c r="CQ280" i="1" s="1"/>
  <c r="P280" i="1" s="1"/>
  <c r="AD280" i="1"/>
  <c r="AE280" i="1"/>
  <c r="AF280" i="1"/>
  <c r="AG280" i="1"/>
  <c r="AH280" i="1"/>
  <c r="CV280" i="1" s="1"/>
  <c r="U280" i="1" s="1"/>
  <c r="AI280" i="1"/>
  <c r="CW280" i="1" s="1"/>
  <c r="V280" i="1" s="1"/>
  <c r="AJ280" i="1"/>
  <c r="CX280" i="1" s="1"/>
  <c r="W280" i="1" s="1"/>
  <c r="CR280" i="1"/>
  <c r="Q280" i="1" s="1"/>
  <c r="CS280" i="1"/>
  <c r="CT280" i="1"/>
  <c r="S280" i="1" s="1"/>
  <c r="CU280" i="1"/>
  <c r="T280" i="1" s="1"/>
  <c r="FR280" i="1"/>
  <c r="GL280" i="1"/>
  <c r="GN280" i="1"/>
  <c r="GO280" i="1"/>
  <c r="GV280" i="1"/>
  <c r="HC280" i="1" s="1"/>
  <c r="GX280" i="1" s="1"/>
  <c r="C281" i="1"/>
  <c r="D281" i="1"/>
  <c r="AC281" i="1"/>
  <c r="AE281" i="1"/>
  <c r="AF281" i="1"/>
  <c r="AG281" i="1"/>
  <c r="CU281" i="1" s="1"/>
  <c r="T281" i="1" s="1"/>
  <c r="AH281" i="1"/>
  <c r="CV281" i="1" s="1"/>
  <c r="U281" i="1" s="1"/>
  <c r="AI281" i="1"/>
  <c r="CW281" i="1" s="1"/>
  <c r="V281" i="1" s="1"/>
  <c r="AJ281" i="1"/>
  <c r="CX281" i="1" s="1"/>
  <c r="W281" i="1" s="1"/>
  <c r="CQ281" i="1"/>
  <c r="P281" i="1" s="1"/>
  <c r="FR281" i="1"/>
  <c r="GL281" i="1"/>
  <c r="GN281" i="1"/>
  <c r="GO281" i="1"/>
  <c r="GV281" i="1"/>
  <c r="HC281" i="1" s="1"/>
  <c r="GX281" i="1" s="1"/>
  <c r="C282" i="1"/>
  <c r="D282" i="1"/>
  <c r="AC282" i="1"/>
  <c r="AE282" i="1"/>
  <c r="AF282" i="1"/>
  <c r="AG282" i="1"/>
  <c r="CU282" i="1" s="1"/>
  <c r="T282" i="1" s="1"/>
  <c r="AH282" i="1"/>
  <c r="CV282" i="1" s="1"/>
  <c r="U282" i="1" s="1"/>
  <c r="AI282" i="1"/>
  <c r="CW282" i="1" s="1"/>
  <c r="V282" i="1" s="1"/>
  <c r="AJ282" i="1"/>
  <c r="CR282" i="1"/>
  <c r="Q282" i="1" s="1"/>
  <c r="CS282" i="1"/>
  <c r="CX282" i="1"/>
  <c r="W282" i="1" s="1"/>
  <c r="FR282" i="1"/>
  <c r="GL282" i="1"/>
  <c r="GN282" i="1"/>
  <c r="GO282" i="1"/>
  <c r="GV282" i="1"/>
  <c r="HC282" i="1" s="1"/>
  <c r="GX282" i="1"/>
  <c r="C283" i="1"/>
  <c r="D283" i="1"/>
  <c r="AC283" i="1"/>
  <c r="AE283" i="1"/>
  <c r="AF283" i="1"/>
  <c r="AG283" i="1"/>
  <c r="CU283" i="1" s="1"/>
  <c r="T283" i="1" s="1"/>
  <c r="AH283" i="1"/>
  <c r="CV283" i="1" s="1"/>
  <c r="U283" i="1" s="1"/>
  <c r="AI283" i="1"/>
  <c r="CW283" i="1" s="1"/>
  <c r="V283" i="1" s="1"/>
  <c r="AJ283" i="1"/>
  <c r="CX283" i="1" s="1"/>
  <c r="W283" i="1" s="1"/>
  <c r="CQ283" i="1"/>
  <c r="P283" i="1" s="1"/>
  <c r="FR283" i="1"/>
  <c r="GL283" i="1"/>
  <c r="GN283" i="1"/>
  <c r="GO283" i="1"/>
  <c r="GV283" i="1"/>
  <c r="HC283" i="1" s="1"/>
  <c r="GX283" i="1" s="1"/>
  <c r="D285" i="1"/>
  <c r="I285" i="1"/>
  <c r="K285" i="1"/>
  <c r="AC285" i="1"/>
  <c r="AE285" i="1"/>
  <c r="AD285" i="1" s="1"/>
  <c r="AF285" i="1"/>
  <c r="CT285" i="1" s="1"/>
  <c r="S285" i="1" s="1"/>
  <c r="AG285" i="1"/>
  <c r="AH285" i="1"/>
  <c r="AI285" i="1"/>
  <c r="CW285" i="1" s="1"/>
  <c r="AJ285" i="1"/>
  <c r="CX285" i="1" s="1"/>
  <c r="W285" i="1" s="1"/>
  <c r="CQ285" i="1"/>
  <c r="CR285" i="1"/>
  <c r="CU285" i="1"/>
  <c r="CV285" i="1"/>
  <c r="FR285" i="1"/>
  <c r="GL285" i="1"/>
  <c r="GN285" i="1"/>
  <c r="GO285" i="1"/>
  <c r="GV285" i="1"/>
  <c r="HC285" i="1"/>
  <c r="D286" i="1"/>
  <c r="I286" i="1"/>
  <c r="K286" i="1"/>
  <c r="AC286" i="1"/>
  <c r="CQ286" i="1" s="1"/>
  <c r="AD286" i="1"/>
  <c r="AE286" i="1"/>
  <c r="CR286" i="1" s="1"/>
  <c r="AF286" i="1"/>
  <c r="CT286" i="1" s="1"/>
  <c r="AG286" i="1"/>
  <c r="CU286" i="1" s="1"/>
  <c r="AH286" i="1"/>
  <c r="AI286" i="1"/>
  <c r="CW286" i="1" s="1"/>
  <c r="AJ286" i="1"/>
  <c r="CX286" i="1" s="1"/>
  <c r="CV286" i="1"/>
  <c r="FR286" i="1"/>
  <c r="GL286" i="1"/>
  <c r="GN286" i="1"/>
  <c r="GO286" i="1"/>
  <c r="GV286" i="1"/>
  <c r="HC286" i="1"/>
  <c r="D287" i="1"/>
  <c r="I287" i="1"/>
  <c r="K287" i="1"/>
  <c r="T287" i="1"/>
  <c r="AC287" i="1"/>
  <c r="AE287" i="1"/>
  <c r="AF287" i="1"/>
  <c r="AG287" i="1"/>
  <c r="CU287" i="1" s="1"/>
  <c r="AH287" i="1"/>
  <c r="CV287" i="1" s="1"/>
  <c r="AI287" i="1"/>
  <c r="CW287" i="1" s="1"/>
  <c r="AJ287" i="1"/>
  <c r="CX287" i="1" s="1"/>
  <c r="CQ287" i="1"/>
  <c r="CR287" i="1"/>
  <c r="FR287" i="1"/>
  <c r="GL287" i="1"/>
  <c r="GN287" i="1"/>
  <c r="GO287" i="1"/>
  <c r="GV287" i="1"/>
  <c r="HC287" i="1"/>
  <c r="C288" i="1"/>
  <c r="D288" i="1"/>
  <c r="I288" i="1"/>
  <c r="K288" i="1"/>
  <c r="Q288" i="1"/>
  <c r="W288" i="1"/>
  <c r="AC288" i="1"/>
  <c r="CQ288" i="1" s="1"/>
  <c r="P288" i="1" s="1"/>
  <c r="AE288" i="1"/>
  <c r="AF288" i="1"/>
  <c r="AG288" i="1"/>
  <c r="AH288" i="1"/>
  <c r="AI288" i="1"/>
  <c r="CW288" i="1" s="1"/>
  <c r="AJ288" i="1"/>
  <c r="CX288" i="1" s="1"/>
  <c r="CR288" i="1"/>
  <c r="CS288" i="1"/>
  <c r="CT288" i="1"/>
  <c r="S288" i="1" s="1"/>
  <c r="CU288" i="1"/>
  <c r="T288" i="1" s="1"/>
  <c r="CV288" i="1"/>
  <c r="U288" i="1" s="1"/>
  <c r="FR288" i="1"/>
  <c r="GL288" i="1"/>
  <c r="GN288" i="1"/>
  <c r="GO288" i="1"/>
  <c r="GV288" i="1"/>
  <c r="HC288" i="1"/>
  <c r="GX288" i="1" s="1"/>
  <c r="D290" i="1"/>
  <c r="I290" i="1"/>
  <c r="K290" i="1"/>
  <c r="AC290" i="1"/>
  <c r="CQ290" i="1" s="1"/>
  <c r="AE290" i="1"/>
  <c r="AF290" i="1"/>
  <c r="AG290" i="1"/>
  <c r="AH290" i="1"/>
  <c r="CV290" i="1" s="1"/>
  <c r="AI290" i="1"/>
  <c r="AJ290" i="1"/>
  <c r="CX290" i="1" s="1"/>
  <c r="W290" i="1" s="1"/>
  <c r="CT290" i="1"/>
  <c r="CU290" i="1"/>
  <c r="CW290" i="1"/>
  <c r="FR290" i="1"/>
  <c r="GL290" i="1"/>
  <c r="GN290" i="1"/>
  <c r="GO290" i="1"/>
  <c r="GV290" i="1"/>
  <c r="HC290" i="1"/>
  <c r="D291" i="1"/>
  <c r="I291" i="1"/>
  <c r="K291" i="1"/>
  <c r="AC291" i="1"/>
  <c r="CQ291" i="1" s="1"/>
  <c r="P291" i="1" s="1"/>
  <c r="AE291" i="1"/>
  <c r="AF291" i="1"/>
  <c r="AG291" i="1"/>
  <c r="CU291" i="1" s="1"/>
  <c r="AH291" i="1"/>
  <c r="CV291" i="1" s="1"/>
  <c r="AI291" i="1"/>
  <c r="CW291" i="1" s="1"/>
  <c r="AJ291" i="1"/>
  <c r="CX291" i="1" s="1"/>
  <c r="CS291" i="1"/>
  <c r="CT291" i="1"/>
  <c r="FR291" i="1"/>
  <c r="GL291" i="1"/>
  <c r="GN291" i="1"/>
  <c r="GO291" i="1"/>
  <c r="GV291" i="1"/>
  <c r="HC291" i="1"/>
  <c r="D292" i="1"/>
  <c r="I292" i="1"/>
  <c r="K292" i="1"/>
  <c r="R292" i="1"/>
  <c r="GK292" i="1" s="1"/>
  <c r="AC292" i="1"/>
  <c r="AD292" i="1"/>
  <c r="AE292" i="1"/>
  <c r="AF292" i="1"/>
  <c r="AG292" i="1"/>
  <c r="AH292" i="1"/>
  <c r="CV292" i="1" s="1"/>
  <c r="U292" i="1" s="1"/>
  <c r="AI292" i="1"/>
  <c r="CW292" i="1" s="1"/>
  <c r="V292" i="1" s="1"/>
  <c r="AJ292" i="1"/>
  <c r="CX292" i="1" s="1"/>
  <c r="W292" i="1" s="1"/>
  <c r="CR292" i="1"/>
  <c r="Q292" i="1" s="1"/>
  <c r="CS292" i="1"/>
  <c r="CU292" i="1"/>
  <c r="T292" i="1" s="1"/>
  <c r="FR292" i="1"/>
  <c r="GL292" i="1"/>
  <c r="GN292" i="1"/>
  <c r="GO292" i="1"/>
  <c r="GV292" i="1"/>
  <c r="HC292" i="1" s="1"/>
  <c r="GX292" i="1"/>
  <c r="D293" i="1"/>
  <c r="I293" i="1"/>
  <c r="K293" i="1"/>
  <c r="AC293" i="1"/>
  <c r="CQ293" i="1" s="1"/>
  <c r="P293" i="1" s="1"/>
  <c r="AE293" i="1"/>
  <c r="CR293" i="1" s="1"/>
  <c r="AF293" i="1"/>
  <c r="CT293" i="1" s="1"/>
  <c r="AG293" i="1"/>
  <c r="CU293" i="1" s="1"/>
  <c r="AH293" i="1"/>
  <c r="CV293" i="1" s="1"/>
  <c r="AI293" i="1"/>
  <c r="CW293" i="1" s="1"/>
  <c r="AJ293" i="1"/>
  <c r="CX293" i="1" s="1"/>
  <c r="FR293" i="1"/>
  <c r="GL293" i="1"/>
  <c r="GN293" i="1"/>
  <c r="GO293" i="1"/>
  <c r="GV293" i="1"/>
  <c r="HC293" i="1" s="1"/>
  <c r="D294" i="1"/>
  <c r="I294" i="1"/>
  <c r="K294" i="1"/>
  <c r="AC294" i="1"/>
  <c r="AE294" i="1"/>
  <c r="AF294" i="1"/>
  <c r="AG294" i="1"/>
  <c r="CU294" i="1" s="1"/>
  <c r="T294" i="1" s="1"/>
  <c r="AH294" i="1"/>
  <c r="CV294" i="1" s="1"/>
  <c r="U294" i="1" s="1"/>
  <c r="AI294" i="1"/>
  <c r="CW294" i="1" s="1"/>
  <c r="V294" i="1" s="1"/>
  <c r="AJ294" i="1"/>
  <c r="CX294" i="1" s="1"/>
  <c r="W294" i="1" s="1"/>
  <c r="CQ294" i="1"/>
  <c r="P294" i="1" s="1"/>
  <c r="CR294" i="1"/>
  <c r="Q294" i="1" s="1"/>
  <c r="CS294" i="1"/>
  <c r="CT294" i="1"/>
  <c r="S294" i="1" s="1"/>
  <c r="FR294" i="1"/>
  <c r="GL294" i="1"/>
  <c r="GN294" i="1"/>
  <c r="GO294" i="1"/>
  <c r="GV294" i="1"/>
  <c r="HC294" i="1" s="1"/>
  <c r="GX294" i="1" s="1"/>
  <c r="D295" i="1"/>
  <c r="I295" i="1"/>
  <c r="K295" i="1"/>
  <c r="AC295" i="1"/>
  <c r="AE295" i="1"/>
  <c r="AF295" i="1"/>
  <c r="CT295" i="1" s="1"/>
  <c r="AG295" i="1"/>
  <c r="AH295" i="1"/>
  <c r="AI295" i="1"/>
  <c r="CW295" i="1" s="1"/>
  <c r="V295" i="1" s="1"/>
  <c r="AJ295" i="1"/>
  <c r="CX295" i="1" s="1"/>
  <c r="CS295" i="1"/>
  <c r="R295" i="1" s="1"/>
  <c r="GK295" i="1" s="1"/>
  <c r="CU295" i="1"/>
  <c r="CV295" i="1"/>
  <c r="U295" i="1" s="1"/>
  <c r="FR295" i="1"/>
  <c r="GL295" i="1"/>
  <c r="GN295" i="1"/>
  <c r="GO295" i="1"/>
  <c r="GV295" i="1"/>
  <c r="HC295" i="1"/>
  <c r="GX295" i="1" s="1"/>
  <c r="D296" i="1"/>
  <c r="I296" i="1"/>
  <c r="K296" i="1"/>
  <c r="AC296" i="1"/>
  <c r="AE296" i="1"/>
  <c r="AF296" i="1"/>
  <c r="AG296" i="1"/>
  <c r="CU296" i="1" s="1"/>
  <c r="AH296" i="1"/>
  <c r="CV296" i="1" s="1"/>
  <c r="U296" i="1" s="1"/>
  <c r="AI296" i="1"/>
  <c r="CW296" i="1" s="1"/>
  <c r="V296" i="1" s="1"/>
  <c r="AJ296" i="1"/>
  <c r="CX296" i="1" s="1"/>
  <c r="W296" i="1" s="1"/>
  <c r="CQ296" i="1"/>
  <c r="P296" i="1" s="1"/>
  <c r="FR296" i="1"/>
  <c r="GL296" i="1"/>
  <c r="GN296" i="1"/>
  <c r="GO296" i="1"/>
  <c r="GV296" i="1"/>
  <c r="HC296" i="1" s="1"/>
  <c r="GX296" i="1" s="1"/>
  <c r="D297" i="1"/>
  <c r="I297" i="1"/>
  <c r="K297" i="1"/>
  <c r="AC297" i="1"/>
  <c r="AE297" i="1"/>
  <c r="AD297" i="1" s="1"/>
  <c r="AB297" i="1" s="1"/>
  <c r="AF297" i="1"/>
  <c r="AG297" i="1"/>
  <c r="AH297" i="1"/>
  <c r="AI297" i="1"/>
  <c r="CW297" i="1" s="1"/>
  <c r="AJ297" i="1"/>
  <c r="CX297" i="1" s="1"/>
  <c r="CQ297" i="1"/>
  <c r="CT297" i="1"/>
  <c r="S297" i="1" s="1"/>
  <c r="CU297" i="1"/>
  <c r="T297" i="1" s="1"/>
  <c r="CV297" i="1"/>
  <c r="U297" i="1" s="1"/>
  <c r="FR297" i="1"/>
  <c r="GL297" i="1"/>
  <c r="GN297" i="1"/>
  <c r="GO297" i="1"/>
  <c r="GV297" i="1"/>
  <c r="HC297" i="1"/>
  <c r="C300" i="1"/>
  <c r="D300" i="1"/>
  <c r="I300" i="1"/>
  <c r="K300" i="1"/>
  <c r="U300" i="1"/>
  <c r="AC300" i="1"/>
  <c r="AE300" i="1"/>
  <c r="AF300" i="1"/>
  <c r="AG300" i="1"/>
  <c r="AH300" i="1"/>
  <c r="CV300" i="1" s="1"/>
  <c r="AI300" i="1"/>
  <c r="CW300" i="1" s="1"/>
  <c r="V300" i="1" s="1"/>
  <c r="AJ300" i="1"/>
  <c r="CR300" i="1"/>
  <c r="Q300" i="1" s="1"/>
  <c r="CT300" i="1"/>
  <c r="S300" i="1" s="1"/>
  <c r="CY300" i="1" s="1"/>
  <c r="X300" i="1" s="1"/>
  <c r="CU300" i="1"/>
  <c r="T300" i="1" s="1"/>
  <c r="CX300" i="1"/>
  <c r="FR300" i="1"/>
  <c r="GL300" i="1"/>
  <c r="GN300" i="1"/>
  <c r="GO300" i="1"/>
  <c r="GV300" i="1"/>
  <c r="HC300" i="1" s="1"/>
  <c r="GX300" i="1" s="1"/>
  <c r="C301" i="1"/>
  <c r="D301" i="1"/>
  <c r="I301" i="1"/>
  <c r="K301" i="1"/>
  <c r="AC301" i="1"/>
  <c r="CQ301" i="1" s="1"/>
  <c r="AE301" i="1"/>
  <c r="CR301" i="1" s="1"/>
  <c r="AF301" i="1"/>
  <c r="CT301" i="1" s="1"/>
  <c r="AG301" i="1"/>
  <c r="CU301" i="1" s="1"/>
  <c r="AH301" i="1"/>
  <c r="AI301" i="1"/>
  <c r="AJ301" i="1"/>
  <c r="CX301" i="1" s="1"/>
  <c r="CV301" i="1"/>
  <c r="CW301" i="1"/>
  <c r="V301" i="1" s="1"/>
  <c r="FR301" i="1"/>
  <c r="GL301" i="1"/>
  <c r="GN301" i="1"/>
  <c r="GO301" i="1"/>
  <c r="GV301" i="1"/>
  <c r="HC301" i="1" s="1"/>
  <c r="GX301" i="1" s="1"/>
  <c r="D302" i="1"/>
  <c r="I302" i="1"/>
  <c r="K302" i="1"/>
  <c r="S302" i="1"/>
  <c r="AC302" i="1"/>
  <c r="CQ302" i="1" s="1"/>
  <c r="P302" i="1" s="1"/>
  <c r="AE302" i="1"/>
  <c r="AF302" i="1"/>
  <c r="AG302" i="1"/>
  <c r="CU302" i="1" s="1"/>
  <c r="AH302" i="1"/>
  <c r="AI302" i="1"/>
  <c r="CW302" i="1" s="1"/>
  <c r="V302" i="1" s="1"/>
  <c r="AJ302" i="1"/>
  <c r="CX302" i="1" s="1"/>
  <c r="CS302" i="1"/>
  <c r="CT302" i="1"/>
  <c r="CV302" i="1"/>
  <c r="FR302" i="1"/>
  <c r="GL302" i="1"/>
  <c r="GN302" i="1"/>
  <c r="GO302" i="1"/>
  <c r="GV302" i="1"/>
  <c r="HC302" i="1"/>
  <c r="GX302" i="1" s="1"/>
  <c r="D303" i="1"/>
  <c r="I303" i="1"/>
  <c r="U303" i="1" s="1"/>
  <c r="K303" i="1"/>
  <c r="T303" i="1"/>
  <c r="AC303" i="1"/>
  <c r="CQ303" i="1" s="1"/>
  <c r="P303" i="1" s="1"/>
  <c r="AE303" i="1"/>
  <c r="AF303" i="1"/>
  <c r="CT303" i="1" s="1"/>
  <c r="AG303" i="1"/>
  <c r="AH303" i="1"/>
  <c r="CV303" i="1" s="1"/>
  <c r="AI303" i="1"/>
  <c r="CW303" i="1" s="1"/>
  <c r="V303" i="1" s="1"/>
  <c r="AJ303" i="1"/>
  <c r="CU303" i="1"/>
  <c r="CX303" i="1"/>
  <c r="FR303" i="1"/>
  <c r="GL303" i="1"/>
  <c r="GN303" i="1"/>
  <c r="GO303" i="1"/>
  <c r="GV303" i="1"/>
  <c r="HC303" i="1"/>
  <c r="C304" i="1"/>
  <c r="D304" i="1"/>
  <c r="I304" i="1"/>
  <c r="K304" i="1"/>
  <c r="AC304" i="1"/>
  <c r="CQ304" i="1" s="1"/>
  <c r="AE304" i="1"/>
  <c r="AF304" i="1"/>
  <c r="AG304" i="1"/>
  <c r="CU304" i="1" s="1"/>
  <c r="AH304" i="1"/>
  <c r="CV304" i="1" s="1"/>
  <c r="AI304" i="1"/>
  <c r="AJ304" i="1"/>
  <c r="CX304" i="1" s="1"/>
  <c r="CW304" i="1"/>
  <c r="FR304" i="1"/>
  <c r="GL304" i="1"/>
  <c r="GN304" i="1"/>
  <c r="GO304" i="1"/>
  <c r="GV304" i="1"/>
  <c r="HC304" i="1"/>
  <c r="C305" i="1"/>
  <c r="D305" i="1"/>
  <c r="I305" i="1"/>
  <c r="K305" i="1"/>
  <c r="AC305" i="1"/>
  <c r="CQ305" i="1" s="1"/>
  <c r="P305" i="1" s="1"/>
  <c r="AE305" i="1"/>
  <c r="AF305" i="1"/>
  <c r="CT305" i="1" s="1"/>
  <c r="AG305" i="1"/>
  <c r="CU305" i="1" s="1"/>
  <c r="AH305" i="1"/>
  <c r="CV305" i="1" s="1"/>
  <c r="AI305" i="1"/>
  <c r="CW305" i="1" s="1"/>
  <c r="AJ305" i="1"/>
  <c r="CX305" i="1" s="1"/>
  <c r="FR305" i="1"/>
  <c r="GL305" i="1"/>
  <c r="GN305" i="1"/>
  <c r="GO305" i="1"/>
  <c r="GV305" i="1"/>
  <c r="HC305" i="1"/>
  <c r="C306" i="1"/>
  <c r="D306" i="1"/>
  <c r="AC306" i="1"/>
  <c r="AE306" i="1"/>
  <c r="AF306" i="1"/>
  <c r="CT306" i="1" s="1"/>
  <c r="S306" i="1" s="1"/>
  <c r="AG306" i="1"/>
  <c r="CU306" i="1" s="1"/>
  <c r="T306" i="1" s="1"/>
  <c r="AH306" i="1"/>
  <c r="CV306" i="1" s="1"/>
  <c r="U306" i="1" s="1"/>
  <c r="AI306" i="1"/>
  <c r="CW306" i="1" s="1"/>
  <c r="V306" i="1" s="1"/>
  <c r="AJ306" i="1"/>
  <c r="CX306" i="1" s="1"/>
  <c r="W306" i="1" s="1"/>
  <c r="FR306" i="1"/>
  <c r="GL306" i="1"/>
  <c r="GN306" i="1"/>
  <c r="GO306" i="1"/>
  <c r="GV306" i="1"/>
  <c r="HC306" i="1" s="1"/>
  <c r="GX306" i="1"/>
  <c r="C307" i="1"/>
  <c r="D307" i="1"/>
  <c r="AC307" i="1"/>
  <c r="CQ307" i="1" s="1"/>
  <c r="P307" i="1" s="1"/>
  <c r="AE307" i="1"/>
  <c r="AF307" i="1"/>
  <c r="AG307" i="1"/>
  <c r="AH307" i="1"/>
  <c r="CV307" i="1" s="1"/>
  <c r="U307" i="1" s="1"/>
  <c r="AI307" i="1"/>
  <c r="CW307" i="1" s="1"/>
  <c r="V307" i="1" s="1"/>
  <c r="AJ307" i="1"/>
  <c r="CU307" i="1"/>
  <c r="T307" i="1" s="1"/>
  <c r="CX307" i="1"/>
  <c r="W307" i="1" s="1"/>
  <c r="FR307" i="1"/>
  <c r="GL307" i="1"/>
  <c r="GN307" i="1"/>
  <c r="GO307" i="1"/>
  <c r="GV307" i="1"/>
  <c r="HC307" i="1" s="1"/>
  <c r="GX307" i="1" s="1"/>
  <c r="D309" i="1"/>
  <c r="T309" i="1"/>
  <c r="AC309" i="1"/>
  <c r="CQ309" i="1" s="1"/>
  <c r="P309" i="1" s="1"/>
  <c r="AE309" i="1"/>
  <c r="AF309" i="1"/>
  <c r="AG309" i="1"/>
  <c r="CU309" i="1" s="1"/>
  <c r="AH309" i="1"/>
  <c r="CV309" i="1" s="1"/>
  <c r="U309" i="1" s="1"/>
  <c r="AI309" i="1"/>
  <c r="CW309" i="1" s="1"/>
  <c r="V309" i="1" s="1"/>
  <c r="AJ309" i="1"/>
  <c r="CX309" i="1" s="1"/>
  <c r="W309" i="1" s="1"/>
  <c r="CT309" i="1"/>
  <c r="S309" i="1" s="1"/>
  <c r="FR309" i="1"/>
  <c r="GL309" i="1"/>
  <c r="GN309" i="1"/>
  <c r="GO309" i="1"/>
  <c r="GV309" i="1"/>
  <c r="HC309" i="1" s="1"/>
  <c r="GX309" i="1" s="1"/>
  <c r="C310" i="1"/>
  <c r="D310" i="1"/>
  <c r="AC310" i="1"/>
  <c r="AE310" i="1"/>
  <c r="AF310" i="1"/>
  <c r="AG310" i="1"/>
  <c r="AH310" i="1"/>
  <c r="AI310" i="1"/>
  <c r="AJ310" i="1"/>
  <c r="CU310" i="1"/>
  <c r="T310" i="1" s="1"/>
  <c r="CV310" i="1"/>
  <c r="U310" i="1" s="1"/>
  <c r="CW310" i="1"/>
  <c r="V310" i="1" s="1"/>
  <c r="CX310" i="1"/>
  <c r="W310" i="1" s="1"/>
  <c r="FR310" i="1"/>
  <c r="GL310" i="1"/>
  <c r="GN310" i="1"/>
  <c r="GO310" i="1"/>
  <c r="GV310" i="1"/>
  <c r="HC310" i="1"/>
  <c r="GX310" i="1" s="1"/>
  <c r="C311" i="1"/>
  <c r="D311" i="1"/>
  <c r="AC311" i="1"/>
  <c r="CQ311" i="1" s="1"/>
  <c r="P311" i="1" s="1"/>
  <c r="AE311" i="1"/>
  <c r="AF311" i="1"/>
  <c r="AG311" i="1"/>
  <c r="AH311" i="1"/>
  <c r="CV311" i="1" s="1"/>
  <c r="U311" i="1" s="1"/>
  <c r="AI311" i="1"/>
  <c r="CW311" i="1" s="1"/>
  <c r="V311" i="1" s="1"/>
  <c r="AJ311" i="1"/>
  <c r="CU311" i="1"/>
  <c r="T311" i="1" s="1"/>
  <c r="CX311" i="1"/>
  <c r="W311" i="1" s="1"/>
  <c r="FR311" i="1"/>
  <c r="GL311" i="1"/>
  <c r="GN311" i="1"/>
  <c r="GO311" i="1"/>
  <c r="GV311" i="1"/>
  <c r="HC311" i="1" s="1"/>
  <c r="GX311" i="1" s="1"/>
  <c r="C312" i="1"/>
  <c r="D312" i="1"/>
  <c r="U312" i="1"/>
  <c r="AC312" i="1"/>
  <c r="CQ312" i="1" s="1"/>
  <c r="P312" i="1" s="1"/>
  <c r="AE312" i="1"/>
  <c r="AF312" i="1"/>
  <c r="AG312" i="1"/>
  <c r="CU312" i="1" s="1"/>
  <c r="T312" i="1" s="1"/>
  <c r="AH312" i="1"/>
  <c r="CV312" i="1" s="1"/>
  <c r="AI312" i="1"/>
  <c r="CW312" i="1" s="1"/>
  <c r="V312" i="1" s="1"/>
  <c r="AJ312" i="1"/>
  <c r="CX312" i="1" s="1"/>
  <c r="W312" i="1" s="1"/>
  <c r="FR312" i="1"/>
  <c r="GL312" i="1"/>
  <c r="GN312" i="1"/>
  <c r="GO312" i="1"/>
  <c r="GV312" i="1"/>
  <c r="HC312" i="1" s="1"/>
  <c r="GX312" i="1"/>
  <c r="D314" i="1"/>
  <c r="I314" i="1"/>
  <c r="K314" i="1"/>
  <c r="W314" i="1"/>
  <c r="AC314" i="1"/>
  <c r="CQ314" i="1" s="1"/>
  <c r="P314" i="1" s="1"/>
  <c r="AE314" i="1"/>
  <c r="AD314" i="1" s="1"/>
  <c r="AF314" i="1"/>
  <c r="CT314" i="1" s="1"/>
  <c r="S314" i="1" s="1"/>
  <c r="AG314" i="1"/>
  <c r="CU314" i="1" s="1"/>
  <c r="T314" i="1" s="1"/>
  <c r="AH314" i="1"/>
  <c r="CV314" i="1" s="1"/>
  <c r="U314" i="1" s="1"/>
  <c r="AI314" i="1"/>
  <c r="AJ314" i="1"/>
  <c r="CX314" i="1" s="1"/>
  <c r="CW314" i="1"/>
  <c r="V314" i="1" s="1"/>
  <c r="FR314" i="1"/>
  <c r="GL314" i="1"/>
  <c r="GN314" i="1"/>
  <c r="GO314" i="1"/>
  <c r="GV314" i="1"/>
  <c r="HC314" i="1"/>
  <c r="GX314" i="1" s="1"/>
  <c r="D315" i="1"/>
  <c r="I315" i="1"/>
  <c r="K315" i="1"/>
  <c r="U315" i="1"/>
  <c r="AC315" i="1"/>
  <c r="CQ315" i="1" s="1"/>
  <c r="P315" i="1" s="1"/>
  <c r="AE315" i="1"/>
  <c r="AF315" i="1"/>
  <c r="CT315" i="1" s="1"/>
  <c r="AG315" i="1"/>
  <c r="AH315" i="1"/>
  <c r="AI315" i="1"/>
  <c r="CW315" i="1" s="1"/>
  <c r="AJ315" i="1"/>
  <c r="CX315" i="1" s="1"/>
  <c r="W315" i="1" s="1"/>
  <c r="CU315" i="1"/>
  <c r="CV315" i="1"/>
  <c r="FR315" i="1"/>
  <c r="GL315" i="1"/>
  <c r="GN315" i="1"/>
  <c r="GO315" i="1"/>
  <c r="GV315" i="1"/>
  <c r="HC315" i="1" s="1"/>
  <c r="GX315" i="1" s="1"/>
  <c r="D316" i="1"/>
  <c r="I316" i="1"/>
  <c r="K316" i="1"/>
  <c r="AC316" i="1"/>
  <c r="CQ316" i="1" s="1"/>
  <c r="P316" i="1" s="1"/>
  <c r="AE316" i="1"/>
  <c r="AF316" i="1"/>
  <c r="AG316" i="1"/>
  <c r="CU316" i="1" s="1"/>
  <c r="AH316" i="1"/>
  <c r="AI316" i="1"/>
  <c r="CW316" i="1" s="1"/>
  <c r="AJ316" i="1"/>
  <c r="CX316" i="1" s="1"/>
  <c r="W316" i="1" s="1"/>
  <c r="CV316" i="1"/>
  <c r="U316" i="1" s="1"/>
  <c r="FR316" i="1"/>
  <c r="GL316" i="1"/>
  <c r="GN316" i="1"/>
  <c r="GO316" i="1"/>
  <c r="GV316" i="1"/>
  <c r="HC316" i="1" s="1"/>
  <c r="C317" i="1"/>
  <c r="D317" i="1"/>
  <c r="I317" i="1"/>
  <c r="K317" i="1"/>
  <c r="AC317" i="1"/>
  <c r="CQ317" i="1" s="1"/>
  <c r="P317" i="1" s="1"/>
  <c r="AE317" i="1"/>
  <c r="AF317" i="1"/>
  <c r="AG317" i="1"/>
  <c r="CU317" i="1" s="1"/>
  <c r="AH317" i="1"/>
  <c r="CV317" i="1" s="1"/>
  <c r="AI317" i="1"/>
  <c r="CW317" i="1" s="1"/>
  <c r="AJ317" i="1"/>
  <c r="CX317" i="1" s="1"/>
  <c r="W317" i="1" s="1"/>
  <c r="CR317" i="1"/>
  <c r="Q317" i="1" s="1"/>
  <c r="FR317" i="1"/>
  <c r="GL317" i="1"/>
  <c r="GN317" i="1"/>
  <c r="GO317" i="1"/>
  <c r="GV317" i="1"/>
  <c r="HC317" i="1" s="1"/>
  <c r="D319" i="1"/>
  <c r="I319" i="1"/>
  <c r="K319" i="1"/>
  <c r="AC319" i="1"/>
  <c r="AE319" i="1"/>
  <c r="AF319" i="1"/>
  <c r="CT319" i="1" s="1"/>
  <c r="S319" i="1" s="1"/>
  <c r="AG319" i="1"/>
  <c r="CU319" i="1" s="1"/>
  <c r="T319" i="1" s="1"/>
  <c r="AH319" i="1"/>
  <c r="CV319" i="1" s="1"/>
  <c r="U319" i="1" s="1"/>
  <c r="AI319" i="1"/>
  <c r="CW319" i="1" s="1"/>
  <c r="V319" i="1" s="1"/>
  <c r="AJ319" i="1"/>
  <c r="CX319" i="1" s="1"/>
  <c r="CR319" i="1"/>
  <c r="Q319" i="1" s="1"/>
  <c r="CS319" i="1"/>
  <c r="FR319" i="1"/>
  <c r="GL319" i="1"/>
  <c r="GN319" i="1"/>
  <c r="GO319" i="1"/>
  <c r="GV319" i="1"/>
  <c r="HC319" i="1"/>
  <c r="D320" i="1"/>
  <c r="I320" i="1"/>
  <c r="K320" i="1"/>
  <c r="AC320" i="1"/>
  <c r="AE320" i="1"/>
  <c r="AD320" i="1" s="1"/>
  <c r="AF320" i="1"/>
  <c r="CT320" i="1" s="1"/>
  <c r="S320" i="1" s="1"/>
  <c r="AG320" i="1"/>
  <c r="CU320" i="1" s="1"/>
  <c r="T320" i="1" s="1"/>
  <c r="AH320" i="1"/>
  <c r="CV320" i="1" s="1"/>
  <c r="U320" i="1" s="1"/>
  <c r="AI320" i="1"/>
  <c r="AJ320" i="1"/>
  <c r="CQ320" i="1"/>
  <c r="P320" i="1" s="1"/>
  <c r="CW320" i="1"/>
  <c r="V320" i="1" s="1"/>
  <c r="CX320" i="1"/>
  <c r="W320" i="1" s="1"/>
  <c r="FR320" i="1"/>
  <c r="GL320" i="1"/>
  <c r="GN320" i="1"/>
  <c r="GO320" i="1"/>
  <c r="GV320" i="1"/>
  <c r="HC320" i="1"/>
  <c r="GX320" i="1" s="1"/>
  <c r="D321" i="1"/>
  <c r="I321" i="1"/>
  <c r="K321" i="1"/>
  <c r="AC321" i="1"/>
  <c r="AE321" i="1"/>
  <c r="AF321" i="1"/>
  <c r="AG321" i="1"/>
  <c r="AH321" i="1"/>
  <c r="CV321" i="1" s="1"/>
  <c r="AI321" i="1"/>
  <c r="CW321" i="1" s="1"/>
  <c r="AJ321" i="1"/>
  <c r="CU321" i="1"/>
  <c r="CX321" i="1"/>
  <c r="W321" i="1" s="1"/>
  <c r="FR321" i="1"/>
  <c r="GL321" i="1"/>
  <c r="GN321" i="1"/>
  <c r="GO321" i="1"/>
  <c r="GV321" i="1"/>
  <c r="HC321" i="1"/>
  <c r="D322" i="1"/>
  <c r="I322" i="1"/>
  <c r="K322" i="1"/>
  <c r="AC322" i="1"/>
  <c r="AE322" i="1"/>
  <c r="AF322" i="1"/>
  <c r="CT322" i="1" s="1"/>
  <c r="AG322" i="1"/>
  <c r="CU322" i="1" s="1"/>
  <c r="AH322" i="1"/>
  <c r="CV322" i="1" s="1"/>
  <c r="AI322" i="1"/>
  <c r="CW322" i="1" s="1"/>
  <c r="AJ322" i="1"/>
  <c r="CX322" i="1" s="1"/>
  <c r="CQ322" i="1"/>
  <c r="CR322" i="1"/>
  <c r="FR322" i="1"/>
  <c r="GL322" i="1"/>
  <c r="GN322" i="1"/>
  <c r="GO322" i="1"/>
  <c r="GV322" i="1"/>
  <c r="HC322" i="1" s="1"/>
  <c r="D323" i="1"/>
  <c r="I323" i="1"/>
  <c r="K323" i="1"/>
  <c r="S323" i="1"/>
  <c r="T323" i="1"/>
  <c r="V323" i="1"/>
  <c r="AC323" i="1"/>
  <c r="AE323" i="1"/>
  <c r="AF323" i="1"/>
  <c r="AG323" i="1"/>
  <c r="AH323" i="1"/>
  <c r="CV323" i="1" s="1"/>
  <c r="U323" i="1" s="1"/>
  <c r="AI323" i="1"/>
  <c r="CW323" i="1" s="1"/>
  <c r="AJ323" i="1"/>
  <c r="CX323" i="1" s="1"/>
  <c r="CQ323" i="1"/>
  <c r="P323" i="1" s="1"/>
  <c r="CR323" i="1"/>
  <c r="Q323" i="1" s="1"/>
  <c r="CS323" i="1"/>
  <c r="CT323" i="1"/>
  <c r="CU323" i="1"/>
  <c r="FR323" i="1"/>
  <c r="GL323" i="1"/>
  <c r="GN323" i="1"/>
  <c r="GO323" i="1"/>
  <c r="GV323" i="1"/>
  <c r="HC323" i="1" s="1"/>
  <c r="GX323" i="1" s="1"/>
  <c r="D324" i="1"/>
  <c r="I324" i="1"/>
  <c r="K324" i="1"/>
  <c r="V324" i="1"/>
  <c r="AC324" i="1"/>
  <c r="AE324" i="1"/>
  <c r="CR324" i="1" s="1"/>
  <c r="AF324" i="1"/>
  <c r="AG324" i="1"/>
  <c r="AH324" i="1"/>
  <c r="AI324" i="1"/>
  <c r="AJ324" i="1"/>
  <c r="CQ324" i="1"/>
  <c r="CS324" i="1"/>
  <c r="CT324" i="1"/>
  <c r="CU324" i="1"/>
  <c r="CV324" i="1"/>
  <c r="U324" i="1" s="1"/>
  <c r="CW324" i="1"/>
  <c r="CX324" i="1"/>
  <c r="FR324" i="1"/>
  <c r="GL324" i="1"/>
  <c r="GN324" i="1"/>
  <c r="GO324" i="1"/>
  <c r="GV324" i="1"/>
  <c r="HC324" i="1"/>
  <c r="GX324" i="1" s="1"/>
  <c r="D325" i="1"/>
  <c r="I325" i="1"/>
  <c r="K325" i="1"/>
  <c r="AC325" i="1"/>
  <c r="CQ325" i="1" s="1"/>
  <c r="P325" i="1" s="1"/>
  <c r="AE325" i="1"/>
  <c r="AF325" i="1"/>
  <c r="AG325" i="1"/>
  <c r="AH325" i="1"/>
  <c r="CV325" i="1" s="1"/>
  <c r="AI325" i="1"/>
  <c r="CW325" i="1" s="1"/>
  <c r="V325" i="1" s="1"/>
  <c r="AJ325" i="1"/>
  <c r="CU325" i="1"/>
  <c r="T325" i="1" s="1"/>
  <c r="CX325" i="1"/>
  <c r="W325" i="1" s="1"/>
  <c r="FR325" i="1"/>
  <c r="GL325" i="1"/>
  <c r="GN325" i="1"/>
  <c r="GO325" i="1"/>
  <c r="GV325" i="1"/>
  <c r="HC325" i="1"/>
  <c r="D326" i="1"/>
  <c r="I326" i="1"/>
  <c r="K326" i="1"/>
  <c r="AC326" i="1"/>
  <c r="AD326" i="1"/>
  <c r="AE326" i="1"/>
  <c r="CS326" i="1" s="1"/>
  <c r="AF326" i="1"/>
  <c r="CT326" i="1" s="1"/>
  <c r="AG326" i="1"/>
  <c r="CU326" i="1" s="1"/>
  <c r="AH326" i="1"/>
  <c r="CV326" i="1" s="1"/>
  <c r="AI326" i="1"/>
  <c r="CW326" i="1" s="1"/>
  <c r="AJ326" i="1"/>
  <c r="CX326" i="1" s="1"/>
  <c r="CQ326" i="1"/>
  <c r="CR326" i="1"/>
  <c r="FR326" i="1"/>
  <c r="GL326" i="1"/>
  <c r="GN326" i="1"/>
  <c r="GO326" i="1"/>
  <c r="GV326" i="1"/>
  <c r="HC326" i="1" s="1"/>
  <c r="B328" i="1"/>
  <c r="B267" i="1" s="1"/>
  <c r="C328" i="1"/>
  <c r="C267" i="1" s="1"/>
  <c r="D328" i="1"/>
  <c r="D267" i="1" s="1"/>
  <c r="F328" i="1"/>
  <c r="F267" i="1" s="1"/>
  <c r="G328" i="1"/>
  <c r="BX328" i="1"/>
  <c r="BX267" i="1" s="1"/>
  <c r="CK328" i="1"/>
  <c r="CK267" i="1" s="1"/>
  <c r="CL328" i="1"/>
  <c r="CL267" i="1" s="1"/>
  <c r="CM328" i="1"/>
  <c r="CM267" i="1" s="1"/>
  <c r="D358" i="1"/>
  <c r="C360" i="1"/>
  <c r="D360" i="1"/>
  <c r="E360" i="1"/>
  <c r="Z360" i="1"/>
  <c r="AA360" i="1"/>
  <c r="AM360" i="1"/>
  <c r="AN360" i="1"/>
  <c r="BE360" i="1"/>
  <c r="BF360" i="1"/>
  <c r="BG360" i="1"/>
  <c r="BH360" i="1"/>
  <c r="BI360" i="1"/>
  <c r="BJ360" i="1"/>
  <c r="BK360" i="1"/>
  <c r="BL360" i="1"/>
  <c r="BM360" i="1"/>
  <c r="BN360" i="1"/>
  <c r="BO360" i="1"/>
  <c r="BP360" i="1"/>
  <c r="BQ360" i="1"/>
  <c r="BR360" i="1"/>
  <c r="BS360" i="1"/>
  <c r="BT360" i="1"/>
  <c r="BU360" i="1"/>
  <c r="BV360" i="1"/>
  <c r="BW360" i="1"/>
  <c r="BX360" i="1"/>
  <c r="CN360" i="1"/>
  <c r="CO360" i="1"/>
  <c r="CP360" i="1"/>
  <c r="CQ360" i="1"/>
  <c r="CR360" i="1"/>
  <c r="CS360" i="1"/>
  <c r="CT360" i="1"/>
  <c r="CU360" i="1"/>
  <c r="CV360" i="1"/>
  <c r="CW360" i="1"/>
  <c r="CX360" i="1"/>
  <c r="CY360" i="1"/>
  <c r="CZ360" i="1"/>
  <c r="DA360" i="1"/>
  <c r="DB360" i="1"/>
  <c r="DC360" i="1"/>
  <c r="DD360" i="1"/>
  <c r="DE360" i="1"/>
  <c r="DF360" i="1"/>
  <c r="DG360" i="1"/>
  <c r="DH360" i="1"/>
  <c r="DI360" i="1"/>
  <c r="DJ360" i="1"/>
  <c r="DK360" i="1"/>
  <c r="DL360" i="1"/>
  <c r="DM360" i="1"/>
  <c r="DN360" i="1"/>
  <c r="DO360" i="1"/>
  <c r="DP360" i="1"/>
  <c r="DQ360" i="1"/>
  <c r="DR360" i="1"/>
  <c r="DS360" i="1"/>
  <c r="DT360" i="1"/>
  <c r="DU360" i="1"/>
  <c r="DV360" i="1"/>
  <c r="DW360" i="1"/>
  <c r="DX360" i="1"/>
  <c r="DY360" i="1"/>
  <c r="DZ360" i="1"/>
  <c r="EA360" i="1"/>
  <c r="EB360" i="1"/>
  <c r="EC360" i="1"/>
  <c r="ED360" i="1"/>
  <c r="EE360" i="1"/>
  <c r="EF360" i="1"/>
  <c r="EG360" i="1"/>
  <c r="EH360" i="1"/>
  <c r="EI360" i="1"/>
  <c r="EJ360" i="1"/>
  <c r="EK360" i="1"/>
  <c r="EL360" i="1"/>
  <c r="EM360" i="1"/>
  <c r="EN360" i="1"/>
  <c r="EO360" i="1"/>
  <c r="EP360" i="1"/>
  <c r="EQ360" i="1"/>
  <c r="ER360" i="1"/>
  <c r="ES360" i="1"/>
  <c r="ET360" i="1"/>
  <c r="EU360" i="1"/>
  <c r="EV360" i="1"/>
  <c r="EW360" i="1"/>
  <c r="EX360" i="1"/>
  <c r="EY360" i="1"/>
  <c r="EZ360" i="1"/>
  <c r="FA360" i="1"/>
  <c r="FB360" i="1"/>
  <c r="FC360" i="1"/>
  <c r="FD360" i="1"/>
  <c r="FE360" i="1"/>
  <c r="FF360" i="1"/>
  <c r="FG360" i="1"/>
  <c r="FH360" i="1"/>
  <c r="FI360" i="1"/>
  <c r="FJ360" i="1"/>
  <c r="FK360" i="1"/>
  <c r="FL360" i="1"/>
  <c r="FM360" i="1"/>
  <c r="FN360" i="1"/>
  <c r="FO360" i="1"/>
  <c r="FP360" i="1"/>
  <c r="FQ360" i="1"/>
  <c r="FR360" i="1"/>
  <c r="FS360" i="1"/>
  <c r="FT360" i="1"/>
  <c r="FU360" i="1"/>
  <c r="FV360" i="1"/>
  <c r="FW360" i="1"/>
  <c r="FX360" i="1"/>
  <c r="FY360" i="1"/>
  <c r="FZ360" i="1"/>
  <c r="GA360" i="1"/>
  <c r="GB360" i="1"/>
  <c r="GC360" i="1"/>
  <c r="GD360" i="1"/>
  <c r="GE360" i="1"/>
  <c r="GF360" i="1"/>
  <c r="GG360" i="1"/>
  <c r="GH360" i="1"/>
  <c r="GI360" i="1"/>
  <c r="GJ360" i="1"/>
  <c r="GK360" i="1"/>
  <c r="GL360" i="1"/>
  <c r="GM360" i="1"/>
  <c r="GN360" i="1"/>
  <c r="GO360" i="1"/>
  <c r="GP360" i="1"/>
  <c r="GQ360" i="1"/>
  <c r="GR360" i="1"/>
  <c r="GS360" i="1"/>
  <c r="GT360" i="1"/>
  <c r="GU360" i="1"/>
  <c r="GV360" i="1"/>
  <c r="GW360" i="1"/>
  <c r="GX360" i="1"/>
  <c r="C363" i="1"/>
  <c r="D363" i="1"/>
  <c r="I363" i="1"/>
  <c r="K363" i="1"/>
  <c r="AC363" i="1"/>
  <c r="AE363" i="1"/>
  <c r="AF363" i="1"/>
  <c r="AG363" i="1"/>
  <c r="CU363" i="1" s="1"/>
  <c r="T363" i="1" s="1"/>
  <c r="AH363" i="1"/>
  <c r="AI363" i="1"/>
  <c r="AJ363" i="1"/>
  <c r="CQ363" i="1"/>
  <c r="CR363" i="1"/>
  <c r="CS363" i="1"/>
  <c r="CV363" i="1"/>
  <c r="CW363" i="1"/>
  <c r="CX363" i="1"/>
  <c r="W363" i="1" s="1"/>
  <c r="FR363" i="1"/>
  <c r="GL363" i="1"/>
  <c r="GN363" i="1"/>
  <c r="GO363" i="1"/>
  <c r="GV363" i="1"/>
  <c r="HC363" i="1"/>
  <c r="C364" i="1"/>
  <c r="D364" i="1"/>
  <c r="I364" i="1"/>
  <c r="K364" i="1"/>
  <c r="AC364" i="1"/>
  <c r="CQ364" i="1" s="1"/>
  <c r="AD364" i="1"/>
  <c r="AE364" i="1"/>
  <c r="AF364" i="1"/>
  <c r="AG364" i="1"/>
  <c r="AH364" i="1"/>
  <c r="AI364" i="1"/>
  <c r="AJ364" i="1"/>
  <c r="CR364" i="1"/>
  <c r="CT364" i="1"/>
  <c r="S364" i="1" s="1"/>
  <c r="CY364" i="1" s="1"/>
  <c r="X364" i="1" s="1"/>
  <c r="CU364" i="1"/>
  <c r="CV364" i="1"/>
  <c r="U364" i="1" s="1"/>
  <c r="CW364" i="1"/>
  <c r="CX364" i="1"/>
  <c r="W364" i="1" s="1"/>
  <c r="FR364" i="1"/>
  <c r="GL364" i="1"/>
  <c r="GN364" i="1"/>
  <c r="GO364" i="1"/>
  <c r="GV364" i="1"/>
  <c r="HC364" i="1"/>
  <c r="D365" i="1"/>
  <c r="I365" i="1"/>
  <c r="K365" i="1"/>
  <c r="AC365" i="1"/>
  <c r="AE365" i="1"/>
  <c r="CS365" i="1" s="1"/>
  <c r="R365" i="1" s="1"/>
  <c r="GK365" i="1" s="1"/>
  <c r="AF365" i="1"/>
  <c r="CT365" i="1" s="1"/>
  <c r="AG365" i="1"/>
  <c r="CU365" i="1" s="1"/>
  <c r="AH365" i="1"/>
  <c r="AI365" i="1"/>
  <c r="CW365" i="1" s="1"/>
  <c r="AJ365" i="1"/>
  <c r="CR365" i="1"/>
  <c r="CV365" i="1"/>
  <c r="CX365" i="1"/>
  <c r="FR365" i="1"/>
  <c r="GL365" i="1"/>
  <c r="GN365" i="1"/>
  <c r="GO365" i="1"/>
  <c r="GV365" i="1"/>
  <c r="HC365" i="1" s="1"/>
  <c r="C366" i="1"/>
  <c r="D366" i="1"/>
  <c r="I366" i="1"/>
  <c r="K366" i="1"/>
  <c r="AC366" i="1"/>
  <c r="AE366" i="1"/>
  <c r="AD366" i="1" s="1"/>
  <c r="AF366" i="1"/>
  <c r="AG366" i="1"/>
  <c r="AH366" i="1"/>
  <c r="CV366" i="1" s="1"/>
  <c r="AI366" i="1"/>
  <c r="CW366" i="1" s="1"/>
  <c r="AJ366" i="1"/>
  <c r="CX366" i="1" s="1"/>
  <c r="CQ366" i="1"/>
  <c r="CU366" i="1"/>
  <c r="FR366" i="1"/>
  <c r="GL366" i="1"/>
  <c r="GN366" i="1"/>
  <c r="GO366" i="1"/>
  <c r="GV366" i="1"/>
  <c r="HC366" i="1" s="1"/>
  <c r="C367" i="1"/>
  <c r="D367" i="1"/>
  <c r="I367" i="1"/>
  <c r="K367" i="1"/>
  <c r="AC367" i="1"/>
  <c r="AE367" i="1"/>
  <c r="AF367" i="1"/>
  <c r="AG367" i="1"/>
  <c r="CU367" i="1" s="1"/>
  <c r="T367" i="1" s="1"/>
  <c r="AH367" i="1"/>
  <c r="CV367" i="1" s="1"/>
  <c r="U367" i="1" s="1"/>
  <c r="AI367" i="1"/>
  <c r="CW367" i="1" s="1"/>
  <c r="V367" i="1" s="1"/>
  <c r="AJ367" i="1"/>
  <c r="CQ367" i="1"/>
  <c r="P367" i="1" s="1"/>
  <c r="CX367" i="1"/>
  <c r="W367" i="1" s="1"/>
  <c r="FR367" i="1"/>
  <c r="GL367" i="1"/>
  <c r="GN367" i="1"/>
  <c r="GO367" i="1"/>
  <c r="GV367" i="1"/>
  <c r="HC367" i="1" s="1"/>
  <c r="GX367" i="1" s="1"/>
  <c r="D368" i="1"/>
  <c r="I368" i="1"/>
  <c r="K368" i="1"/>
  <c r="AC368" i="1"/>
  <c r="CQ368" i="1" s="1"/>
  <c r="P368" i="1" s="1"/>
  <c r="AE368" i="1"/>
  <c r="AF368" i="1"/>
  <c r="AG368" i="1"/>
  <c r="CU368" i="1" s="1"/>
  <c r="T368" i="1" s="1"/>
  <c r="AH368" i="1"/>
  <c r="CV368" i="1" s="1"/>
  <c r="U368" i="1" s="1"/>
  <c r="AI368" i="1"/>
  <c r="CW368" i="1" s="1"/>
  <c r="V368" i="1" s="1"/>
  <c r="AJ368" i="1"/>
  <c r="CS368" i="1"/>
  <c r="CT368" i="1"/>
  <c r="S368" i="1" s="1"/>
  <c r="CX368" i="1"/>
  <c r="W368" i="1" s="1"/>
  <c r="FR368" i="1"/>
  <c r="GL368" i="1"/>
  <c r="GN368" i="1"/>
  <c r="GO368" i="1"/>
  <c r="GV368" i="1"/>
  <c r="HC368" i="1" s="1"/>
  <c r="GX368" i="1" s="1"/>
  <c r="D369" i="1"/>
  <c r="I369" i="1"/>
  <c r="K369" i="1"/>
  <c r="AC369" i="1"/>
  <c r="CQ369" i="1" s="1"/>
  <c r="P369" i="1" s="1"/>
  <c r="AE369" i="1"/>
  <c r="AD369" i="1" s="1"/>
  <c r="AF369" i="1"/>
  <c r="CT369" i="1" s="1"/>
  <c r="S369" i="1" s="1"/>
  <c r="AG369" i="1"/>
  <c r="CU369" i="1" s="1"/>
  <c r="AH369" i="1"/>
  <c r="CV369" i="1" s="1"/>
  <c r="U369" i="1" s="1"/>
  <c r="AI369" i="1"/>
  <c r="CW369" i="1" s="1"/>
  <c r="AJ369" i="1"/>
  <c r="CX369" i="1"/>
  <c r="W369" i="1" s="1"/>
  <c r="FR369" i="1"/>
  <c r="GL369" i="1"/>
  <c r="GN369" i="1"/>
  <c r="GO369" i="1"/>
  <c r="GV369" i="1"/>
  <c r="HC369" i="1" s="1"/>
  <c r="GX369" i="1" s="1"/>
  <c r="C370" i="1"/>
  <c r="D370" i="1"/>
  <c r="I370" i="1"/>
  <c r="K370" i="1"/>
  <c r="AC370" i="1"/>
  <c r="CQ370" i="1" s="1"/>
  <c r="P370" i="1" s="1"/>
  <c r="AE370" i="1"/>
  <c r="AF370" i="1"/>
  <c r="AG370" i="1"/>
  <c r="CU370" i="1" s="1"/>
  <c r="T370" i="1" s="1"/>
  <c r="AH370" i="1"/>
  <c r="CV370" i="1" s="1"/>
  <c r="AI370" i="1"/>
  <c r="CW370" i="1" s="1"/>
  <c r="V370" i="1" s="1"/>
  <c r="AJ370" i="1"/>
  <c r="CX370" i="1" s="1"/>
  <c r="W370" i="1" s="1"/>
  <c r="FR370" i="1"/>
  <c r="GL370" i="1"/>
  <c r="GN370" i="1"/>
  <c r="GO370" i="1"/>
  <c r="GV370" i="1"/>
  <c r="HC370" i="1"/>
  <c r="C372" i="1"/>
  <c r="D372" i="1"/>
  <c r="I372" i="1"/>
  <c r="K372" i="1"/>
  <c r="AC372" i="1"/>
  <c r="AE372" i="1"/>
  <c r="AF372" i="1"/>
  <c r="AG372" i="1"/>
  <c r="CU372" i="1" s="1"/>
  <c r="AH372" i="1"/>
  <c r="CV372" i="1" s="1"/>
  <c r="AI372" i="1"/>
  <c r="CW372" i="1" s="1"/>
  <c r="AJ372" i="1"/>
  <c r="CX372" i="1" s="1"/>
  <c r="CQ372" i="1"/>
  <c r="FR372" i="1"/>
  <c r="GL372" i="1"/>
  <c r="GN372" i="1"/>
  <c r="GO372" i="1"/>
  <c r="GV372" i="1"/>
  <c r="HC372" i="1" s="1"/>
  <c r="C373" i="1"/>
  <c r="D373" i="1"/>
  <c r="I373" i="1"/>
  <c r="K373" i="1"/>
  <c r="T373" i="1"/>
  <c r="V373" i="1"/>
  <c r="AC373" i="1"/>
  <c r="CQ373" i="1" s="1"/>
  <c r="P373" i="1" s="1"/>
  <c r="AD373" i="1"/>
  <c r="AE373" i="1"/>
  <c r="AF373" i="1"/>
  <c r="AG373" i="1"/>
  <c r="CU373" i="1" s="1"/>
  <c r="AH373" i="1"/>
  <c r="CV373" i="1" s="1"/>
  <c r="AI373" i="1"/>
  <c r="CW373" i="1" s="1"/>
  <c r="AJ373" i="1"/>
  <c r="CX373" i="1" s="1"/>
  <c r="CR373" i="1"/>
  <c r="CS373" i="1"/>
  <c r="CT373" i="1"/>
  <c r="FR373" i="1"/>
  <c r="GL373" i="1"/>
  <c r="GN373" i="1"/>
  <c r="GO373" i="1"/>
  <c r="GV373" i="1"/>
  <c r="HC373" i="1"/>
  <c r="GX373" i="1" s="1"/>
  <c r="D374" i="1"/>
  <c r="I374" i="1"/>
  <c r="T374" i="1" s="1"/>
  <c r="K374" i="1"/>
  <c r="AC374" i="1"/>
  <c r="AE374" i="1"/>
  <c r="AD374" i="1" s="1"/>
  <c r="AF374" i="1"/>
  <c r="CT374" i="1" s="1"/>
  <c r="AG374" i="1"/>
  <c r="CU374" i="1" s="1"/>
  <c r="AH374" i="1"/>
  <c r="CV374" i="1" s="1"/>
  <c r="AI374" i="1"/>
  <c r="CW374" i="1" s="1"/>
  <c r="AJ374" i="1"/>
  <c r="CQ374" i="1"/>
  <c r="CR374" i="1"/>
  <c r="CS374" i="1"/>
  <c r="CX374" i="1"/>
  <c r="FR374" i="1"/>
  <c r="GL374" i="1"/>
  <c r="GN374" i="1"/>
  <c r="GO374" i="1"/>
  <c r="GV374" i="1"/>
  <c r="HC374" i="1" s="1"/>
  <c r="C375" i="1"/>
  <c r="D375" i="1"/>
  <c r="I375" i="1"/>
  <c r="K375" i="1"/>
  <c r="AC375" i="1"/>
  <c r="CQ375" i="1" s="1"/>
  <c r="P375" i="1" s="1"/>
  <c r="AE375" i="1"/>
  <c r="AF375" i="1"/>
  <c r="AG375" i="1"/>
  <c r="CU375" i="1" s="1"/>
  <c r="T375" i="1" s="1"/>
  <c r="AH375" i="1"/>
  <c r="CV375" i="1" s="1"/>
  <c r="U375" i="1" s="1"/>
  <c r="AI375" i="1"/>
  <c r="CW375" i="1" s="1"/>
  <c r="V375" i="1" s="1"/>
  <c r="AJ375" i="1"/>
  <c r="CX375" i="1" s="1"/>
  <c r="W375" i="1" s="1"/>
  <c r="FR375" i="1"/>
  <c r="GL375" i="1"/>
  <c r="GN375" i="1"/>
  <c r="GO375" i="1"/>
  <c r="GV375" i="1"/>
  <c r="HC375" i="1"/>
  <c r="GX375" i="1" s="1"/>
  <c r="C376" i="1"/>
  <c r="D376" i="1"/>
  <c r="I376" i="1"/>
  <c r="K376" i="1"/>
  <c r="AC376" i="1"/>
  <c r="CQ376" i="1" s="1"/>
  <c r="AE376" i="1"/>
  <c r="AF376" i="1"/>
  <c r="AG376" i="1"/>
  <c r="CU376" i="1" s="1"/>
  <c r="AH376" i="1"/>
  <c r="CV376" i="1" s="1"/>
  <c r="AI376" i="1"/>
  <c r="AJ376" i="1"/>
  <c r="CX376" i="1" s="1"/>
  <c r="W376" i="1" s="1"/>
  <c r="CW376" i="1"/>
  <c r="V376" i="1" s="1"/>
  <c r="FR376" i="1"/>
  <c r="GL376" i="1"/>
  <c r="GN376" i="1"/>
  <c r="GO376" i="1"/>
  <c r="GV376" i="1"/>
  <c r="HC376" i="1"/>
  <c r="D377" i="1"/>
  <c r="I377" i="1"/>
  <c r="Q377" i="1" s="1"/>
  <c r="K377" i="1"/>
  <c r="AC377" i="1"/>
  <c r="AE377" i="1"/>
  <c r="AF377" i="1"/>
  <c r="AG377" i="1"/>
  <c r="CU377" i="1" s="1"/>
  <c r="T377" i="1" s="1"/>
  <c r="AH377" i="1"/>
  <c r="CV377" i="1" s="1"/>
  <c r="U377" i="1" s="1"/>
  <c r="AI377" i="1"/>
  <c r="CW377" i="1" s="1"/>
  <c r="V377" i="1" s="1"/>
  <c r="AJ377" i="1"/>
  <c r="CX377" i="1" s="1"/>
  <c r="W377" i="1" s="1"/>
  <c r="CQ377" i="1"/>
  <c r="CR377" i="1"/>
  <c r="CT377" i="1"/>
  <c r="FR377" i="1"/>
  <c r="GL377" i="1"/>
  <c r="GN377" i="1"/>
  <c r="GO377" i="1"/>
  <c r="GV377" i="1"/>
  <c r="HC377" i="1" s="1"/>
  <c r="D378" i="1"/>
  <c r="I378" i="1"/>
  <c r="K378" i="1"/>
  <c r="AC378" i="1"/>
  <c r="AE378" i="1"/>
  <c r="AD378" i="1" s="1"/>
  <c r="AF378" i="1"/>
  <c r="CT378" i="1" s="1"/>
  <c r="S378" i="1" s="1"/>
  <c r="AG378" i="1"/>
  <c r="CU378" i="1" s="1"/>
  <c r="AH378" i="1"/>
  <c r="CV378" i="1" s="1"/>
  <c r="U378" i="1" s="1"/>
  <c r="AI378" i="1"/>
  <c r="CW378" i="1" s="1"/>
  <c r="V378" i="1" s="1"/>
  <c r="AJ378" i="1"/>
  <c r="CX378" i="1" s="1"/>
  <c r="CQ378" i="1"/>
  <c r="P378" i="1" s="1"/>
  <c r="CR378" i="1"/>
  <c r="CS378" i="1"/>
  <c r="FR378" i="1"/>
  <c r="GL378" i="1"/>
  <c r="GN378" i="1"/>
  <c r="GO378" i="1"/>
  <c r="GV378" i="1"/>
  <c r="HC378" i="1" s="1"/>
  <c r="C379" i="1"/>
  <c r="D379" i="1"/>
  <c r="I379" i="1"/>
  <c r="K379" i="1"/>
  <c r="AC379" i="1"/>
  <c r="AE379" i="1"/>
  <c r="AF379" i="1"/>
  <c r="AG379" i="1"/>
  <c r="CU379" i="1" s="1"/>
  <c r="AH379" i="1"/>
  <c r="CV379" i="1" s="1"/>
  <c r="AI379" i="1"/>
  <c r="CW379" i="1" s="1"/>
  <c r="AJ379" i="1"/>
  <c r="CQ379" i="1"/>
  <c r="CX379" i="1"/>
  <c r="W379" i="1" s="1"/>
  <c r="FR379" i="1"/>
  <c r="GL379" i="1"/>
  <c r="GN379" i="1"/>
  <c r="GO379" i="1"/>
  <c r="GV379" i="1"/>
  <c r="HC379" i="1"/>
  <c r="GX379" i="1" s="1"/>
  <c r="B381" i="1"/>
  <c r="B360" i="1" s="1"/>
  <c r="C381" i="1"/>
  <c r="D381" i="1"/>
  <c r="F381" i="1"/>
  <c r="F360" i="1" s="1"/>
  <c r="G381" i="1"/>
  <c r="BX381" i="1"/>
  <c r="AO381" i="1" s="1"/>
  <c r="CK381" i="1"/>
  <c r="BB381" i="1" s="1"/>
  <c r="F394" i="1" s="1"/>
  <c r="CL381" i="1"/>
  <c r="CL360" i="1" s="1"/>
  <c r="CM381" i="1"/>
  <c r="B411" i="1"/>
  <c r="B22" i="1" s="1"/>
  <c r="C411" i="1"/>
  <c r="C22" i="1" s="1"/>
  <c r="D411" i="1"/>
  <c r="D22" i="1" s="1"/>
  <c r="F411" i="1"/>
  <c r="F22" i="1" s="1"/>
  <c r="G411" i="1"/>
  <c r="B441" i="1"/>
  <c r="B18" i="1" s="1"/>
  <c r="C441" i="1"/>
  <c r="C18" i="1" s="1"/>
  <c r="D441" i="1"/>
  <c r="D18" i="1" s="1"/>
  <c r="F441" i="1"/>
  <c r="F18" i="1" s="1"/>
  <c r="G441" i="1"/>
  <c r="G18" i="1" s="1"/>
  <c r="F12" i="6"/>
  <c r="G12" i="6"/>
  <c r="CY12" i="6"/>
  <c r="K199" i="7" l="1"/>
  <c r="L205" i="8"/>
  <c r="R778" i="8"/>
  <c r="K782" i="8" s="1"/>
  <c r="R772" i="7"/>
  <c r="J776" i="7" s="1"/>
  <c r="J382" i="7"/>
  <c r="K388" i="8"/>
  <c r="J718" i="7"/>
  <c r="K724" i="8"/>
  <c r="J445" i="7"/>
  <c r="K451" i="8"/>
  <c r="CY154" i="1"/>
  <c r="X154" i="1" s="1"/>
  <c r="K367" i="8"/>
  <c r="J361" i="7"/>
  <c r="J540" i="7"/>
  <c r="K546" i="8"/>
  <c r="CY137" i="1"/>
  <c r="X137" i="1" s="1"/>
  <c r="CZ137" i="1"/>
  <c r="Y137" i="1" s="1"/>
  <c r="K356" i="7"/>
  <c r="L362" i="8"/>
  <c r="CY320" i="1"/>
  <c r="X320" i="1" s="1"/>
  <c r="CZ320" i="1"/>
  <c r="Y320" i="1" s="1"/>
  <c r="K551" i="7"/>
  <c r="L557" i="8"/>
  <c r="J827" i="7"/>
  <c r="K833" i="8"/>
  <c r="K398" i="8"/>
  <c r="J392" i="7"/>
  <c r="L811" i="8"/>
  <c r="K805" i="7"/>
  <c r="L317" i="8"/>
  <c r="K311" i="7"/>
  <c r="L549" i="8"/>
  <c r="K543" i="7"/>
  <c r="K477" i="7"/>
  <c r="L483" i="8"/>
  <c r="L374" i="8"/>
  <c r="K368" i="7"/>
  <c r="DF299" i="3"/>
  <c r="DJ299" i="3" s="1"/>
  <c r="DH299" i="3"/>
  <c r="DI299" i="3"/>
  <c r="DG299" i="3"/>
  <c r="CC26" i="1"/>
  <c r="AT75" i="1"/>
  <c r="J678" i="7"/>
  <c r="K684" i="8"/>
  <c r="L101" i="8"/>
  <c r="K95" i="7"/>
  <c r="DF209" i="3"/>
  <c r="DJ209" i="3" s="1"/>
  <c r="DG209" i="3"/>
  <c r="DH209" i="3"/>
  <c r="DI209" i="3"/>
  <c r="DF152" i="3"/>
  <c r="DJ152" i="3" s="1"/>
  <c r="DG152" i="3"/>
  <c r="DH152" i="3"/>
  <c r="DI152" i="3"/>
  <c r="K627" i="7"/>
  <c r="L633" i="8"/>
  <c r="L495" i="8"/>
  <c r="K489" i="7"/>
  <c r="CP162" i="1"/>
  <c r="O162" i="1" s="1"/>
  <c r="GM162" i="1" s="1"/>
  <c r="GP162" i="1" s="1"/>
  <c r="R56" i="1"/>
  <c r="V143" i="8"/>
  <c r="K150" i="8" s="1"/>
  <c r="V137" i="7"/>
  <c r="J144" i="7" s="1"/>
  <c r="DF72" i="3"/>
  <c r="DJ72" i="3" s="1"/>
  <c r="DG72" i="3"/>
  <c r="DH72" i="3"/>
  <c r="DI72" i="3"/>
  <c r="DF371" i="3"/>
  <c r="DJ371" i="3" s="1"/>
  <c r="DG371" i="3"/>
  <c r="DI371" i="3"/>
  <c r="DH371" i="3"/>
  <c r="J727" i="7"/>
  <c r="K733" i="8"/>
  <c r="J574" i="7"/>
  <c r="K580" i="8"/>
  <c r="DF106" i="3"/>
  <c r="DJ106" i="3" s="1"/>
  <c r="DG106" i="3"/>
  <c r="DH106" i="3"/>
  <c r="DI106" i="3"/>
  <c r="L108" i="8"/>
  <c r="K102" i="7"/>
  <c r="CP288" i="1"/>
  <c r="O288" i="1" s="1"/>
  <c r="J606" i="7"/>
  <c r="K612" i="8"/>
  <c r="CT366" i="1"/>
  <c r="S366" i="1" s="1"/>
  <c r="S786" i="8"/>
  <c r="Q786" i="8"/>
  <c r="S780" i="7"/>
  <c r="Q780" i="7"/>
  <c r="U518" i="8"/>
  <c r="U512" i="7"/>
  <c r="CR223" i="1"/>
  <c r="Q223" i="1" s="1"/>
  <c r="CS223" i="1"/>
  <c r="AD198" i="1"/>
  <c r="CR198" i="1"/>
  <c r="Q198" i="1" s="1"/>
  <c r="CS198" i="1"/>
  <c r="R198" i="1" s="1"/>
  <c r="GK198" i="1" s="1"/>
  <c r="CS193" i="1"/>
  <c r="R193" i="1" s="1"/>
  <c r="GK193" i="1" s="1"/>
  <c r="CR193" i="1"/>
  <c r="Q193" i="1" s="1"/>
  <c r="CP193" i="1" s="1"/>
  <c r="O193" i="1" s="1"/>
  <c r="GM193" i="1" s="1"/>
  <c r="GP193" i="1" s="1"/>
  <c r="DG432" i="3"/>
  <c r="DH432" i="3"/>
  <c r="DI432" i="3"/>
  <c r="DF432" i="3"/>
  <c r="DJ432" i="3" s="1"/>
  <c r="AD184" i="1"/>
  <c r="AB184" i="1" s="1"/>
  <c r="CR184" i="1"/>
  <c r="Q184" i="1" s="1"/>
  <c r="L169" i="8"/>
  <c r="K163" i="7"/>
  <c r="CW407" i="3"/>
  <c r="CX407" i="3"/>
  <c r="DH407" i="3" s="1"/>
  <c r="DG135" i="3"/>
  <c r="DI135" i="3"/>
  <c r="DJ135" i="3" s="1"/>
  <c r="DH135" i="3"/>
  <c r="DF135" i="3"/>
  <c r="J640" i="7"/>
  <c r="K646" i="8"/>
  <c r="L641" i="8"/>
  <c r="K635" i="7"/>
  <c r="CT31" i="1"/>
  <c r="S31" i="1" s="1"/>
  <c r="Q51" i="8"/>
  <c r="S45" i="7"/>
  <c r="Q45" i="7"/>
  <c r="S51" i="8"/>
  <c r="DF157" i="3"/>
  <c r="DJ157" i="3" s="1"/>
  <c r="DG157" i="3"/>
  <c r="DG79" i="3"/>
  <c r="DH79" i="3"/>
  <c r="DI79" i="3"/>
  <c r="CS199" i="1"/>
  <c r="R199" i="1" s="1"/>
  <c r="GK199" i="1" s="1"/>
  <c r="CR199" i="1"/>
  <c r="Q199" i="1" s="1"/>
  <c r="S432" i="8"/>
  <c r="Q432" i="8"/>
  <c r="S426" i="7"/>
  <c r="Q426" i="7"/>
  <c r="CZ128" i="1"/>
  <c r="Y128" i="1" s="1"/>
  <c r="CY128" i="1"/>
  <c r="X128" i="1" s="1"/>
  <c r="R121" i="1"/>
  <c r="V309" i="8"/>
  <c r="K316" i="8" s="1"/>
  <c r="V303" i="7"/>
  <c r="J310" i="7" s="1"/>
  <c r="AD71" i="1"/>
  <c r="AB71" i="1" s="1"/>
  <c r="U228" i="7"/>
  <c r="U234" i="8"/>
  <c r="CR71" i="1"/>
  <c r="Q71" i="1" s="1"/>
  <c r="CS71" i="1"/>
  <c r="V188" i="8"/>
  <c r="V182" i="7"/>
  <c r="S162" i="8"/>
  <c r="S156" i="7"/>
  <c r="Q156" i="7"/>
  <c r="Q162" i="8"/>
  <c r="U90" i="7"/>
  <c r="U96" i="8"/>
  <c r="AD37" i="1"/>
  <c r="AB37" i="1" s="1"/>
  <c r="CS37" i="1"/>
  <c r="F86" i="8"/>
  <c r="E80" i="7"/>
  <c r="D87" i="8"/>
  <c r="C81" i="7"/>
  <c r="W36" i="1"/>
  <c r="V52" i="7"/>
  <c r="V58" i="8"/>
  <c r="R32" i="1"/>
  <c r="GK32" i="1" s="1"/>
  <c r="AD31" i="1"/>
  <c r="U45" i="7"/>
  <c r="U51" i="8"/>
  <c r="CR31" i="1"/>
  <c r="Q31" i="1" s="1"/>
  <c r="DH375" i="3"/>
  <c r="DF375" i="3"/>
  <c r="DG375" i="3"/>
  <c r="DF326" i="3"/>
  <c r="DJ326" i="3" s="1"/>
  <c r="DG326" i="3"/>
  <c r="DH326" i="3"/>
  <c r="DI326" i="3"/>
  <c r="DF311" i="3"/>
  <c r="DJ311" i="3" s="1"/>
  <c r="DG311" i="3"/>
  <c r="DF202" i="3"/>
  <c r="DJ202" i="3" s="1"/>
  <c r="DI202" i="3"/>
  <c r="DF138" i="3"/>
  <c r="DG138" i="3"/>
  <c r="DJ138" i="3" s="1"/>
  <c r="DH138" i="3"/>
  <c r="DI138" i="3"/>
  <c r="DH119" i="3"/>
  <c r="DI119" i="3"/>
  <c r="U788" i="7"/>
  <c r="U794" i="8"/>
  <c r="CR367" i="1"/>
  <c r="Q367" i="1" s="1"/>
  <c r="CS367" i="1"/>
  <c r="AD367" i="1"/>
  <c r="AB314" i="1"/>
  <c r="CZ306" i="1"/>
  <c r="Y306" i="1" s="1"/>
  <c r="CY306" i="1"/>
  <c r="X306" i="1" s="1"/>
  <c r="CS297" i="1"/>
  <c r="R297" i="1" s="1"/>
  <c r="GK297" i="1" s="1"/>
  <c r="S527" i="8"/>
  <c r="Q527" i="8"/>
  <c r="S521" i="7"/>
  <c r="Q521" i="7"/>
  <c r="CT229" i="1"/>
  <c r="S229" i="1" s="1"/>
  <c r="CT194" i="1"/>
  <c r="S194" i="1" s="1"/>
  <c r="Q462" i="7"/>
  <c r="S462" i="7"/>
  <c r="S468" i="8"/>
  <c r="Q468" i="8"/>
  <c r="GX191" i="1"/>
  <c r="CT186" i="1"/>
  <c r="S186" i="1" s="1"/>
  <c r="S453" i="7"/>
  <c r="Q453" i="7"/>
  <c r="Q459" i="8"/>
  <c r="S459" i="8"/>
  <c r="S440" i="8"/>
  <c r="Q440" i="8"/>
  <c r="Q434" i="7"/>
  <c r="S434" i="7"/>
  <c r="AD177" i="1"/>
  <c r="U432" i="8"/>
  <c r="U426" i="7"/>
  <c r="V390" i="7"/>
  <c r="V396" i="8"/>
  <c r="CZ163" i="1"/>
  <c r="Y163" i="1" s="1"/>
  <c r="CY163" i="1"/>
  <c r="X163" i="1" s="1"/>
  <c r="AD60" i="1"/>
  <c r="AB60" i="1" s="1"/>
  <c r="U156" i="7"/>
  <c r="U162" i="8"/>
  <c r="K53" i="8"/>
  <c r="J47" i="7"/>
  <c r="DH450" i="3"/>
  <c r="DG450" i="3"/>
  <c r="DJ450" i="3" s="1"/>
  <c r="DH425" i="3"/>
  <c r="DF398" i="3"/>
  <c r="DJ398" i="3" s="1"/>
  <c r="DG398" i="3"/>
  <c r="DG349" i="3"/>
  <c r="DI349" i="3"/>
  <c r="DF349" i="3"/>
  <c r="DJ349" i="3" s="1"/>
  <c r="DH349" i="3"/>
  <c r="CX291" i="3"/>
  <c r="CW291" i="3"/>
  <c r="DH205" i="3"/>
  <c r="DI205" i="3"/>
  <c r="DF205" i="3"/>
  <c r="DJ205" i="3" s="1"/>
  <c r="DG205" i="3"/>
  <c r="DI92" i="3"/>
  <c r="DF92" i="3"/>
  <c r="T378" i="1"/>
  <c r="E824" i="7"/>
  <c r="D831" i="8"/>
  <c r="F830" i="8"/>
  <c r="C825" i="7"/>
  <c r="C781" i="7"/>
  <c r="F786" i="8"/>
  <c r="E780" i="7"/>
  <c r="D787" i="8"/>
  <c r="G267" i="1"/>
  <c r="A764" i="8"/>
  <c r="A758" i="7"/>
  <c r="CR306" i="1"/>
  <c r="Q306" i="1" s="1"/>
  <c r="CS306" i="1"/>
  <c r="R306" i="1" s="1"/>
  <c r="GK306" i="1" s="1"/>
  <c r="CR297" i="1"/>
  <c r="Q297" i="1" s="1"/>
  <c r="K643" i="7"/>
  <c r="L649" i="8"/>
  <c r="U527" i="8"/>
  <c r="U521" i="7"/>
  <c r="CR229" i="1"/>
  <c r="Q229" i="1" s="1"/>
  <c r="CP229" i="1" s="1"/>
  <c r="O229" i="1" s="1"/>
  <c r="CS201" i="1"/>
  <c r="R201" i="1" s="1"/>
  <c r="GK201" i="1" s="1"/>
  <c r="CP196" i="1"/>
  <c r="O196" i="1" s="1"/>
  <c r="V468" i="8"/>
  <c r="K475" i="8" s="1"/>
  <c r="V462" i="7"/>
  <c r="J469" i="7" s="1"/>
  <c r="U453" i="7"/>
  <c r="U459" i="8"/>
  <c r="U440" i="8"/>
  <c r="U434" i="7"/>
  <c r="J429" i="7"/>
  <c r="K435" i="8"/>
  <c r="K402" i="7"/>
  <c r="L408" i="8"/>
  <c r="CY146" i="1"/>
  <c r="X146" i="1" s="1"/>
  <c r="K358" i="8"/>
  <c r="J352" i="7"/>
  <c r="L343" i="8"/>
  <c r="K337" i="7"/>
  <c r="V129" i="1"/>
  <c r="DG425" i="3"/>
  <c r="DF355" i="3"/>
  <c r="DJ355" i="3" s="1"/>
  <c r="DG355" i="3"/>
  <c r="DH355" i="3"/>
  <c r="DI355" i="3"/>
  <c r="DI332" i="3"/>
  <c r="DJ332" i="3" s="1"/>
  <c r="DF332" i="3"/>
  <c r="DG332" i="3"/>
  <c r="DH332" i="3"/>
  <c r="DF280" i="3"/>
  <c r="DJ280" i="3" s="1"/>
  <c r="DG280" i="3"/>
  <c r="DH280" i="3"/>
  <c r="DI280" i="3"/>
  <c r="DI277" i="3"/>
  <c r="DI273" i="3"/>
  <c r="DG273" i="3"/>
  <c r="DH273" i="3"/>
  <c r="CV1" i="3"/>
  <c r="CX1" i="3"/>
  <c r="S805" i="8"/>
  <c r="Q805" i="8"/>
  <c r="S799" i="7"/>
  <c r="Q799" i="7"/>
  <c r="V317" i="1"/>
  <c r="CT316" i="1"/>
  <c r="S316" i="1" s="1"/>
  <c r="Q713" i="8"/>
  <c r="S713" i="8"/>
  <c r="S707" i="7"/>
  <c r="Q707" i="7"/>
  <c r="AD306" i="1"/>
  <c r="U271" i="1"/>
  <c r="BX107" i="1"/>
  <c r="AO235" i="1"/>
  <c r="AD229" i="1"/>
  <c r="AB229" i="1" s="1"/>
  <c r="CS202" i="1"/>
  <c r="R202" i="1" s="1"/>
  <c r="GK202" i="1" s="1"/>
  <c r="CR201" i="1"/>
  <c r="Q201" i="1" s="1"/>
  <c r="CP201" i="1" s="1"/>
  <c r="O201" i="1" s="1"/>
  <c r="GM201" i="1" s="1"/>
  <c r="GP201" i="1" s="1"/>
  <c r="AD186" i="1"/>
  <c r="AB186" i="1" s="1"/>
  <c r="AD178" i="1"/>
  <c r="AB178" i="1" s="1"/>
  <c r="CR151" i="1"/>
  <c r="Q151" i="1" s="1"/>
  <c r="CS151" i="1"/>
  <c r="R151" i="1" s="1"/>
  <c r="GK151" i="1" s="1"/>
  <c r="R146" i="1"/>
  <c r="GK146" i="1" s="1"/>
  <c r="V357" i="8"/>
  <c r="V351" i="7"/>
  <c r="S264" i="7"/>
  <c r="S270" i="8"/>
  <c r="Q270" i="8"/>
  <c r="Q264" i="7"/>
  <c r="GX73" i="1"/>
  <c r="R65" i="1"/>
  <c r="V197" i="8"/>
  <c r="K204" i="8" s="1"/>
  <c r="V191" i="7"/>
  <c r="J198" i="7" s="1"/>
  <c r="K172" i="7"/>
  <c r="L178" i="8"/>
  <c r="K145" i="7"/>
  <c r="L151" i="8"/>
  <c r="DH452" i="3"/>
  <c r="DG452" i="3"/>
  <c r="DF452" i="3"/>
  <c r="DF425" i="3"/>
  <c r="DJ425" i="3" s="1"/>
  <c r="CX420" i="3"/>
  <c r="DH420" i="3" s="1"/>
  <c r="CV420" i="3"/>
  <c r="DI294" i="3"/>
  <c r="DH294" i="3"/>
  <c r="DF294" i="3"/>
  <c r="DI288" i="3"/>
  <c r="DF288" i="3"/>
  <c r="DJ288" i="3" s="1"/>
  <c r="DG288" i="3"/>
  <c r="DH288" i="3"/>
  <c r="DH230" i="3"/>
  <c r="DG230" i="3"/>
  <c r="DF230" i="3"/>
  <c r="DJ230" i="3" s="1"/>
  <c r="DG211" i="3"/>
  <c r="DF211" i="3"/>
  <c r="DI211" i="3"/>
  <c r="DJ211" i="3" s="1"/>
  <c r="DF143" i="3"/>
  <c r="DG143" i="3"/>
  <c r="DJ143" i="3" s="1"/>
  <c r="DH143" i="3"/>
  <c r="U805" i="8"/>
  <c r="U799" i="7"/>
  <c r="CR368" i="1"/>
  <c r="Q368" i="1" s="1"/>
  <c r="CP368" i="1" s="1"/>
  <c r="O368" i="1" s="1"/>
  <c r="AD368" i="1"/>
  <c r="AB368" i="1" s="1"/>
  <c r="D771" i="8"/>
  <c r="F770" i="8"/>
  <c r="C765" i="7"/>
  <c r="E764" i="7"/>
  <c r="GX322" i="1"/>
  <c r="CR316" i="1"/>
  <c r="Q316" i="1" s="1"/>
  <c r="CP316" i="1" s="1"/>
  <c r="O316" i="1" s="1"/>
  <c r="U713" i="8"/>
  <c r="U707" i="7"/>
  <c r="GX304" i="1"/>
  <c r="T271" i="1"/>
  <c r="K499" i="8"/>
  <c r="J493" i="7"/>
  <c r="CR202" i="1"/>
  <c r="Q202" i="1" s="1"/>
  <c r="AD187" i="1"/>
  <c r="AB187" i="1" s="1"/>
  <c r="CY182" i="1"/>
  <c r="X182" i="1" s="1"/>
  <c r="AD151" i="1"/>
  <c r="AB151" i="1" s="1"/>
  <c r="S338" i="8"/>
  <c r="Q338" i="8"/>
  <c r="S332" i="7"/>
  <c r="Q332" i="7"/>
  <c r="CT135" i="1"/>
  <c r="S135" i="1" s="1"/>
  <c r="CY135" i="1" s="1"/>
  <c r="X135" i="1" s="1"/>
  <c r="CP71" i="1"/>
  <c r="O71" i="1" s="1"/>
  <c r="K237" i="8"/>
  <c r="J231" i="7"/>
  <c r="J205" i="7"/>
  <c r="K211" i="8"/>
  <c r="K199" i="8"/>
  <c r="J193" i="7"/>
  <c r="K109" i="7"/>
  <c r="L115" i="8"/>
  <c r="GX36" i="1"/>
  <c r="K57" i="7"/>
  <c r="L63" i="8"/>
  <c r="DH358" i="3"/>
  <c r="DI358" i="3"/>
  <c r="DG358" i="3"/>
  <c r="DF358" i="3"/>
  <c r="DJ358" i="3" s="1"/>
  <c r="DF334" i="3"/>
  <c r="DG334" i="3"/>
  <c r="DJ334" i="3" s="1"/>
  <c r="DH334" i="3"/>
  <c r="DI334" i="3"/>
  <c r="DH308" i="3"/>
  <c r="DG308" i="3"/>
  <c r="CT379" i="1"/>
  <c r="S379" i="1" s="1"/>
  <c r="CZ379" i="1" s="1"/>
  <c r="Y379" i="1" s="1"/>
  <c r="Q859" i="7"/>
  <c r="S865" i="8"/>
  <c r="Q865" i="8"/>
  <c r="S859" i="7"/>
  <c r="GX374" i="1"/>
  <c r="GX372" i="1"/>
  <c r="R319" i="1"/>
  <c r="GK319" i="1" s="1"/>
  <c r="V731" i="8"/>
  <c r="V725" i="7"/>
  <c r="AD316" i="1"/>
  <c r="K573" i="8"/>
  <c r="J567" i="7"/>
  <c r="BY328" i="1"/>
  <c r="S271" i="1"/>
  <c r="R194" i="1"/>
  <c r="AD135" i="1"/>
  <c r="AB135" i="1" s="1"/>
  <c r="U338" i="8"/>
  <c r="U332" i="7"/>
  <c r="CS135" i="1"/>
  <c r="CR135" i="1"/>
  <c r="Q135" i="1" s="1"/>
  <c r="CP135" i="1" s="1"/>
  <c r="O135" i="1" s="1"/>
  <c r="CS116" i="1"/>
  <c r="S279" i="8"/>
  <c r="Q279" i="8"/>
  <c r="S273" i="7"/>
  <c r="Q273" i="7"/>
  <c r="CT113" i="1"/>
  <c r="S113" i="1" s="1"/>
  <c r="W66" i="1"/>
  <c r="CT61" i="1"/>
  <c r="S61" i="1" s="1"/>
  <c r="CY61" i="1" s="1"/>
  <c r="X61" i="1" s="1"/>
  <c r="Q171" i="8"/>
  <c r="S171" i="8"/>
  <c r="S165" i="7"/>
  <c r="Q165" i="7"/>
  <c r="CZ56" i="1"/>
  <c r="Y56" i="1" s="1"/>
  <c r="K144" i="8"/>
  <c r="J138" i="7"/>
  <c r="CY56" i="1"/>
  <c r="X56" i="1" s="1"/>
  <c r="DI431" i="3"/>
  <c r="DF431" i="3"/>
  <c r="DJ431" i="3" s="1"/>
  <c r="DG431" i="3"/>
  <c r="DH431" i="3"/>
  <c r="DH422" i="3"/>
  <c r="AD379" i="1"/>
  <c r="U865" i="8"/>
  <c r="U859" i="7"/>
  <c r="CR379" i="1"/>
  <c r="Q379" i="1" s="1"/>
  <c r="CS379" i="1"/>
  <c r="GX363" i="1"/>
  <c r="CT317" i="1"/>
  <c r="S317" i="1" s="1"/>
  <c r="S721" i="8"/>
  <c r="Q721" i="8"/>
  <c r="S715" i="7"/>
  <c r="Q715" i="7"/>
  <c r="K716" i="8"/>
  <c r="J710" i="7"/>
  <c r="CT307" i="1"/>
  <c r="S307" i="1" s="1"/>
  <c r="S671" i="8"/>
  <c r="Q671" i="8"/>
  <c r="Q665" i="7"/>
  <c r="S665" i="7"/>
  <c r="T285" i="1"/>
  <c r="K584" i="7"/>
  <c r="L590" i="8"/>
  <c r="AB280" i="1"/>
  <c r="CR274" i="1"/>
  <c r="Q274" i="1" s="1"/>
  <c r="CP274" i="1" s="1"/>
  <c r="O274" i="1" s="1"/>
  <c r="W272" i="1"/>
  <c r="AD271" i="1"/>
  <c r="CR271" i="1"/>
  <c r="Q271" i="1" s="1"/>
  <c r="CS271" i="1"/>
  <c r="R271" i="1" s="1"/>
  <c r="GK271" i="1" s="1"/>
  <c r="BB235" i="1"/>
  <c r="BB107" i="1" s="1"/>
  <c r="CR230" i="1"/>
  <c r="Q230" i="1" s="1"/>
  <c r="CS230" i="1"/>
  <c r="R230" i="1" s="1"/>
  <c r="GK230" i="1" s="1"/>
  <c r="CZ210" i="1"/>
  <c r="Y210" i="1" s="1"/>
  <c r="V191" i="1"/>
  <c r="S396" i="8"/>
  <c r="Q396" i="8"/>
  <c r="Q390" i="7"/>
  <c r="S390" i="7"/>
  <c r="L392" i="8"/>
  <c r="K386" i="7"/>
  <c r="K340" i="8"/>
  <c r="J334" i="7"/>
  <c r="AD127" i="1"/>
  <c r="L290" i="8"/>
  <c r="K284" i="7"/>
  <c r="L277" i="8"/>
  <c r="K271" i="7"/>
  <c r="F234" i="8"/>
  <c r="C229" i="7"/>
  <c r="E228" i="7"/>
  <c r="D235" i="8"/>
  <c r="U165" i="7"/>
  <c r="U171" i="8"/>
  <c r="L160" i="8"/>
  <c r="K154" i="7"/>
  <c r="DH232" i="3"/>
  <c r="DI232" i="3"/>
  <c r="DF232" i="3"/>
  <c r="DJ232" i="3" s="1"/>
  <c r="DG232" i="3"/>
  <c r="DH193" i="3"/>
  <c r="DI193" i="3"/>
  <c r="DF161" i="3"/>
  <c r="DJ161" i="3" s="1"/>
  <c r="DG161" i="3"/>
  <c r="DH161" i="3"/>
  <c r="DG148" i="3"/>
  <c r="DF148" i="3"/>
  <c r="DJ148" i="3" s="1"/>
  <c r="DH42" i="3"/>
  <c r="AO360" i="1"/>
  <c r="F385" i="1"/>
  <c r="F846" i="8"/>
  <c r="C841" i="7"/>
  <c r="D847" i="8"/>
  <c r="E840" i="7"/>
  <c r="GX366" i="1"/>
  <c r="W324" i="1"/>
  <c r="CS317" i="1"/>
  <c r="U721" i="8"/>
  <c r="U715" i="7"/>
  <c r="L695" i="8"/>
  <c r="K689" i="7"/>
  <c r="U671" i="8"/>
  <c r="U665" i="7"/>
  <c r="L615" i="8"/>
  <c r="K609" i="7"/>
  <c r="P271" i="1"/>
  <c r="CP271" i="1" s="1"/>
  <c r="O271" i="1" s="1"/>
  <c r="CP225" i="1"/>
  <c r="O225" i="1" s="1"/>
  <c r="U191" i="1"/>
  <c r="AD172" i="1"/>
  <c r="AB172" i="1" s="1"/>
  <c r="U396" i="8"/>
  <c r="U390" i="7"/>
  <c r="CR172" i="1"/>
  <c r="Q172" i="1" s="1"/>
  <c r="CP172" i="1" s="1"/>
  <c r="O172" i="1" s="1"/>
  <c r="R154" i="1"/>
  <c r="V360" i="7"/>
  <c r="J367" i="7" s="1"/>
  <c r="V366" i="8"/>
  <c r="K373" i="8" s="1"/>
  <c r="CR137" i="1"/>
  <c r="Q137" i="1" s="1"/>
  <c r="CP137" i="1" s="1"/>
  <c r="O137" i="1" s="1"/>
  <c r="GM137" i="1" s="1"/>
  <c r="GP137" i="1" s="1"/>
  <c r="K330" i="8"/>
  <c r="J324" i="7"/>
  <c r="AB127" i="1"/>
  <c r="CQ127" i="1"/>
  <c r="P127" i="1" s="1"/>
  <c r="W117" i="1"/>
  <c r="GX71" i="1"/>
  <c r="CV462" i="3"/>
  <c r="CX462" i="3"/>
  <c r="CV345" i="3"/>
  <c r="DI284" i="3"/>
  <c r="DG235" i="3"/>
  <c r="DH235" i="3"/>
  <c r="DI235" i="3"/>
  <c r="DI215" i="3"/>
  <c r="DJ215" i="3" s="1"/>
  <c r="CX137" i="3"/>
  <c r="DF137" i="3" s="1"/>
  <c r="CV137" i="3"/>
  <c r="DG42" i="3"/>
  <c r="DJ42" i="3" s="1"/>
  <c r="BC381" i="1"/>
  <c r="BC360" i="1" s="1"/>
  <c r="AD317" i="1"/>
  <c r="AB317" i="1" s="1"/>
  <c r="CS285" i="1"/>
  <c r="R285" i="1" s="1"/>
  <c r="GK285" i="1" s="1"/>
  <c r="L597" i="8"/>
  <c r="K591" i="7"/>
  <c r="AB271" i="1"/>
  <c r="CR196" i="1"/>
  <c r="Q196" i="1" s="1"/>
  <c r="CS196" i="1"/>
  <c r="R196" i="1" s="1"/>
  <c r="GK196" i="1" s="1"/>
  <c r="CP195" i="1"/>
  <c r="O195" i="1" s="1"/>
  <c r="T191" i="1"/>
  <c r="K368" i="8"/>
  <c r="J362" i="7"/>
  <c r="CS138" i="1"/>
  <c r="R138" i="1" s="1"/>
  <c r="GK138" i="1" s="1"/>
  <c r="K332" i="8"/>
  <c r="J326" i="7"/>
  <c r="Q129" i="1"/>
  <c r="AD63" i="1"/>
  <c r="AB63" i="1" s="1"/>
  <c r="U188" i="8"/>
  <c r="U182" i="7"/>
  <c r="CT28" i="1"/>
  <c r="S28" i="1" s="1"/>
  <c r="Q41" i="8"/>
  <c r="S41" i="8"/>
  <c r="S35" i="7"/>
  <c r="Q35" i="7"/>
  <c r="DI451" i="3"/>
  <c r="DG416" i="3"/>
  <c r="DH416" i="3"/>
  <c r="DI416" i="3"/>
  <c r="DF400" i="3"/>
  <c r="DJ400" i="3" s="1"/>
  <c r="DI400" i="3"/>
  <c r="DH331" i="3"/>
  <c r="DF331" i="3"/>
  <c r="DJ331" i="3" s="1"/>
  <c r="DG331" i="3"/>
  <c r="DG215" i="3"/>
  <c r="CW145" i="3"/>
  <c r="CV34" i="3"/>
  <c r="CX34" i="3"/>
  <c r="DH34" i="3" s="1"/>
  <c r="D823" i="8"/>
  <c r="C817" i="7"/>
  <c r="E816" i="7"/>
  <c r="F822" i="8"/>
  <c r="CT312" i="1"/>
  <c r="S312" i="1" s="1"/>
  <c r="Q698" i="7"/>
  <c r="Q704" i="8"/>
  <c r="S698" i="7"/>
  <c r="S704" i="8"/>
  <c r="V286" i="1"/>
  <c r="CR206" i="1"/>
  <c r="Q206" i="1" s="1"/>
  <c r="CP206" i="1" s="1"/>
  <c r="O206" i="1" s="1"/>
  <c r="AD206" i="1"/>
  <c r="AB120" i="1"/>
  <c r="CQ120" i="1"/>
  <c r="P120" i="1" s="1"/>
  <c r="CP120" i="1" s="1"/>
  <c r="O120" i="1" s="1"/>
  <c r="L56" i="8"/>
  <c r="K50" i="7"/>
  <c r="K797" i="7"/>
  <c r="L803" i="8"/>
  <c r="AD312" i="1"/>
  <c r="AB312" i="1" s="1"/>
  <c r="U704" i="8"/>
  <c r="U698" i="7"/>
  <c r="CR312" i="1"/>
  <c r="Q312" i="1" s="1"/>
  <c r="AB217" i="1"/>
  <c r="AB198" i="1"/>
  <c r="CQ198" i="1"/>
  <c r="P198" i="1" s="1"/>
  <c r="CP198" i="1" s="1"/>
  <c r="O198" i="1" s="1"/>
  <c r="BZ75" i="1"/>
  <c r="AQ75" i="1" s="1"/>
  <c r="DF404" i="3"/>
  <c r="DJ404" i="3" s="1"/>
  <c r="DG404" i="3"/>
  <c r="DH404" i="3"/>
  <c r="DI404" i="3"/>
  <c r="G22" i="1"/>
  <c r="A870" i="7"/>
  <c r="A876" i="8"/>
  <c r="L863" i="8"/>
  <c r="K857" i="7"/>
  <c r="J700" i="7"/>
  <c r="K706" i="8"/>
  <c r="D602" i="8"/>
  <c r="E595" i="7"/>
  <c r="C596" i="7"/>
  <c r="F601" i="8"/>
  <c r="L476" i="8"/>
  <c r="K470" i="7"/>
  <c r="AD162" i="1"/>
  <c r="AB162" i="1" s="1"/>
  <c r="CT121" i="1"/>
  <c r="S121" i="1" s="1"/>
  <c r="Q309" i="8"/>
  <c r="Q303" i="7"/>
  <c r="S303" i="7"/>
  <c r="S309" i="8"/>
  <c r="DF236" i="3"/>
  <c r="DJ236" i="3" s="1"/>
  <c r="DG236" i="3"/>
  <c r="DH236" i="3"/>
  <c r="Q322" i="1"/>
  <c r="K731" i="7"/>
  <c r="L737" i="8"/>
  <c r="K611" i="8"/>
  <c r="J605" i="7"/>
  <c r="Q285" i="1"/>
  <c r="W276" i="1"/>
  <c r="J502" i="7"/>
  <c r="K508" i="8"/>
  <c r="J482" i="7"/>
  <c r="K488" i="8"/>
  <c r="V381" i="7"/>
  <c r="V387" i="8"/>
  <c r="AD153" i="1"/>
  <c r="AB153" i="1" s="1"/>
  <c r="CR153" i="1"/>
  <c r="Q153" i="1" s="1"/>
  <c r="CS153" i="1"/>
  <c r="R153" i="1" s="1"/>
  <c r="GK153" i="1" s="1"/>
  <c r="L324" i="8"/>
  <c r="K318" i="7"/>
  <c r="DF302" i="3"/>
  <c r="DJ302" i="3" s="1"/>
  <c r="DI302" i="3"/>
  <c r="DG302" i="3"/>
  <c r="DH302" i="3"/>
  <c r="DH145" i="3"/>
  <c r="DI145" i="3"/>
  <c r="W374" i="1"/>
  <c r="R323" i="1"/>
  <c r="GK323" i="1" s="1"/>
  <c r="V747" i="8"/>
  <c r="V741" i="7"/>
  <c r="V304" i="1"/>
  <c r="V621" i="7"/>
  <c r="V627" i="8"/>
  <c r="T290" i="1"/>
  <c r="AG328" i="1" s="1"/>
  <c r="Q287" i="1"/>
  <c r="CT283" i="1"/>
  <c r="S283" i="1" s="1"/>
  <c r="S592" i="8"/>
  <c r="Q592" i="8"/>
  <c r="S586" i="7"/>
  <c r="Q586" i="7"/>
  <c r="CT115" i="1"/>
  <c r="S115" i="1" s="1"/>
  <c r="S286" i="7"/>
  <c r="Q292" i="8"/>
  <c r="Q286" i="7"/>
  <c r="S292" i="8"/>
  <c r="L247" i="8"/>
  <c r="K241" i="7"/>
  <c r="T210" i="7"/>
  <c r="J215" i="7" s="1"/>
  <c r="T216" i="8"/>
  <c r="K221" i="8" s="1"/>
  <c r="U201" i="7"/>
  <c r="U207" i="8"/>
  <c r="AD66" i="1"/>
  <c r="R63" i="1"/>
  <c r="GK63" i="1" s="1"/>
  <c r="K180" i="7"/>
  <c r="L186" i="8"/>
  <c r="K78" i="7"/>
  <c r="L84" i="8"/>
  <c r="U72" i="8"/>
  <c r="U66" i="7"/>
  <c r="K778" i="7"/>
  <c r="L784" i="8"/>
  <c r="CT321" i="1"/>
  <c r="Q739" i="8"/>
  <c r="Q733" i="7"/>
  <c r="S739" i="8"/>
  <c r="S733" i="7"/>
  <c r="AD283" i="1"/>
  <c r="AB283" i="1" s="1"/>
  <c r="U592" i="8"/>
  <c r="U586" i="7"/>
  <c r="K517" i="7"/>
  <c r="L523" i="8"/>
  <c r="L424" i="8"/>
  <c r="K418" i="7"/>
  <c r="R172" i="1"/>
  <c r="GK172" i="1" s="1"/>
  <c r="L383" i="8"/>
  <c r="K377" i="7"/>
  <c r="CS115" i="1"/>
  <c r="U286" i="7"/>
  <c r="U292" i="8"/>
  <c r="CR115" i="1"/>
  <c r="Q115" i="1" s="1"/>
  <c r="S127" i="7"/>
  <c r="Q133" i="8"/>
  <c r="S133" i="8"/>
  <c r="Q127" i="7"/>
  <c r="CT46" i="1"/>
  <c r="S46" i="1" s="1"/>
  <c r="DG91" i="3"/>
  <c r="DJ91" i="3" s="1"/>
  <c r="DH91" i="3"/>
  <c r="DI91" i="3"/>
  <c r="DF91" i="3"/>
  <c r="T366" i="1"/>
  <c r="Q326" i="1"/>
  <c r="CP323" i="1"/>
  <c r="O323" i="1" s="1"/>
  <c r="GM323" i="1" s="1"/>
  <c r="GP323" i="1" s="1"/>
  <c r="K750" i="8"/>
  <c r="J744" i="7"/>
  <c r="U733" i="7"/>
  <c r="U739" i="8"/>
  <c r="W293" i="1"/>
  <c r="V285" i="1"/>
  <c r="T276" i="1"/>
  <c r="CR231" i="1"/>
  <c r="Q231" i="1" s="1"/>
  <c r="CP231" i="1" s="1"/>
  <c r="O231" i="1" s="1"/>
  <c r="CS231" i="1"/>
  <c r="R231" i="1" s="1"/>
  <c r="GK231" i="1" s="1"/>
  <c r="L514" i="8"/>
  <c r="K508" i="7"/>
  <c r="CT183" i="1"/>
  <c r="S183" i="1" s="1"/>
  <c r="S449" i="8"/>
  <c r="Q449" i="8"/>
  <c r="Q443" i="7"/>
  <c r="S443" i="7"/>
  <c r="U294" i="7"/>
  <c r="U300" i="8"/>
  <c r="S73" i="1"/>
  <c r="CY69" i="1"/>
  <c r="X69" i="1" s="1"/>
  <c r="K217" i="8"/>
  <c r="J211" i="7"/>
  <c r="U147" i="7"/>
  <c r="U153" i="8"/>
  <c r="U143" i="8"/>
  <c r="U137" i="7"/>
  <c r="CR56" i="1"/>
  <c r="Q56" i="1" s="1"/>
  <c r="CT35" i="1"/>
  <c r="S35" i="1" s="1"/>
  <c r="S79" i="8"/>
  <c r="S73" i="7"/>
  <c r="Q79" i="8"/>
  <c r="Q73" i="7"/>
  <c r="DF483" i="3"/>
  <c r="DG483" i="3"/>
  <c r="DJ483" i="3" s="1"/>
  <c r="DH483" i="3"/>
  <c r="DI483" i="3"/>
  <c r="DH168" i="3"/>
  <c r="DI168" i="3"/>
  <c r="DF168" i="3"/>
  <c r="DG168" i="3"/>
  <c r="DJ168" i="3" s="1"/>
  <c r="CZ368" i="1"/>
  <c r="Y368" i="1" s="1"/>
  <c r="K807" i="8"/>
  <c r="J801" i="7"/>
  <c r="AD305" i="1"/>
  <c r="AB305" i="1" s="1"/>
  <c r="CR305" i="1"/>
  <c r="Q305" i="1" s="1"/>
  <c r="CS305" i="1"/>
  <c r="R305" i="1" s="1"/>
  <c r="GK305" i="1" s="1"/>
  <c r="J266" i="7"/>
  <c r="K272" i="8"/>
  <c r="CS366" i="1"/>
  <c r="U786" i="8"/>
  <c r="U780" i="7"/>
  <c r="CZ190" i="1"/>
  <c r="Y190" i="1" s="1"/>
  <c r="CY190" i="1"/>
  <c r="X190" i="1" s="1"/>
  <c r="CP149" i="1"/>
  <c r="O149" i="1" s="1"/>
  <c r="T357" i="8"/>
  <c r="K361" i="8" s="1"/>
  <c r="T351" i="7"/>
  <c r="J355" i="7" s="1"/>
  <c r="C614" i="7"/>
  <c r="E613" i="7"/>
  <c r="F619" i="8"/>
  <c r="D620" i="8"/>
  <c r="GX285" i="1"/>
  <c r="CP223" i="1"/>
  <c r="O223" i="1" s="1"/>
  <c r="K520" i="8"/>
  <c r="J514" i="7"/>
  <c r="AB156" i="1"/>
  <c r="J184" i="7"/>
  <c r="K190" i="8"/>
  <c r="S96" i="8"/>
  <c r="Q96" i="8"/>
  <c r="S90" i="7"/>
  <c r="Q90" i="7"/>
  <c r="CT37" i="1"/>
  <c r="S37" i="1" s="1"/>
  <c r="CY37" i="1" s="1"/>
  <c r="X37" i="1" s="1"/>
  <c r="K59" i="8"/>
  <c r="J53" i="7"/>
  <c r="S788" i="7"/>
  <c r="Q788" i="7"/>
  <c r="S794" i="8"/>
  <c r="Q794" i="8"/>
  <c r="S764" i="7"/>
  <c r="Q764" i="7"/>
  <c r="Q770" i="8"/>
  <c r="S770" i="8"/>
  <c r="CT363" i="1"/>
  <c r="S363" i="1" s="1"/>
  <c r="CY363" i="1" s="1"/>
  <c r="X363" i="1" s="1"/>
  <c r="J743" i="7"/>
  <c r="K749" i="8"/>
  <c r="A867" i="7"/>
  <c r="A873" i="8"/>
  <c r="V290" i="1"/>
  <c r="AD28" i="1"/>
  <c r="AB28" i="1" s="1"/>
  <c r="U41" i="8"/>
  <c r="U35" i="7"/>
  <c r="CR28" i="1"/>
  <c r="Q28" i="1" s="1"/>
  <c r="CS28" i="1"/>
  <c r="DG419" i="3"/>
  <c r="DF419" i="3"/>
  <c r="DJ419" i="3" s="1"/>
  <c r="DH419" i="3"/>
  <c r="DI419" i="3"/>
  <c r="DF360" i="3"/>
  <c r="DG360" i="3"/>
  <c r="DJ360" i="3" s="1"/>
  <c r="DH360" i="3"/>
  <c r="DI360" i="3"/>
  <c r="CX213" i="3"/>
  <c r="CW213" i="3"/>
  <c r="C852" i="7"/>
  <c r="D858" i="8"/>
  <c r="E851" i="7"/>
  <c r="F857" i="8"/>
  <c r="T324" i="1"/>
  <c r="P322" i="1"/>
  <c r="CP322" i="1" s="1"/>
  <c r="O322" i="1" s="1"/>
  <c r="S291" i="1"/>
  <c r="CY291" i="1" s="1"/>
  <c r="X291" i="1" s="1"/>
  <c r="P285" i="1"/>
  <c r="R275" i="1"/>
  <c r="V551" i="8"/>
  <c r="V545" i="7"/>
  <c r="V481" i="7"/>
  <c r="J488" i="7" s="1"/>
  <c r="V487" i="8"/>
  <c r="K494" i="8" s="1"/>
  <c r="R205" i="1"/>
  <c r="AB202" i="1"/>
  <c r="AB160" i="1"/>
  <c r="CQ160" i="1"/>
  <c r="P160" i="1" s="1"/>
  <c r="CQ153" i="1"/>
  <c r="P153" i="1" s="1"/>
  <c r="CP153" i="1" s="1"/>
  <c r="O153" i="1" s="1"/>
  <c r="GM153" i="1" s="1"/>
  <c r="GP153" i="1" s="1"/>
  <c r="L131" i="8"/>
  <c r="K125" i="7"/>
  <c r="AD41" i="1"/>
  <c r="AB41" i="1" s="1"/>
  <c r="CR41" i="1"/>
  <c r="CS41" i="1"/>
  <c r="R36" i="1"/>
  <c r="V86" i="8"/>
  <c r="K93" i="8" s="1"/>
  <c r="V80" i="7"/>
  <c r="J87" i="7" s="1"/>
  <c r="DG296" i="3"/>
  <c r="DH296" i="3"/>
  <c r="DI296" i="3"/>
  <c r="DF210" i="3"/>
  <c r="DJ210" i="3" s="1"/>
  <c r="DH210" i="3"/>
  <c r="DI210" i="3"/>
  <c r="CX142" i="3"/>
  <c r="CW142" i="3"/>
  <c r="DG59" i="3"/>
  <c r="DH59" i="3"/>
  <c r="DI59" i="3"/>
  <c r="W372" i="1"/>
  <c r="W322" i="1"/>
  <c r="F721" i="8"/>
  <c r="D722" i="8"/>
  <c r="E715" i="7"/>
  <c r="C716" i="7"/>
  <c r="T317" i="1"/>
  <c r="U317" i="1"/>
  <c r="R291" i="1"/>
  <c r="GK291" i="1" s="1"/>
  <c r="S290" i="1"/>
  <c r="P287" i="1"/>
  <c r="S300" i="8"/>
  <c r="Q294" i="7"/>
  <c r="S294" i="7"/>
  <c r="Q300" i="8"/>
  <c r="CT116" i="1"/>
  <c r="S116" i="1" s="1"/>
  <c r="CZ116" i="1" s="1"/>
  <c r="Y116" i="1" s="1"/>
  <c r="T73" i="1"/>
  <c r="L223" i="8"/>
  <c r="K217" i="7"/>
  <c r="CP45" i="1"/>
  <c r="O45" i="1" s="1"/>
  <c r="Q36" i="1"/>
  <c r="AD34" i="1"/>
  <c r="AB34" i="1" s="1"/>
  <c r="DH489" i="3"/>
  <c r="DI489" i="3"/>
  <c r="DG489" i="3"/>
  <c r="DI389" i="3"/>
  <c r="DG389" i="3"/>
  <c r="DF389" i="3"/>
  <c r="DJ389" i="3" s="1"/>
  <c r="DF56" i="3"/>
  <c r="DG56" i="3"/>
  <c r="DH56" i="3"/>
  <c r="GX378" i="1"/>
  <c r="V372" i="1"/>
  <c r="U365" i="1"/>
  <c r="R324" i="1"/>
  <c r="GK324" i="1" s="1"/>
  <c r="W287" i="1"/>
  <c r="AJ328" i="1" s="1"/>
  <c r="CR182" i="1"/>
  <c r="Q182" i="1" s="1"/>
  <c r="AD182" i="1"/>
  <c r="AB182" i="1" s="1"/>
  <c r="CS182" i="1"/>
  <c r="R182" i="1" s="1"/>
  <c r="GK182" i="1" s="1"/>
  <c r="CR162" i="1"/>
  <c r="Q162" i="1" s="1"/>
  <c r="CR117" i="1"/>
  <c r="Q117" i="1" s="1"/>
  <c r="CS117" i="1"/>
  <c r="R117" i="1" s="1"/>
  <c r="GK117" i="1" s="1"/>
  <c r="AD115" i="1"/>
  <c r="AB115" i="1" s="1"/>
  <c r="CY72" i="1"/>
  <c r="X72" i="1" s="1"/>
  <c r="J238" i="7"/>
  <c r="K244" i="8"/>
  <c r="V51" i="1"/>
  <c r="U133" i="8"/>
  <c r="U127" i="7"/>
  <c r="CR46" i="1"/>
  <c r="Q46" i="1" s="1"/>
  <c r="CP46" i="1" s="1"/>
  <c r="O46" i="1" s="1"/>
  <c r="CS46" i="1"/>
  <c r="DF307" i="3"/>
  <c r="DJ307" i="3" s="1"/>
  <c r="DG307" i="3"/>
  <c r="DH307" i="3"/>
  <c r="DI307" i="3"/>
  <c r="CX99" i="3"/>
  <c r="CW99" i="3"/>
  <c r="CX88" i="3"/>
  <c r="DF88" i="3" s="1"/>
  <c r="CV88" i="3"/>
  <c r="DF80" i="3"/>
  <c r="DJ80" i="3" s="1"/>
  <c r="DG80" i="3"/>
  <c r="DH80" i="3"/>
  <c r="DI80" i="3"/>
  <c r="W373" i="1"/>
  <c r="AJ381" i="1" s="1"/>
  <c r="U372" i="1"/>
  <c r="CR366" i="1"/>
  <c r="Q366" i="1" s="1"/>
  <c r="Q365" i="1"/>
  <c r="CZ364" i="1"/>
  <c r="Y364" i="1" s="1"/>
  <c r="K780" i="8"/>
  <c r="J774" i="7"/>
  <c r="V363" i="1"/>
  <c r="AI381" i="1" s="1"/>
  <c r="P326" i="1"/>
  <c r="P324" i="1"/>
  <c r="S690" i="8"/>
  <c r="Q690" i="8"/>
  <c r="Q684" i="7"/>
  <c r="S684" i="7"/>
  <c r="CT310" i="1"/>
  <c r="S310" i="1" s="1"/>
  <c r="J652" i="7"/>
  <c r="K658" i="8"/>
  <c r="V293" i="1"/>
  <c r="W291" i="1"/>
  <c r="CT273" i="1"/>
  <c r="Q543" i="8"/>
  <c r="Q537" i="7"/>
  <c r="S543" i="8"/>
  <c r="S537" i="7"/>
  <c r="AD231" i="1"/>
  <c r="K519" i="8"/>
  <c r="J513" i="7"/>
  <c r="CS183" i="1"/>
  <c r="U449" i="8"/>
  <c r="U443" i="7"/>
  <c r="S366" i="8"/>
  <c r="Q366" i="8"/>
  <c r="S360" i="7"/>
  <c r="Q360" i="7"/>
  <c r="Q328" i="8"/>
  <c r="Q322" i="7"/>
  <c r="S322" i="7"/>
  <c r="S328" i="8"/>
  <c r="CT132" i="1"/>
  <c r="S132" i="1" s="1"/>
  <c r="CY132" i="1" s="1"/>
  <c r="X132" i="1" s="1"/>
  <c r="AD117" i="1"/>
  <c r="AD116" i="1"/>
  <c r="AB116" i="1" s="1"/>
  <c r="CQ115" i="1"/>
  <c r="P115" i="1" s="1"/>
  <c r="R73" i="1"/>
  <c r="GK73" i="1" s="1"/>
  <c r="V236" i="7"/>
  <c r="V242" i="8"/>
  <c r="T66" i="1"/>
  <c r="F207" i="8"/>
  <c r="E201" i="7"/>
  <c r="D208" i="8"/>
  <c r="C202" i="7"/>
  <c r="K157" i="8"/>
  <c r="J151" i="7"/>
  <c r="AD56" i="1"/>
  <c r="AB56" i="1" s="1"/>
  <c r="U51" i="1"/>
  <c r="AD46" i="1"/>
  <c r="GX45" i="1"/>
  <c r="CX16" i="3"/>
  <c r="F117" i="8"/>
  <c r="C112" i="7"/>
  <c r="D118" i="8"/>
  <c r="E111" i="7"/>
  <c r="V36" i="1"/>
  <c r="U79" i="8"/>
  <c r="U73" i="7"/>
  <c r="E59" i="7"/>
  <c r="D66" i="8"/>
  <c r="C60" i="7"/>
  <c r="F65" i="8"/>
  <c r="T372" i="1"/>
  <c r="P366" i="1"/>
  <c r="U363" i="1"/>
  <c r="W326" i="1"/>
  <c r="T322" i="1"/>
  <c r="CT311" i="1"/>
  <c r="S311" i="1" s="1"/>
  <c r="Q691" i="7"/>
  <c r="S691" i="7"/>
  <c r="S697" i="8"/>
  <c r="Q697" i="8"/>
  <c r="U684" i="7"/>
  <c r="U690" i="8"/>
  <c r="CR310" i="1"/>
  <c r="Q310" i="1" s="1"/>
  <c r="CS310" i="1"/>
  <c r="K657" i="8"/>
  <c r="J651" i="7"/>
  <c r="CS273" i="1"/>
  <c r="U543" i="8"/>
  <c r="U537" i="7"/>
  <c r="CS184" i="1"/>
  <c r="R184" i="1" s="1"/>
  <c r="GK184" i="1" s="1"/>
  <c r="Q387" i="8"/>
  <c r="S381" i="7"/>
  <c r="Q381" i="7"/>
  <c r="S387" i="8"/>
  <c r="J130" i="7"/>
  <c r="K136" i="8"/>
  <c r="I41" i="1"/>
  <c r="P41" i="1" s="1"/>
  <c r="AD35" i="1"/>
  <c r="AB35" i="1" s="1"/>
  <c r="C67" i="7"/>
  <c r="E66" i="7"/>
  <c r="D73" i="8"/>
  <c r="F72" i="8"/>
  <c r="DF376" i="3"/>
  <c r="DJ376" i="3" s="1"/>
  <c r="DG376" i="3"/>
  <c r="DI376" i="3"/>
  <c r="DF234" i="3"/>
  <c r="DJ234" i="3" s="1"/>
  <c r="DG234" i="3"/>
  <c r="DI186" i="3"/>
  <c r="CX123" i="3"/>
  <c r="CV123" i="3"/>
  <c r="U373" i="1"/>
  <c r="W366" i="1"/>
  <c r="R363" i="1"/>
  <c r="V770" i="8"/>
  <c r="V764" i="7"/>
  <c r="AD310" i="1"/>
  <c r="V305" i="1"/>
  <c r="T293" i="1"/>
  <c r="S545" i="7"/>
  <c r="Q545" i="7"/>
  <c r="S551" i="8"/>
  <c r="Q551" i="8"/>
  <c r="CS210" i="1"/>
  <c r="R210" i="1" s="1"/>
  <c r="GK210" i="1" s="1"/>
  <c r="CR210" i="1"/>
  <c r="Q210" i="1" s="1"/>
  <c r="CP210" i="1" s="1"/>
  <c r="O210" i="1" s="1"/>
  <c r="GM210" i="1" s="1"/>
  <c r="GP210" i="1" s="1"/>
  <c r="K453" i="8"/>
  <c r="J447" i="7"/>
  <c r="L430" i="8"/>
  <c r="K424" i="7"/>
  <c r="CY133" i="1"/>
  <c r="X133" i="1" s="1"/>
  <c r="CZ133" i="1"/>
  <c r="Y133" i="1" s="1"/>
  <c r="AD124" i="1"/>
  <c r="AB124" i="1" s="1"/>
  <c r="U313" i="7"/>
  <c r="U319" i="8"/>
  <c r="CL26" i="1"/>
  <c r="BC75" i="1"/>
  <c r="BC26" i="1" s="1"/>
  <c r="C148" i="7"/>
  <c r="F153" i="8"/>
  <c r="E147" i="7"/>
  <c r="D154" i="8"/>
  <c r="CT42" i="1"/>
  <c r="S42" i="1" s="1"/>
  <c r="CP42" i="1" s="1"/>
  <c r="O42" i="1" s="1"/>
  <c r="S126" i="8"/>
  <c r="Q126" i="8"/>
  <c r="S120" i="7"/>
  <c r="Q120" i="7"/>
  <c r="DF399" i="3"/>
  <c r="DJ399" i="3" s="1"/>
  <c r="DG399" i="3"/>
  <c r="DH399" i="3"/>
  <c r="DI399" i="3"/>
  <c r="DG327" i="3"/>
  <c r="DH327" i="3"/>
  <c r="DF327" i="3"/>
  <c r="DJ327" i="3" s="1"/>
  <c r="DI327" i="3"/>
  <c r="DI311" i="3"/>
  <c r="DI192" i="3"/>
  <c r="DF192" i="3"/>
  <c r="DG192" i="3"/>
  <c r="DJ192" i="3" s="1"/>
  <c r="DH192" i="3"/>
  <c r="DH186" i="3"/>
  <c r="DF160" i="3"/>
  <c r="DJ160" i="3" s="1"/>
  <c r="DG160" i="3"/>
  <c r="DH160" i="3"/>
  <c r="DF79" i="3"/>
  <c r="DJ79" i="3" s="1"/>
  <c r="CT367" i="1"/>
  <c r="S367" i="1" s="1"/>
  <c r="CY367" i="1" s="1"/>
  <c r="X367" i="1" s="1"/>
  <c r="J693" i="7"/>
  <c r="K699" i="8"/>
  <c r="S293" i="1"/>
  <c r="CT287" i="1"/>
  <c r="S287" i="1" s="1"/>
  <c r="CZ287" i="1" s="1"/>
  <c r="Y287" i="1" s="1"/>
  <c r="Q595" i="7"/>
  <c r="S595" i="7"/>
  <c r="S601" i="8"/>
  <c r="Q601" i="8"/>
  <c r="AB285" i="1"/>
  <c r="P276" i="1"/>
  <c r="CP276" i="1" s="1"/>
  <c r="O276" i="1" s="1"/>
  <c r="GM276" i="1" s="1"/>
  <c r="GP276" i="1" s="1"/>
  <c r="U487" i="8"/>
  <c r="U481" i="7"/>
  <c r="CR205" i="1"/>
  <c r="Q205" i="1" s="1"/>
  <c r="AD205" i="1"/>
  <c r="CT178" i="1"/>
  <c r="S178" i="1" s="1"/>
  <c r="J307" i="7"/>
  <c r="K313" i="8"/>
  <c r="AD51" i="1"/>
  <c r="CS51" i="1"/>
  <c r="R51" i="1" s="1"/>
  <c r="GK51" i="1" s="1"/>
  <c r="CR51" i="1"/>
  <c r="Q51" i="1" s="1"/>
  <c r="CP51" i="1" s="1"/>
  <c r="O51" i="1" s="1"/>
  <c r="T47" i="1"/>
  <c r="V43" i="1"/>
  <c r="CT36" i="1"/>
  <c r="S36" i="1" s="1"/>
  <c r="S86" i="8"/>
  <c r="Q86" i="8"/>
  <c r="S80" i="7"/>
  <c r="Q80" i="7"/>
  <c r="CS31" i="1"/>
  <c r="CV362" i="3"/>
  <c r="CX362" i="3"/>
  <c r="DI362" i="3" s="1"/>
  <c r="DJ362" i="3" s="1"/>
  <c r="DH338" i="3"/>
  <c r="DF338" i="3"/>
  <c r="DG338" i="3"/>
  <c r="DJ338" i="3" s="1"/>
  <c r="DG206" i="3"/>
  <c r="DH206" i="3"/>
  <c r="DI206" i="3"/>
  <c r="DF206" i="3"/>
  <c r="DJ206" i="3" s="1"/>
  <c r="DG186" i="3"/>
  <c r="DJ186" i="3" s="1"/>
  <c r="J793" i="7"/>
  <c r="K799" i="8"/>
  <c r="CR314" i="1"/>
  <c r="Q314" i="1" s="1"/>
  <c r="CP314" i="1" s="1"/>
  <c r="O314" i="1" s="1"/>
  <c r="T305" i="1"/>
  <c r="P304" i="1"/>
  <c r="D656" i="8"/>
  <c r="E649" i="7"/>
  <c r="C650" i="7"/>
  <c r="F655" i="8"/>
  <c r="Q293" i="1"/>
  <c r="CP293" i="1" s="1"/>
  <c r="O293" i="1" s="1"/>
  <c r="U619" i="8"/>
  <c r="U613" i="7"/>
  <c r="S609" i="8"/>
  <c r="Q609" i="8"/>
  <c r="Q603" i="7"/>
  <c r="S603" i="7"/>
  <c r="AD287" i="1"/>
  <c r="U601" i="8"/>
  <c r="U595" i="7"/>
  <c r="P286" i="1"/>
  <c r="CZ280" i="1"/>
  <c r="Y280" i="1" s="1"/>
  <c r="J566" i="7"/>
  <c r="K572" i="8"/>
  <c r="CT278" i="1"/>
  <c r="S278" i="1" s="1"/>
  <c r="CY278" i="1" s="1"/>
  <c r="X278" i="1" s="1"/>
  <c r="S553" i="7"/>
  <c r="Q553" i="7"/>
  <c r="Q559" i="8"/>
  <c r="S559" i="8"/>
  <c r="CS229" i="1"/>
  <c r="K470" i="8"/>
  <c r="J464" i="7"/>
  <c r="CS187" i="1"/>
  <c r="R187" i="1" s="1"/>
  <c r="GK187" i="1" s="1"/>
  <c r="V179" i="1"/>
  <c r="CS178" i="1"/>
  <c r="CR177" i="1"/>
  <c r="Q177" i="1" s="1"/>
  <c r="CP177" i="1" s="1"/>
  <c r="O177" i="1" s="1"/>
  <c r="CZ149" i="1"/>
  <c r="Y149" i="1" s="1"/>
  <c r="CY149" i="1"/>
  <c r="X149" i="1" s="1"/>
  <c r="CY144" i="1"/>
  <c r="X144" i="1" s="1"/>
  <c r="U117" i="1"/>
  <c r="L305" i="8"/>
  <c r="K299" i="7"/>
  <c r="F292" i="8"/>
  <c r="E286" i="7"/>
  <c r="D293" i="8"/>
  <c r="C287" i="7"/>
  <c r="CT112" i="1"/>
  <c r="S112" i="1" s="1"/>
  <c r="CR60" i="1"/>
  <c r="Q60" i="1" s="1"/>
  <c r="AB51" i="1"/>
  <c r="CQ51" i="1"/>
  <c r="P51" i="1" s="1"/>
  <c r="U43" i="1"/>
  <c r="U86" i="8"/>
  <c r="U80" i="7"/>
  <c r="CX381" i="3"/>
  <c r="DI381" i="3" s="1"/>
  <c r="DI375" i="3"/>
  <c r="DJ375" i="3" s="1"/>
  <c r="DG344" i="3"/>
  <c r="DF344" i="3"/>
  <c r="DJ344" i="3" s="1"/>
  <c r="DH344" i="3"/>
  <c r="CX316" i="3"/>
  <c r="DF316" i="3" s="1"/>
  <c r="DG303" i="3"/>
  <c r="CW292" i="3"/>
  <c r="CX292" i="3"/>
  <c r="DF292" i="3" s="1"/>
  <c r="CX245" i="3"/>
  <c r="CV197" i="3"/>
  <c r="CX197" i="3"/>
  <c r="DI191" i="3"/>
  <c r="DI173" i="3"/>
  <c r="DH173" i="3"/>
  <c r="DF170" i="3"/>
  <c r="DG170" i="3"/>
  <c r="DH170" i="3"/>
  <c r="DF109" i="3"/>
  <c r="DJ109" i="3" s="1"/>
  <c r="DG109" i="3"/>
  <c r="DH92" i="3"/>
  <c r="DG90" i="3"/>
  <c r="DF90" i="3"/>
  <c r="CX74" i="3"/>
  <c r="D664" i="8"/>
  <c r="C658" i="7"/>
  <c r="E657" i="7"/>
  <c r="F663" i="8"/>
  <c r="CV410" i="3"/>
  <c r="CX410" i="3"/>
  <c r="CT375" i="1"/>
  <c r="S375" i="1" s="1"/>
  <c r="S832" i="7"/>
  <c r="Q832" i="7"/>
  <c r="Q838" i="8"/>
  <c r="S838" i="8"/>
  <c r="R368" i="1"/>
  <c r="GK368" i="1" s="1"/>
  <c r="V799" i="7"/>
  <c r="V805" i="8"/>
  <c r="K713" i="7"/>
  <c r="L719" i="8"/>
  <c r="AD223" i="1"/>
  <c r="AB223" i="1" s="1"/>
  <c r="V397" i="7"/>
  <c r="V403" i="8"/>
  <c r="DH482" i="3"/>
  <c r="DF482" i="3"/>
  <c r="DG482" i="3"/>
  <c r="DG313" i="3"/>
  <c r="DJ313" i="3" s="1"/>
  <c r="DH313" i="3"/>
  <c r="DI313" i="3"/>
  <c r="K703" i="7"/>
  <c r="L709" i="8"/>
  <c r="U286" i="1"/>
  <c r="K553" i="8"/>
  <c r="J547" i="7"/>
  <c r="S191" i="1"/>
  <c r="CY191" i="1" s="1"/>
  <c r="X191" i="1" s="1"/>
  <c r="L401" i="8"/>
  <c r="K395" i="7"/>
  <c r="DH345" i="3"/>
  <c r="DF345" i="3"/>
  <c r="R288" i="1"/>
  <c r="GK288" i="1" s="1"/>
  <c r="V609" i="8"/>
  <c r="V603" i="7"/>
  <c r="V276" i="1"/>
  <c r="AB128" i="1"/>
  <c r="K45" i="8"/>
  <c r="J39" i="7"/>
  <c r="GX377" i="1"/>
  <c r="CR370" i="1"/>
  <c r="Q370" i="1" s="1"/>
  <c r="CP370" i="1" s="1"/>
  <c r="O370" i="1" s="1"/>
  <c r="U807" i="7"/>
  <c r="U813" i="8"/>
  <c r="S725" i="7"/>
  <c r="Q725" i="7"/>
  <c r="Q731" i="8"/>
  <c r="S731" i="8"/>
  <c r="W47" i="1"/>
  <c r="G360" i="1"/>
  <c r="CS312" i="1"/>
  <c r="GX297" i="1"/>
  <c r="U293" i="1"/>
  <c r="AD274" i="1"/>
  <c r="AB274" i="1" s="1"/>
  <c r="AB231" i="1"/>
  <c r="Q500" i="7"/>
  <c r="S500" i="7"/>
  <c r="S506" i="8"/>
  <c r="Q506" i="8"/>
  <c r="CT216" i="1"/>
  <c r="S216" i="1" s="1"/>
  <c r="AD183" i="1"/>
  <c r="AB183" i="1" s="1"/>
  <c r="L445" i="8"/>
  <c r="K439" i="7"/>
  <c r="R132" i="1"/>
  <c r="V322" i="7"/>
  <c r="J329" i="7" s="1"/>
  <c r="V328" i="8"/>
  <c r="K335" i="8" s="1"/>
  <c r="S319" i="8"/>
  <c r="Q319" i="8"/>
  <c r="S313" i="7"/>
  <c r="Q313" i="7"/>
  <c r="CT124" i="1"/>
  <c r="S124" i="1" s="1"/>
  <c r="P117" i="1"/>
  <c r="CQ116" i="1"/>
  <c r="P116" i="1" s="1"/>
  <c r="CP116" i="1" s="1"/>
  <c r="O116" i="1" s="1"/>
  <c r="Q73" i="1"/>
  <c r="L240" i="8"/>
  <c r="K234" i="7"/>
  <c r="K147" i="8"/>
  <c r="J141" i="7"/>
  <c r="U36" i="1"/>
  <c r="DI388" i="3"/>
  <c r="DF313" i="3"/>
  <c r="DF257" i="3"/>
  <c r="DJ257" i="3" s="1"/>
  <c r="DG257" i="3"/>
  <c r="DH257" i="3"/>
  <c r="DI257" i="3"/>
  <c r="DI157" i="3"/>
  <c r="V374" i="1"/>
  <c r="U691" i="7"/>
  <c r="U697" i="8"/>
  <c r="CT304" i="1"/>
  <c r="S304" i="1" s="1"/>
  <c r="Q657" i="7"/>
  <c r="S657" i="7"/>
  <c r="S663" i="8"/>
  <c r="Q663" i="8"/>
  <c r="J631" i="7"/>
  <c r="K637" i="8"/>
  <c r="Q487" i="8"/>
  <c r="S487" i="8"/>
  <c r="S481" i="7"/>
  <c r="Q481" i="7"/>
  <c r="CT177" i="1"/>
  <c r="S177" i="1" s="1"/>
  <c r="AD167" i="1"/>
  <c r="AB167" i="1" s="1"/>
  <c r="U381" i="7"/>
  <c r="U387" i="8"/>
  <c r="CR167" i="1"/>
  <c r="Q167" i="1" s="1"/>
  <c r="CP167" i="1" s="1"/>
  <c r="O167" i="1" s="1"/>
  <c r="K311" i="8"/>
  <c r="J305" i="7"/>
  <c r="S71" i="1"/>
  <c r="CT60" i="1"/>
  <c r="S60" i="1" s="1"/>
  <c r="U47" i="1"/>
  <c r="W43" i="1"/>
  <c r="GX40" i="1"/>
  <c r="CW480" i="3"/>
  <c r="CX480" i="3"/>
  <c r="DF480" i="3" s="1"/>
  <c r="DH394" i="3"/>
  <c r="DI394" i="3"/>
  <c r="DG394" i="3"/>
  <c r="DF394" i="3"/>
  <c r="DJ394" i="3" s="1"/>
  <c r="DH388" i="3"/>
  <c r="DG260" i="3"/>
  <c r="DI260" i="3"/>
  <c r="DF260" i="3"/>
  <c r="DJ260" i="3" s="1"/>
  <c r="DH260" i="3"/>
  <c r="DH157" i="3"/>
  <c r="DI77" i="3"/>
  <c r="DG77" i="3"/>
  <c r="U374" i="1"/>
  <c r="V366" i="1"/>
  <c r="CS314" i="1"/>
  <c r="R314" i="1" s="1"/>
  <c r="GK314" i="1" s="1"/>
  <c r="U305" i="1"/>
  <c r="AD304" i="1"/>
  <c r="U657" i="7"/>
  <c r="U663" i="8"/>
  <c r="R294" i="1"/>
  <c r="GK294" i="1" s="1"/>
  <c r="V629" i="7"/>
  <c r="V635" i="8"/>
  <c r="U551" i="8"/>
  <c r="U545" i="7"/>
  <c r="CR275" i="1"/>
  <c r="Q275" i="1" s="1"/>
  <c r="CS177" i="1"/>
  <c r="J383" i="7"/>
  <c r="K389" i="8"/>
  <c r="CS60" i="1"/>
  <c r="U126" i="8"/>
  <c r="U120" i="7"/>
  <c r="AD42" i="1"/>
  <c r="AB42" i="1" s="1"/>
  <c r="CR37" i="1"/>
  <c r="Q37" i="1" s="1"/>
  <c r="AB29" i="1"/>
  <c r="CQ29" i="1"/>
  <c r="P29" i="1" s="1"/>
  <c r="CP29" i="1" s="1"/>
  <c r="O29" i="1" s="1"/>
  <c r="DG388" i="3"/>
  <c r="DJ388" i="3" s="1"/>
  <c r="DG319" i="3"/>
  <c r="DH319" i="3"/>
  <c r="DF319" i="3"/>
  <c r="DJ319" i="3" s="1"/>
  <c r="DI319" i="3"/>
  <c r="DH311" i="3"/>
  <c r="DI303" i="3"/>
  <c r="DG298" i="3"/>
  <c r="DF298" i="3"/>
  <c r="DH298" i="3"/>
  <c r="DI236" i="3"/>
  <c r="DG128" i="3"/>
  <c r="DH128" i="3"/>
  <c r="U366" i="1"/>
  <c r="P377" i="1"/>
  <c r="L844" i="8"/>
  <c r="K838" i="7"/>
  <c r="S374" i="1"/>
  <c r="CY374" i="1" s="1"/>
  <c r="X374" i="1" s="1"/>
  <c r="S305" i="1"/>
  <c r="CZ305" i="1" s="1"/>
  <c r="Y305" i="1" s="1"/>
  <c r="J632" i="7"/>
  <c r="K638" i="8"/>
  <c r="AD293" i="1"/>
  <c r="AB293" i="1" s="1"/>
  <c r="P290" i="1"/>
  <c r="AD288" i="1"/>
  <c r="AB288" i="1" s="1"/>
  <c r="U603" i="7"/>
  <c r="U609" i="8"/>
  <c r="AB287" i="1"/>
  <c r="R280" i="1"/>
  <c r="GK280" i="1" s="1"/>
  <c r="V571" i="8"/>
  <c r="V565" i="7"/>
  <c r="CR278" i="1"/>
  <c r="Q278" i="1" s="1"/>
  <c r="U553" i="7"/>
  <c r="U559" i="8"/>
  <c r="CP277" i="1"/>
  <c r="O277" i="1" s="1"/>
  <c r="K472" i="8"/>
  <c r="J466" i="7"/>
  <c r="K461" i="8"/>
  <c r="J455" i="7"/>
  <c r="W179" i="1"/>
  <c r="CR178" i="1"/>
  <c r="Q178" i="1" s="1"/>
  <c r="R167" i="1"/>
  <c r="GK167" i="1" s="1"/>
  <c r="CR149" i="1"/>
  <c r="Q149" i="1" s="1"/>
  <c r="CS149" i="1"/>
  <c r="R149" i="1" s="1"/>
  <c r="GK149" i="1" s="1"/>
  <c r="L355" i="8"/>
  <c r="K349" i="7"/>
  <c r="CP142" i="1"/>
  <c r="O142" i="1" s="1"/>
  <c r="CY127" i="1"/>
  <c r="X127" i="1" s="1"/>
  <c r="AD120" i="1"/>
  <c r="R112" i="1"/>
  <c r="V270" i="8"/>
  <c r="K276" i="8" s="1"/>
  <c r="V264" i="7"/>
  <c r="J270" i="7" s="1"/>
  <c r="R111" i="1"/>
  <c r="GK111" i="1" s="1"/>
  <c r="V263" i="8"/>
  <c r="V257" i="7"/>
  <c r="U53" i="1"/>
  <c r="AD52" i="1"/>
  <c r="AB52" i="1" s="1"/>
  <c r="CR52" i="1"/>
  <c r="Q52" i="1" s="1"/>
  <c r="CS52" i="1"/>
  <c r="R52" i="1" s="1"/>
  <c r="GK52" i="1" s="1"/>
  <c r="C128" i="7"/>
  <c r="E127" i="7"/>
  <c r="D134" i="8"/>
  <c r="F133" i="8"/>
  <c r="T43" i="1"/>
  <c r="CY38" i="1"/>
  <c r="X38" i="1" s="1"/>
  <c r="K104" i="8"/>
  <c r="J98" i="7"/>
  <c r="AD36" i="1"/>
  <c r="DI318" i="3"/>
  <c r="DJ318" i="3" s="1"/>
  <c r="DF303" i="3"/>
  <c r="DJ303" i="3" s="1"/>
  <c r="CV268" i="3"/>
  <c r="CX268" i="3"/>
  <c r="DG242" i="3"/>
  <c r="DF242" i="3"/>
  <c r="DJ242" i="3" s="1"/>
  <c r="DH242" i="3"/>
  <c r="DI242" i="3"/>
  <c r="DH191" i="3"/>
  <c r="DG92" i="3"/>
  <c r="DJ92" i="3" s="1"/>
  <c r="Q363" i="1"/>
  <c r="K682" i="7"/>
  <c r="L688" i="8"/>
  <c r="U302" i="1"/>
  <c r="P297" i="1"/>
  <c r="CP297" i="1" s="1"/>
  <c r="O297" i="1" s="1"/>
  <c r="GM297" i="1" s="1"/>
  <c r="GP297" i="1" s="1"/>
  <c r="K570" i="7"/>
  <c r="L576" i="8"/>
  <c r="AD154" i="1"/>
  <c r="AB154" i="1" s="1"/>
  <c r="U366" i="8"/>
  <c r="U360" i="7"/>
  <c r="CR145" i="1"/>
  <c r="Q145" i="1" s="1"/>
  <c r="CP145" i="1" s="1"/>
  <c r="O145" i="1" s="1"/>
  <c r="GM145" i="1" s="1"/>
  <c r="GP145" i="1" s="1"/>
  <c r="AD145" i="1"/>
  <c r="DG350" i="3"/>
  <c r="DI350" i="3"/>
  <c r="DH350" i="3"/>
  <c r="CX71" i="3"/>
  <c r="DH71" i="3" s="1"/>
  <c r="CW71" i="3"/>
  <c r="AB367" i="1"/>
  <c r="P363" i="1"/>
  <c r="CT325" i="1"/>
  <c r="S325" i="1" s="1"/>
  <c r="Q755" i="8"/>
  <c r="Q749" i="7"/>
  <c r="S755" i="8"/>
  <c r="S749" i="7"/>
  <c r="CS322" i="1"/>
  <c r="R322" i="1" s="1"/>
  <c r="GK322" i="1" s="1"/>
  <c r="AD322" i="1"/>
  <c r="AB322" i="1" s="1"/>
  <c r="CT173" i="1"/>
  <c r="S173" i="1" s="1"/>
  <c r="Q403" i="8"/>
  <c r="Q397" i="7"/>
  <c r="S397" i="7"/>
  <c r="S403" i="8"/>
  <c r="R113" i="1"/>
  <c r="GK113" i="1" s="1"/>
  <c r="V273" i="7"/>
  <c r="V279" i="8"/>
  <c r="CT110" i="1"/>
  <c r="S110" i="1" s="1"/>
  <c r="S256" i="8"/>
  <c r="Q250" i="7"/>
  <c r="S250" i="7"/>
  <c r="Q256" i="8"/>
  <c r="CT39" i="1"/>
  <c r="S39" i="1" s="1"/>
  <c r="Q104" i="7"/>
  <c r="Q110" i="8"/>
  <c r="S110" i="8"/>
  <c r="S104" i="7"/>
  <c r="DH263" i="3"/>
  <c r="DF263" i="3"/>
  <c r="DJ263" i="3" s="1"/>
  <c r="DG263" i="3"/>
  <c r="R374" i="1"/>
  <c r="GK374" i="1" s="1"/>
  <c r="U755" i="8"/>
  <c r="U749" i="7"/>
  <c r="S741" i="7"/>
  <c r="Q747" i="8"/>
  <c r="Q741" i="7"/>
  <c r="S747" i="8"/>
  <c r="Q677" i="7"/>
  <c r="S683" i="8"/>
  <c r="Q683" i="8"/>
  <c r="S677" i="7"/>
  <c r="R302" i="1"/>
  <c r="GK302" i="1" s="1"/>
  <c r="V649" i="7"/>
  <c r="V655" i="8"/>
  <c r="V297" i="1"/>
  <c r="P213" i="1"/>
  <c r="Q497" i="8"/>
  <c r="S491" i="7"/>
  <c r="Q491" i="7"/>
  <c r="S497" i="8"/>
  <c r="GX202" i="1"/>
  <c r="CB235" i="1"/>
  <c r="CB107" i="1" s="1"/>
  <c r="CP180" i="1"/>
  <c r="O180" i="1" s="1"/>
  <c r="U397" i="7"/>
  <c r="U403" i="8"/>
  <c r="AD169" i="1"/>
  <c r="AB169" i="1" s="1"/>
  <c r="CT161" i="1"/>
  <c r="S161" i="1" s="1"/>
  <c r="S378" i="8"/>
  <c r="S372" i="7"/>
  <c r="Q372" i="7"/>
  <c r="Q378" i="8"/>
  <c r="S117" i="1"/>
  <c r="U250" i="7"/>
  <c r="U256" i="8"/>
  <c r="S236" i="7"/>
  <c r="Q236" i="7"/>
  <c r="Q242" i="8"/>
  <c r="S242" i="8"/>
  <c r="W46" i="1"/>
  <c r="T45" i="1"/>
  <c r="AD32" i="1"/>
  <c r="U52" i="7"/>
  <c r="U58" i="8"/>
  <c r="CX460" i="3"/>
  <c r="DF460" i="3" s="1"/>
  <c r="CV460" i="3"/>
  <c r="DG382" i="3"/>
  <c r="DH382" i="3"/>
  <c r="DI382" i="3"/>
  <c r="CV182" i="3"/>
  <c r="CX182" i="3"/>
  <c r="DF182" i="3" s="1"/>
  <c r="DG174" i="3"/>
  <c r="DF174" i="3"/>
  <c r="DJ174" i="3" s="1"/>
  <c r="DH174" i="3"/>
  <c r="DI174" i="3"/>
  <c r="DI353" i="3"/>
  <c r="DF353" i="3"/>
  <c r="DJ353" i="3" s="1"/>
  <c r="DG353" i="3"/>
  <c r="DH353" i="3"/>
  <c r="V326" i="1"/>
  <c r="L753" i="8"/>
  <c r="K747" i="7"/>
  <c r="GX290" i="1"/>
  <c r="GX286" i="1"/>
  <c r="U73" i="1"/>
  <c r="S216" i="8"/>
  <c r="Q216" i="8"/>
  <c r="S210" i="7"/>
  <c r="Q210" i="7"/>
  <c r="CP62" i="1"/>
  <c r="O62" i="1" s="1"/>
  <c r="K183" i="8"/>
  <c r="J177" i="7"/>
  <c r="W41" i="1"/>
  <c r="J802" i="7"/>
  <c r="K808" i="8"/>
  <c r="L583" i="8"/>
  <c r="K577" i="7"/>
  <c r="J523" i="7"/>
  <c r="K529" i="8"/>
  <c r="AB205" i="1"/>
  <c r="CQ205" i="1"/>
  <c r="P205" i="1" s="1"/>
  <c r="T117" i="1"/>
  <c r="D189" i="8"/>
  <c r="F188" i="8"/>
  <c r="C183" i="7"/>
  <c r="E182" i="7"/>
  <c r="U63" i="1"/>
  <c r="AB54" i="1"/>
  <c r="DF116" i="3"/>
  <c r="DJ116" i="3" s="1"/>
  <c r="DG116" i="3"/>
  <c r="S373" i="1"/>
  <c r="S377" i="1"/>
  <c r="R373" i="1"/>
  <c r="GK373" i="1" s="1"/>
  <c r="V830" i="8"/>
  <c r="V824" i="7"/>
  <c r="J752" i="7"/>
  <c r="K758" i="8"/>
  <c r="GX305" i="1"/>
  <c r="GX291" i="1"/>
  <c r="AB212" i="1"/>
  <c r="K420" i="8"/>
  <c r="J414" i="7"/>
  <c r="AD173" i="1"/>
  <c r="U372" i="7"/>
  <c r="U378" i="8"/>
  <c r="K351" i="8"/>
  <c r="J345" i="7"/>
  <c r="AB142" i="1"/>
  <c r="W118" i="1"/>
  <c r="G26" i="1"/>
  <c r="A244" i="7"/>
  <c r="A250" i="8"/>
  <c r="T57" i="1"/>
  <c r="S45" i="1"/>
  <c r="CY45" i="1" s="1"/>
  <c r="X45" i="1" s="1"/>
  <c r="T34" i="1"/>
  <c r="CT33" i="1"/>
  <c r="S33" i="1" s="1"/>
  <c r="S59" i="7"/>
  <c r="Q59" i="7"/>
  <c r="Q65" i="8"/>
  <c r="S65" i="8"/>
  <c r="AB32" i="1"/>
  <c r="CQ32" i="1"/>
  <c r="P32" i="1" s="1"/>
  <c r="CW341" i="3"/>
  <c r="CX341" i="3"/>
  <c r="DF333" i="3"/>
  <c r="DG333" i="3"/>
  <c r="DJ333" i="3" s="1"/>
  <c r="DH333" i="3"/>
  <c r="CV271" i="3"/>
  <c r="CX271" i="3"/>
  <c r="DF271" i="3" s="1"/>
  <c r="DF187" i="3"/>
  <c r="DJ187" i="3" s="1"/>
  <c r="DG187" i="3"/>
  <c r="DH187" i="3"/>
  <c r="DF65" i="3"/>
  <c r="DJ65" i="3" s="1"/>
  <c r="DG65" i="3"/>
  <c r="DH65" i="3"/>
  <c r="DI65" i="3"/>
  <c r="DH359" i="3"/>
  <c r="DI359" i="3"/>
  <c r="DJ359" i="3" s="1"/>
  <c r="DG359" i="3"/>
  <c r="DF204" i="3"/>
  <c r="DJ204" i="3" s="1"/>
  <c r="DG204" i="3"/>
  <c r="S322" i="1"/>
  <c r="CY322" i="1" s="1"/>
  <c r="X322" i="1" s="1"/>
  <c r="J669" i="7"/>
  <c r="K675" i="8"/>
  <c r="F609" i="8"/>
  <c r="D610" i="8"/>
  <c r="E603" i="7"/>
  <c r="C604" i="7"/>
  <c r="AD228" i="1"/>
  <c r="CR228" i="1"/>
  <c r="Q228" i="1" s="1"/>
  <c r="CS228" i="1"/>
  <c r="R228" i="1" s="1"/>
  <c r="GK228" i="1" s="1"/>
  <c r="CT197" i="1"/>
  <c r="S197" i="1" s="1"/>
  <c r="CY197" i="1" s="1"/>
  <c r="X197" i="1" s="1"/>
  <c r="S478" i="8"/>
  <c r="S472" i="7"/>
  <c r="Q472" i="7"/>
  <c r="Q478" i="8"/>
  <c r="W71" i="1"/>
  <c r="V40" i="1"/>
  <c r="DF241" i="3"/>
  <c r="DG241" i="3"/>
  <c r="DJ241" i="3" s="1"/>
  <c r="DH241" i="3"/>
  <c r="DI241" i="3"/>
  <c r="DF169" i="3"/>
  <c r="DJ169" i="3" s="1"/>
  <c r="DG169" i="3"/>
  <c r="DH169" i="3"/>
  <c r="DI169" i="3"/>
  <c r="W297" i="1"/>
  <c r="F627" i="8"/>
  <c r="C622" i="7"/>
  <c r="E621" i="7"/>
  <c r="D628" i="8"/>
  <c r="CR180" i="1"/>
  <c r="Q180" i="1" s="1"/>
  <c r="CS180" i="1"/>
  <c r="R180" i="1" s="1"/>
  <c r="GK180" i="1" s="1"/>
  <c r="L417" i="8"/>
  <c r="K411" i="7"/>
  <c r="K370" i="8"/>
  <c r="J364" i="7"/>
  <c r="GX115" i="1"/>
  <c r="L268" i="8"/>
  <c r="K262" i="7"/>
  <c r="L232" i="8"/>
  <c r="K226" i="7"/>
  <c r="GX63" i="1"/>
  <c r="U45" i="1"/>
  <c r="U40" i="1"/>
  <c r="S52" i="7"/>
  <c r="Q52" i="7"/>
  <c r="S58" i="8"/>
  <c r="Q58" i="8"/>
  <c r="R378" i="1"/>
  <c r="GK378" i="1" s="1"/>
  <c r="S772" i="7"/>
  <c r="Q778" i="8"/>
  <c r="S778" i="8"/>
  <c r="Q772" i="7"/>
  <c r="S326" i="1"/>
  <c r="CZ326" i="1" s="1"/>
  <c r="Y326" i="1" s="1"/>
  <c r="D732" i="8"/>
  <c r="F731" i="8"/>
  <c r="C726" i="7"/>
  <c r="E725" i="7"/>
  <c r="AD309" i="1"/>
  <c r="AB309" i="1" s="1"/>
  <c r="U683" i="8"/>
  <c r="U677" i="7"/>
  <c r="CR309" i="1"/>
  <c r="Q309" i="1" s="1"/>
  <c r="CS309" i="1"/>
  <c r="AB220" i="1"/>
  <c r="CR208" i="1"/>
  <c r="Q208" i="1" s="1"/>
  <c r="U491" i="7"/>
  <c r="U497" i="8"/>
  <c r="CT174" i="1"/>
  <c r="S174" i="1" s="1"/>
  <c r="Q410" i="8"/>
  <c r="S404" i="7"/>
  <c r="S410" i="8"/>
  <c r="Q404" i="7"/>
  <c r="CT111" i="1"/>
  <c r="S111" i="1" s="1"/>
  <c r="S263" i="8"/>
  <c r="Q257" i="7"/>
  <c r="Q263" i="8"/>
  <c r="S257" i="7"/>
  <c r="BD381" i="1"/>
  <c r="F406" i="1" s="1"/>
  <c r="CM360" i="1"/>
  <c r="Q378" i="1"/>
  <c r="CP378" i="1" s="1"/>
  <c r="O378" i="1" s="1"/>
  <c r="P374" i="1"/>
  <c r="CP374" i="1" s="1"/>
  <c r="O374" i="1" s="1"/>
  <c r="Q373" i="1"/>
  <c r="P372" i="1"/>
  <c r="CT370" i="1"/>
  <c r="S370" i="1" s="1"/>
  <c r="S807" i="7"/>
  <c r="Q807" i="7"/>
  <c r="S813" i="8"/>
  <c r="Q813" i="8"/>
  <c r="F794" i="8"/>
  <c r="E788" i="7"/>
  <c r="D795" i="8"/>
  <c r="C789" i="7"/>
  <c r="CS364" i="1"/>
  <c r="U778" i="8"/>
  <c r="U772" i="7"/>
  <c r="R326" i="1"/>
  <c r="GK326" i="1" s="1"/>
  <c r="CP309" i="1"/>
  <c r="O309" i="1" s="1"/>
  <c r="J679" i="7"/>
  <c r="K685" i="8"/>
  <c r="W302" i="1"/>
  <c r="V272" i="1"/>
  <c r="K526" i="7"/>
  <c r="L532" i="8"/>
  <c r="AB222" i="1"/>
  <c r="AB215" i="1"/>
  <c r="AD208" i="1"/>
  <c r="CR191" i="1"/>
  <c r="Q191" i="1" s="1"/>
  <c r="CS191" i="1"/>
  <c r="R191" i="1" s="1"/>
  <c r="GK191" i="1" s="1"/>
  <c r="AD190" i="1"/>
  <c r="R175" i="1"/>
  <c r="GK175" i="1" s="1"/>
  <c r="V413" i="7"/>
  <c r="V419" i="8"/>
  <c r="U410" i="8"/>
  <c r="U404" i="7"/>
  <c r="J374" i="7"/>
  <c r="K380" i="8"/>
  <c r="K359" i="8"/>
  <c r="J353" i="7"/>
  <c r="AB143" i="1"/>
  <c r="GX129" i="1"/>
  <c r="L284" i="8"/>
  <c r="K278" i="7"/>
  <c r="CR111" i="1"/>
  <c r="Q111" i="1" s="1"/>
  <c r="U263" i="8"/>
  <c r="U257" i="7"/>
  <c r="AD111" i="1"/>
  <c r="CB75" i="1"/>
  <c r="CT57" i="1"/>
  <c r="S57" i="1" s="1"/>
  <c r="CY57" i="1" s="1"/>
  <c r="X57" i="1" s="1"/>
  <c r="Q153" i="8"/>
  <c r="S147" i="7"/>
  <c r="Q147" i="7"/>
  <c r="S153" i="8"/>
  <c r="U46" i="1"/>
  <c r="Q45" i="1"/>
  <c r="GX43" i="1"/>
  <c r="S115" i="7"/>
  <c r="CT41" i="1"/>
  <c r="S41" i="1" s="1"/>
  <c r="CY41" i="1" s="1"/>
  <c r="X41" i="1" s="1"/>
  <c r="CT34" i="1"/>
  <c r="S34" i="1" s="1"/>
  <c r="Q66" i="7"/>
  <c r="S66" i="7"/>
  <c r="S72" i="8"/>
  <c r="Q72" i="8"/>
  <c r="CS33" i="1"/>
  <c r="U65" i="8"/>
  <c r="U59" i="7"/>
  <c r="L49" i="8"/>
  <c r="K43" i="7"/>
  <c r="DH283" i="3"/>
  <c r="DF283" i="3"/>
  <c r="CV225" i="3"/>
  <c r="CX225" i="3"/>
  <c r="Q857" i="8"/>
  <c r="Q851" i="7"/>
  <c r="S857" i="8"/>
  <c r="S851" i="7"/>
  <c r="T376" i="1"/>
  <c r="U838" i="8"/>
  <c r="U832" i="7"/>
  <c r="U747" i="8"/>
  <c r="U741" i="7"/>
  <c r="U725" i="7"/>
  <c r="U731" i="8"/>
  <c r="D636" i="8"/>
  <c r="E629" i="7"/>
  <c r="C630" i="7"/>
  <c r="F635" i="8"/>
  <c r="R282" i="1"/>
  <c r="GK282" i="1" s="1"/>
  <c r="V579" i="7"/>
  <c r="V585" i="8"/>
  <c r="U506" i="8"/>
  <c r="U500" i="7"/>
  <c r="AD216" i="1"/>
  <c r="CS216" i="1"/>
  <c r="AD209" i="1"/>
  <c r="AB209" i="1" s="1"/>
  <c r="CR209" i="1"/>
  <c r="Q209" i="1" s="1"/>
  <c r="CS209" i="1"/>
  <c r="R209" i="1" s="1"/>
  <c r="GK209" i="1" s="1"/>
  <c r="U472" i="7"/>
  <c r="U478" i="8"/>
  <c r="K421" i="8"/>
  <c r="J415" i="7"/>
  <c r="F403" i="8"/>
  <c r="C398" i="7"/>
  <c r="E397" i="7"/>
  <c r="D404" i="8"/>
  <c r="T129" i="1"/>
  <c r="K321" i="8"/>
  <c r="J315" i="7"/>
  <c r="V115" i="1"/>
  <c r="CR113" i="1"/>
  <c r="Q113" i="1" s="1"/>
  <c r="CP113" i="1" s="1"/>
  <c r="O113" i="1" s="1"/>
  <c r="U273" i="7"/>
  <c r="U279" i="8"/>
  <c r="P73" i="1"/>
  <c r="CR72" i="1"/>
  <c r="Q72" i="1" s="1"/>
  <c r="U236" i="7"/>
  <c r="U242" i="8"/>
  <c r="CT65" i="1"/>
  <c r="S65" i="1" s="1"/>
  <c r="Q197" i="8"/>
  <c r="S191" i="7"/>
  <c r="Q191" i="7"/>
  <c r="S197" i="8"/>
  <c r="CT62" i="1"/>
  <c r="S62" i="1" s="1"/>
  <c r="Q180" i="8"/>
  <c r="S180" i="8"/>
  <c r="S174" i="7"/>
  <c r="Q174" i="7"/>
  <c r="S40" i="1"/>
  <c r="K112" i="8"/>
  <c r="J106" i="7"/>
  <c r="S103" i="8"/>
  <c r="Q103" i="8"/>
  <c r="S97" i="7"/>
  <c r="Q97" i="7"/>
  <c r="DF415" i="3"/>
  <c r="DJ415" i="3" s="1"/>
  <c r="DG415" i="3"/>
  <c r="DF66" i="3"/>
  <c r="DJ66" i="3" s="1"/>
  <c r="DG66" i="3"/>
  <c r="DH66" i="3"/>
  <c r="CV50" i="3"/>
  <c r="CX50" i="3"/>
  <c r="AB374" i="1"/>
  <c r="CT376" i="1"/>
  <c r="S376" i="1" s="1"/>
  <c r="S846" i="8"/>
  <c r="S840" i="7"/>
  <c r="Q846" i="8"/>
  <c r="Q840" i="7"/>
  <c r="C750" i="7"/>
  <c r="F755" i="8"/>
  <c r="D756" i="8"/>
  <c r="E749" i="7"/>
  <c r="AD323" i="1"/>
  <c r="F739" i="8"/>
  <c r="D740" i="8"/>
  <c r="E733" i="7"/>
  <c r="C734" i="7"/>
  <c r="AD319" i="1"/>
  <c r="AB319" i="1" s="1"/>
  <c r="E637" i="7"/>
  <c r="F643" i="8"/>
  <c r="C638" i="7"/>
  <c r="D644" i="8"/>
  <c r="GX287" i="1"/>
  <c r="CT281" i="1"/>
  <c r="S281" i="1" s="1"/>
  <c r="Q578" i="8"/>
  <c r="S572" i="7"/>
  <c r="S578" i="8"/>
  <c r="Q572" i="7"/>
  <c r="W191" i="1"/>
  <c r="AD185" i="1"/>
  <c r="AB185" i="1" s="1"/>
  <c r="L438" i="8"/>
  <c r="K432" i="7"/>
  <c r="AB175" i="1"/>
  <c r="D397" i="8"/>
  <c r="E390" i="7"/>
  <c r="F396" i="8"/>
  <c r="C391" i="7"/>
  <c r="Q357" i="8"/>
  <c r="S357" i="8"/>
  <c r="S351" i="7"/>
  <c r="Q351" i="7"/>
  <c r="AB139" i="1"/>
  <c r="U115" i="1"/>
  <c r="CT114" i="1"/>
  <c r="S114" i="1" s="1"/>
  <c r="S280" i="7"/>
  <c r="Q280" i="7"/>
  <c r="S286" i="8"/>
  <c r="Q286" i="8"/>
  <c r="AD113" i="1"/>
  <c r="AB113" i="1" s="1"/>
  <c r="AD72" i="1"/>
  <c r="AB72" i="1" s="1"/>
  <c r="T71" i="1"/>
  <c r="CT70" i="1"/>
  <c r="S70" i="1" s="1"/>
  <c r="S225" i="8"/>
  <c r="Q225" i="8"/>
  <c r="Q219" i="7"/>
  <c r="S219" i="7"/>
  <c r="AD65" i="1"/>
  <c r="AB65" i="1" s="1"/>
  <c r="U197" i="8"/>
  <c r="U191" i="7"/>
  <c r="CS62" i="1"/>
  <c r="U180" i="8"/>
  <c r="U174" i="7"/>
  <c r="CR62" i="1"/>
  <c r="Q62" i="1" s="1"/>
  <c r="W53" i="1"/>
  <c r="W45" i="1"/>
  <c r="R40" i="1"/>
  <c r="GK40" i="1" s="1"/>
  <c r="V117" i="8"/>
  <c r="V111" i="7"/>
  <c r="CS38" i="1"/>
  <c r="U103" i="8"/>
  <c r="U97" i="7"/>
  <c r="CR38" i="1"/>
  <c r="Q38" i="1" s="1"/>
  <c r="CW435" i="3"/>
  <c r="CX435" i="3"/>
  <c r="DF378" i="3"/>
  <c r="DJ378" i="3" s="1"/>
  <c r="DH378" i="3"/>
  <c r="DF185" i="3"/>
  <c r="DG185" i="3"/>
  <c r="DJ185" i="3" s="1"/>
  <c r="AB378" i="1"/>
  <c r="AD377" i="1"/>
  <c r="AB377" i="1" s="1"/>
  <c r="U857" i="8"/>
  <c r="U851" i="7"/>
  <c r="CS377" i="1"/>
  <c r="K841" i="8"/>
  <c r="J835" i="7"/>
  <c r="U379" i="1"/>
  <c r="E859" i="7"/>
  <c r="D866" i="8"/>
  <c r="F865" i="8"/>
  <c r="C860" i="7"/>
  <c r="CR376" i="1"/>
  <c r="Q376" i="1" s="1"/>
  <c r="U846" i="8"/>
  <c r="U840" i="7"/>
  <c r="AD376" i="1"/>
  <c r="AB376" i="1" s="1"/>
  <c r="BZ381" i="1"/>
  <c r="AO328" i="1"/>
  <c r="AB323" i="1"/>
  <c r="AB320" i="1"/>
  <c r="CQ319" i="1"/>
  <c r="P319" i="1" s="1"/>
  <c r="D714" i="8"/>
  <c r="F713" i="8"/>
  <c r="C708" i="7"/>
  <c r="E707" i="7"/>
  <c r="W305" i="1"/>
  <c r="T304" i="1"/>
  <c r="CR302" i="1"/>
  <c r="Q302" i="1" s="1"/>
  <c r="CP302" i="1" s="1"/>
  <c r="O302" i="1" s="1"/>
  <c r="U649" i="7"/>
  <c r="U655" i="8"/>
  <c r="GX293" i="1"/>
  <c r="U285" i="1"/>
  <c r="K594" i="8"/>
  <c r="J588" i="7"/>
  <c r="CR281" i="1"/>
  <c r="Q281" i="1" s="1"/>
  <c r="U572" i="7"/>
  <c r="U578" i="8"/>
  <c r="AD281" i="1"/>
  <c r="CS281" i="1"/>
  <c r="AD146" i="1"/>
  <c r="U357" i="8"/>
  <c r="U351" i="7"/>
  <c r="CR143" i="1"/>
  <c r="Q143" i="1" s="1"/>
  <c r="U347" i="8"/>
  <c r="U341" i="7"/>
  <c r="L336" i="8"/>
  <c r="K330" i="7"/>
  <c r="U286" i="8"/>
  <c r="U280" i="7"/>
  <c r="F263" i="8"/>
  <c r="D264" i="8"/>
  <c r="E257" i="7"/>
  <c r="C258" i="7"/>
  <c r="S234" i="8"/>
  <c r="Q234" i="8"/>
  <c r="S228" i="7"/>
  <c r="Q228" i="7"/>
  <c r="K201" i="8"/>
  <c r="J195" i="7"/>
  <c r="V53" i="1"/>
  <c r="W51" i="1"/>
  <c r="V45" i="1"/>
  <c r="Q40" i="1"/>
  <c r="K105" i="8"/>
  <c r="J99" i="7"/>
  <c r="AD29" i="1"/>
  <c r="DF340" i="3"/>
  <c r="DG340" i="3"/>
  <c r="DJ340" i="3" s="1"/>
  <c r="DH340" i="3"/>
  <c r="CW286" i="3"/>
  <c r="CX286" i="3"/>
  <c r="CW190" i="3"/>
  <c r="CX190" i="3"/>
  <c r="DG190" i="3" s="1"/>
  <c r="DJ190" i="3" s="1"/>
  <c r="DH456" i="3"/>
  <c r="DF456" i="3"/>
  <c r="DJ456" i="3" s="1"/>
  <c r="CW385" i="3"/>
  <c r="CX385" i="3"/>
  <c r="DG385" i="3" s="1"/>
  <c r="DJ385" i="3" s="1"/>
  <c r="S830" i="8"/>
  <c r="Q830" i="8"/>
  <c r="S824" i="7"/>
  <c r="Q824" i="7"/>
  <c r="CT372" i="1"/>
  <c r="S372" i="1" s="1"/>
  <c r="Q816" i="7"/>
  <c r="S822" i="8"/>
  <c r="Q822" i="8"/>
  <c r="S816" i="7"/>
  <c r="CU511" i="3"/>
  <c r="E807" i="7"/>
  <c r="D814" i="8"/>
  <c r="C808" i="7"/>
  <c r="F813" i="8"/>
  <c r="C800" i="7"/>
  <c r="F805" i="8"/>
  <c r="E799" i="7"/>
  <c r="D806" i="8"/>
  <c r="AB366" i="1"/>
  <c r="F747" i="8"/>
  <c r="D748" i="8"/>
  <c r="E741" i="7"/>
  <c r="C742" i="7"/>
  <c r="GX319" i="1"/>
  <c r="BZ328" i="1"/>
  <c r="CI328" i="1" s="1"/>
  <c r="S276" i="1"/>
  <c r="V274" i="1"/>
  <c r="W271" i="1"/>
  <c r="S213" i="1"/>
  <c r="BY235" i="1"/>
  <c r="L464" i="8"/>
  <c r="K458" i="7"/>
  <c r="U179" i="1"/>
  <c r="CT176" i="1"/>
  <c r="S176" i="1" s="1"/>
  <c r="CZ176" i="1" s="1"/>
  <c r="Y176" i="1" s="1"/>
  <c r="Q420" i="7"/>
  <c r="S426" i="8"/>
  <c r="Q426" i="8"/>
  <c r="S420" i="7"/>
  <c r="Q419" i="8"/>
  <c r="S413" i="7"/>
  <c r="Q413" i="7"/>
  <c r="S419" i="8"/>
  <c r="P173" i="1"/>
  <c r="CP173" i="1" s="1"/>
  <c r="O173" i="1" s="1"/>
  <c r="V172" i="1"/>
  <c r="CS156" i="1"/>
  <c r="R156" i="1" s="1"/>
  <c r="GK156" i="1" s="1"/>
  <c r="J275" i="7"/>
  <c r="K281" i="8"/>
  <c r="AD112" i="1"/>
  <c r="U264" i="7"/>
  <c r="U270" i="8"/>
  <c r="S58" i="1"/>
  <c r="CZ58" i="1" s="1"/>
  <c r="Y58" i="1" s="1"/>
  <c r="GX46" i="1"/>
  <c r="V34" i="1"/>
  <c r="DF151" i="3"/>
  <c r="DJ151" i="3" s="1"/>
  <c r="DG151" i="3"/>
  <c r="CX41" i="3"/>
  <c r="CV41" i="3"/>
  <c r="P376" i="1"/>
  <c r="D839" i="8"/>
  <c r="C833" i="7"/>
  <c r="F838" i="8"/>
  <c r="E832" i="7"/>
  <c r="U824" i="7"/>
  <c r="U830" i="8"/>
  <c r="AD372" i="1"/>
  <c r="U822" i="8"/>
  <c r="U816" i="7"/>
  <c r="CC381" i="1"/>
  <c r="CK360" i="1"/>
  <c r="GX326" i="1"/>
  <c r="GX317" i="1"/>
  <c r="GX316" i="1"/>
  <c r="L567" i="8"/>
  <c r="K561" i="7"/>
  <c r="U274" i="1"/>
  <c r="U272" i="1"/>
  <c r="K451" i="7"/>
  <c r="L457" i="8"/>
  <c r="T179" i="1"/>
  <c r="W177" i="1"/>
  <c r="U426" i="8"/>
  <c r="U420" i="7"/>
  <c r="U419" i="8"/>
  <c r="U413" i="7"/>
  <c r="AB173" i="1"/>
  <c r="CR156" i="1"/>
  <c r="Q156" i="1" s="1"/>
  <c r="CP156" i="1" s="1"/>
  <c r="O156" i="1" s="1"/>
  <c r="U151" i="1"/>
  <c r="F300" i="8"/>
  <c r="D301" i="8"/>
  <c r="E294" i="7"/>
  <c r="C295" i="7"/>
  <c r="C251" i="7"/>
  <c r="E250" i="7"/>
  <c r="D257" i="8"/>
  <c r="F256" i="8"/>
  <c r="E174" i="7"/>
  <c r="D181" i="8"/>
  <c r="F180" i="8"/>
  <c r="C175" i="7"/>
  <c r="S143" i="8"/>
  <c r="S137" i="7"/>
  <c r="Q137" i="7"/>
  <c r="Q143" i="8"/>
  <c r="U34" i="1"/>
  <c r="CW436" i="3"/>
  <c r="CX436" i="3"/>
  <c r="DF436" i="3" s="1"/>
  <c r="DI290" i="3"/>
  <c r="V316" i="1"/>
  <c r="W304" i="1"/>
  <c r="T296" i="1"/>
  <c r="V291" i="1"/>
  <c r="U290" i="1"/>
  <c r="V288" i="1"/>
  <c r="V287" i="1"/>
  <c r="T286" i="1"/>
  <c r="CT282" i="1"/>
  <c r="S282" i="1" s="1"/>
  <c r="S579" i="7"/>
  <c r="Q579" i="7"/>
  <c r="S585" i="8"/>
  <c r="Q585" i="8"/>
  <c r="GX276" i="1"/>
  <c r="GX213" i="1"/>
  <c r="U462" i="7"/>
  <c r="U468" i="8"/>
  <c r="AB191" i="1"/>
  <c r="E426" i="7"/>
  <c r="F432" i="8"/>
  <c r="C427" i="7"/>
  <c r="D433" i="8"/>
  <c r="U322" i="7"/>
  <c r="U328" i="8"/>
  <c r="AD121" i="1"/>
  <c r="AB121" i="1" s="1"/>
  <c r="U303" i="7"/>
  <c r="U309" i="8"/>
  <c r="P118" i="1"/>
  <c r="U225" i="8"/>
  <c r="U219" i="7"/>
  <c r="CR69" i="1"/>
  <c r="Q69" i="1" s="1"/>
  <c r="U216" i="8"/>
  <c r="U210" i="7"/>
  <c r="S43" i="1"/>
  <c r="AD39" i="1"/>
  <c r="U110" i="8"/>
  <c r="U104" i="7"/>
  <c r="CX379" i="3"/>
  <c r="DI379" i="3" s="1"/>
  <c r="DJ379" i="3" s="1"/>
  <c r="CV379" i="3"/>
  <c r="V379" i="1"/>
  <c r="W378" i="1"/>
  <c r="BY381" i="1"/>
  <c r="CI381" i="1" s="1"/>
  <c r="D779" i="8"/>
  <c r="C773" i="7"/>
  <c r="F778" i="8"/>
  <c r="E772" i="7"/>
  <c r="AD363" i="1"/>
  <c r="U770" i="8"/>
  <c r="U764" i="7"/>
  <c r="U326" i="1"/>
  <c r="W323" i="1"/>
  <c r="V322" i="1"/>
  <c r="T302" i="1"/>
  <c r="AD301" i="1"/>
  <c r="CT296" i="1"/>
  <c r="S296" i="1" s="1"/>
  <c r="Q643" i="8"/>
  <c r="Q637" i="7"/>
  <c r="S637" i="7"/>
  <c r="S643" i="8"/>
  <c r="S635" i="8"/>
  <c r="Q629" i="7"/>
  <c r="S629" i="7"/>
  <c r="Q635" i="8"/>
  <c r="CT292" i="1"/>
  <c r="S292" i="1" s="1"/>
  <c r="S627" i="8"/>
  <c r="Q627" i="8"/>
  <c r="Q621" i="7"/>
  <c r="S621" i="7"/>
  <c r="U291" i="1"/>
  <c r="U287" i="1"/>
  <c r="S286" i="1"/>
  <c r="CY286" i="1" s="1"/>
  <c r="X286" i="1" s="1"/>
  <c r="U579" i="7"/>
  <c r="U585" i="8"/>
  <c r="AB281" i="1"/>
  <c r="Q565" i="7"/>
  <c r="S565" i="7"/>
  <c r="S571" i="8"/>
  <c r="Q571" i="8"/>
  <c r="GX271" i="1"/>
  <c r="G107" i="1"/>
  <c r="A535" i="8"/>
  <c r="A529" i="7"/>
  <c r="K496" i="7"/>
  <c r="L502" i="8"/>
  <c r="W202" i="1"/>
  <c r="AD194" i="1"/>
  <c r="AB194" i="1" s="1"/>
  <c r="AD132" i="1"/>
  <c r="AB132" i="1" s="1"/>
  <c r="D243" i="8"/>
  <c r="C237" i="7"/>
  <c r="E236" i="7"/>
  <c r="F242" i="8"/>
  <c r="AD69" i="1"/>
  <c r="AB69" i="1" s="1"/>
  <c r="J122" i="7"/>
  <c r="K128" i="8"/>
  <c r="Q117" i="8"/>
  <c r="S117" i="8"/>
  <c r="Q111" i="7"/>
  <c r="S111" i="7"/>
  <c r="K98" i="8"/>
  <c r="J92" i="7"/>
  <c r="DG457" i="3"/>
  <c r="DH457" i="3"/>
  <c r="DG214" i="3"/>
  <c r="DF214" i="3"/>
  <c r="DJ214" i="3" s="1"/>
  <c r="DH214" i="3"/>
  <c r="CB381" i="1"/>
  <c r="AB363" i="1"/>
  <c r="T326" i="1"/>
  <c r="U322" i="1"/>
  <c r="W319" i="1"/>
  <c r="T316" i="1"/>
  <c r="S315" i="1"/>
  <c r="CY315" i="1" s="1"/>
  <c r="X315" i="1" s="1"/>
  <c r="K696" i="7"/>
  <c r="L702" i="8"/>
  <c r="K673" i="7"/>
  <c r="L679" i="8"/>
  <c r="U304" i="1"/>
  <c r="S655" i="8"/>
  <c r="Q655" i="8"/>
  <c r="Q649" i="7"/>
  <c r="S649" i="7"/>
  <c r="P301" i="1"/>
  <c r="CR296" i="1"/>
  <c r="Q296" i="1" s="1"/>
  <c r="CP296" i="1" s="1"/>
  <c r="O296" i="1" s="1"/>
  <c r="U637" i="7"/>
  <c r="U643" i="8"/>
  <c r="S295" i="1"/>
  <c r="CZ295" i="1" s="1"/>
  <c r="Y295" i="1" s="1"/>
  <c r="AD294" i="1"/>
  <c r="AB294" i="1" s="1"/>
  <c r="U635" i="8"/>
  <c r="U629" i="7"/>
  <c r="U621" i="7"/>
  <c r="U627" i="8"/>
  <c r="T291" i="1"/>
  <c r="S619" i="8"/>
  <c r="Q613" i="7"/>
  <c r="S613" i="7"/>
  <c r="Q619" i="8"/>
  <c r="Q286" i="1"/>
  <c r="CP286" i="1" s="1"/>
  <c r="O286" i="1" s="1"/>
  <c r="AD282" i="1"/>
  <c r="AB282" i="1" s="1"/>
  <c r="U571" i="8"/>
  <c r="U565" i="7"/>
  <c r="C546" i="7"/>
  <c r="D552" i="8"/>
  <c r="F551" i="8"/>
  <c r="E545" i="7"/>
  <c r="F543" i="8"/>
  <c r="E537" i="7"/>
  <c r="C538" i="7"/>
  <c r="D544" i="8"/>
  <c r="Q512" i="7"/>
  <c r="S518" i="8"/>
  <c r="S512" i="7"/>
  <c r="Q518" i="8"/>
  <c r="CU250" i="3"/>
  <c r="E434" i="7"/>
  <c r="F440" i="8"/>
  <c r="C435" i="7"/>
  <c r="D441" i="8"/>
  <c r="CT143" i="1"/>
  <c r="S143" i="1" s="1"/>
  <c r="S347" i="8"/>
  <c r="S341" i="7"/>
  <c r="Q347" i="8"/>
  <c r="Q341" i="7"/>
  <c r="CT66" i="1"/>
  <c r="S66" i="1" s="1"/>
  <c r="Q207" i="8"/>
  <c r="Q201" i="7"/>
  <c r="S201" i="7"/>
  <c r="S207" i="8"/>
  <c r="Q188" i="8"/>
  <c r="Q182" i="7"/>
  <c r="S188" i="8"/>
  <c r="S182" i="7"/>
  <c r="W62" i="1"/>
  <c r="AB43" i="1"/>
  <c r="AD40" i="1"/>
  <c r="U117" i="8"/>
  <c r="U111" i="7"/>
  <c r="CU11" i="3"/>
  <c r="E73" i="7"/>
  <c r="F79" i="8"/>
  <c r="C74" i="7"/>
  <c r="D80" i="8"/>
  <c r="GX33" i="1"/>
  <c r="CX226" i="3"/>
  <c r="DF226" i="3" s="1"/>
  <c r="CW226" i="3"/>
  <c r="DF60" i="3"/>
  <c r="DJ60" i="3" s="1"/>
  <c r="DG60" i="3"/>
  <c r="CY305" i="1"/>
  <c r="X305" i="1" s="1"/>
  <c r="CY377" i="1"/>
  <c r="X377" i="1" s="1"/>
  <c r="CZ377" i="1"/>
  <c r="Y377" i="1" s="1"/>
  <c r="CY369" i="1"/>
  <c r="X369" i="1" s="1"/>
  <c r="CZ369" i="1"/>
  <c r="Y369" i="1" s="1"/>
  <c r="CP366" i="1"/>
  <c r="O366" i="1" s="1"/>
  <c r="CP377" i="1"/>
  <c r="O377" i="1" s="1"/>
  <c r="CP369" i="1"/>
  <c r="O369" i="1" s="1"/>
  <c r="CG328" i="1"/>
  <c r="CB360" i="1"/>
  <c r="AS381" i="1"/>
  <c r="BY267" i="1"/>
  <c r="AP328" i="1"/>
  <c r="AB379" i="1"/>
  <c r="CP301" i="1"/>
  <c r="O301" i="1" s="1"/>
  <c r="CY372" i="1"/>
  <c r="X372" i="1" s="1"/>
  <c r="CZ372" i="1"/>
  <c r="Y372" i="1" s="1"/>
  <c r="CC360" i="1"/>
  <c r="AT381" i="1"/>
  <c r="AQ381" i="1"/>
  <c r="CG381" i="1"/>
  <c r="BZ360" i="1"/>
  <c r="CY319" i="1"/>
  <c r="X319" i="1" s="1"/>
  <c r="CZ319" i="1"/>
  <c r="Y319" i="1" s="1"/>
  <c r="CY370" i="1"/>
  <c r="X370" i="1" s="1"/>
  <c r="CZ370" i="1"/>
  <c r="Y370" i="1" s="1"/>
  <c r="CY375" i="1"/>
  <c r="X375" i="1" s="1"/>
  <c r="CZ375" i="1"/>
  <c r="Y375" i="1" s="1"/>
  <c r="CP375" i="1"/>
  <c r="O375" i="1" s="1"/>
  <c r="CP311" i="1"/>
  <c r="O311" i="1" s="1"/>
  <c r="GK363" i="1"/>
  <c r="R379" i="1"/>
  <c r="GK379" i="1" s="1"/>
  <c r="CQ365" i="1"/>
  <c r="P365" i="1" s="1"/>
  <c r="CS303" i="1"/>
  <c r="R303" i="1" s="1"/>
  <c r="GK303" i="1" s="1"/>
  <c r="AD303" i="1"/>
  <c r="AB303" i="1" s="1"/>
  <c r="CR290" i="1"/>
  <c r="Q290" i="1" s="1"/>
  <c r="CS290" i="1"/>
  <c r="AD290" i="1"/>
  <c r="AB290" i="1" s="1"/>
  <c r="CR224" i="1"/>
  <c r="Q224" i="1" s="1"/>
  <c r="CS224" i="1"/>
  <c r="R224" i="1" s="1"/>
  <c r="GK224" i="1" s="1"/>
  <c r="AD224" i="1"/>
  <c r="AB224" i="1" s="1"/>
  <c r="CR213" i="1"/>
  <c r="Q213" i="1" s="1"/>
  <c r="CS213" i="1"/>
  <c r="R213" i="1" s="1"/>
  <c r="GK213" i="1" s="1"/>
  <c r="AD213" i="1"/>
  <c r="AB213" i="1" s="1"/>
  <c r="CR197" i="1"/>
  <c r="Q197" i="1" s="1"/>
  <c r="CS197" i="1"/>
  <c r="AD197" i="1"/>
  <c r="AB197" i="1"/>
  <c r="CQ197" i="1"/>
  <c r="P197" i="1" s="1"/>
  <c r="DG195" i="3"/>
  <c r="DH195" i="3"/>
  <c r="DI195" i="3"/>
  <c r="DF195" i="3"/>
  <c r="DJ195" i="3" s="1"/>
  <c r="CW2" i="3"/>
  <c r="CX2" i="3"/>
  <c r="P379" i="1"/>
  <c r="Q374" i="1"/>
  <c r="GX370" i="1"/>
  <c r="CJ381" i="1" s="1"/>
  <c r="U370" i="1"/>
  <c r="V364" i="1"/>
  <c r="S324" i="1"/>
  <c r="T321" i="1"/>
  <c r="CQ292" i="1"/>
  <c r="P292" i="1" s="1"/>
  <c r="AB292" i="1"/>
  <c r="CY283" i="1"/>
  <c r="X283" i="1" s="1"/>
  <c r="CZ283" i="1"/>
  <c r="Y283" i="1" s="1"/>
  <c r="CB328" i="1"/>
  <c r="CP224" i="1"/>
  <c r="O224" i="1" s="1"/>
  <c r="GM224" i="1" s="1"/>
  <c r="GP224" i="1" s="1"/>
  <c r="CP219" i="1"/>
  <c r="O219" i="1" s="1"/>
  <c r="CR375" i="1"/>
  <c r="Q375" i="1" s="1"/>
  <c r="CS375" i="1"/>
  <c r="T369" i="1"/>
  <c r="CZ367" i="1"/>
  <c r="Y367" i="1" s="1"/>
  <c r="T364" i="1"/>
  <c r="CZ363" i="1"/>
  <c r="Y363" i="1" s="1"/>
  <c r="CP324" i="1"/>
  <c r="O324" i="1" s="1"/>
  <c r="V321" i="1"/>
  <c r="CC328" i="1"/>
  <c r="CY218" i="1"/>
  <c r="X218" i="1" s="1"/>
  <c r="CZ218" i="1"/>
  <c r="Y218" i="1" s="1"/>
  <c r="U321" i="1"/>
  <c r="CS315" i="1"/>
  <c r="R315" i="1" s="1"/>
  <c r="GK315" i="1" s="1"/>
  <c r="AD315" i="1"/>
  <c r="AB315" i="1" s="1"/>
  <c r="CR311" i="1"/>
  <c r="Q311" i="1" s="1"/>
  <c r="CS311" i="1"/>
  <c r="AD311" i="1"/>
  <c r="AB311" i="1" s="1"/>
  <c r="CP281" i="1"/>
  <c r="O281" i="1" s="1"/>
  <c r="CZ187" i="1"/>
  <c r="Y187" i="1" s="1"/>
  <c r="CY187" i="1"/>
  <c r="X187" i="1" s="1"/>
  <c r="CP187" i="1"/>
  <c r="O187" i="1" s="1"/>
  <c r="CY323" i="1"/>
  <c r="X323" i="1" s="1"/>
  <c r="CZ323" i="1"/>
  <c r="Y323" i="1" s="1"/>
  <c r="F397" i="1"/>
  <c r="CX503" i="3"/>
  <c r="CV502" i="3"/>
  <c r="CU502" i="3"/>
  <c r="CX502" i="3"/>
  <c r="AD370" i="1"/>
  <c r="AB370" i="1" s="1"/>
  <c r="CR369" i="1"/>
  <c r="Q369" i="1" s="1"/>
  <c r="CS369" i="1"/>
  <c r="R369" i="1" s="1"/>
  <c r="GK369" i="1" s="1"/>
  <c r="W365" i="1"/>
  <c r="Q364" i="1"/>
  <c r="U325" i="1"/>
  <c r="CR320" i="1"/>
  <c r="Q320" i="1" s="1"/>
  <c r="CP320" i="1" s="1"/>
  <c r="O320" i="1" s="1"/>
  <c r="CS320" i="1"/>
  <c r="R320" i="1" s="1"/>
  <c r="GK320" i="1" s="1"/>
  <c r="CU469" i="3"/>
  <c r="CV469" i="3"/>
  <c r="CX469" i="3"/>
  <c r="CR295" i="1"/>
  <c r="Q295" i="1" s="1"/>
  <c r="AD295" i="1"/>
  <c r="AB295" i="1" s="1"/>
  <c r="CP294" i="1"/>
  <c r="O294" i="1" s="1"/>
  <c r="CY285" i="1"/>
  <c r="X285" i="1" s="1"/>
  <c r="CZ285" i="1"/>
  <c r="Y285" i="1" s="1"/>
  <c r="CZ276" i="1"/>
  <c r="Y276" i="1" s="1"/>
  <c r="CY276" i="1"/>
  <c r="X276" i="1" s="1"/>
  <c r="CY271" i="1"/>
  <c r="X271" i="1" s="1"/>
  <c r="CZ271" i="1"/>
  <c r="Y271" i="1" s="1"/>
  <c r="CY231" i="1"/>
  <c r="X231" i="1" s="1"/>
  <c r="CZ231" i="1"/>
  <c r="Y231" i="1" s="1"/>
  <c r="CZ230" i="1"/>
  <c r="Y230" i="1" s="1"/>
  <c r="CY230" i="1"/>
  <c r="X230" i="1" s="1"/>
  <c r="CY198" i="1"/>
  <c r="X198" i="1" s="1"/>
  <c r="CZ198" i="1"/>
  <c r="Y198" i="1" s="1"/>
  <c r="CY378" i="1"/>
  <c r="X378" i="1" s="1"/>
  <c r="CZ378" i="1"/>
  <c r="Y378" i="1" s="1"/>
  <c r="CP363" i="1"/>
  <c r="O363" i="1" s="1"/>
  <c r="GX325" i="1"/>
  <c r="GX321" i="1"/>
  <c r="S321" i="1"/>
  <c r="W303" i="1"/>
  <c r="CQ295" i="1"/>
  <c r="P295" i="1" s="1"/>
  <c r="CY272" i="1"/>
  <c r="X272" i="1" s="1"/>
  <c r="CZ272" i="1"/>
  <c r="Y272" i="1" s="1"/>
  <c r="CY229" i="1"/>
  <c r="X229" i="1" s="1"/>
  <c r="CZ229" i="1"/>
  <c r="Y229" i="1" s="1"/>
  <c r="AS235" i="1"/>
  <c r="CR307" i="1"/>
  <c r="Q307" i="1" s="1"/>
  <c r="CS307" i="1"/>
  <c r="AD307" i="1"/>
  <c r="AB307" i="1" s="1"/>
  <c r="CR204" i="1"/>
  <c r="Q204" i="1" s="1"/>
  <c r="CS204" i="1"/>
  <c r="R204" i="1" s="1"/>
  <c r="GK204" i="1" s="1"/>
  <c r="AD204" i="1"/>
  <c r="AB204" i="1" s="1"/>
  <c r="CY228" i="1"/>
  <c r="X228" i="1" s="1"/>
  <c r="CZ228" i="1"/>
  <c r="Y228" i="1" s="1"/>
  <c r="BY107" i="1"/>
  <c r="AP235" i="1"/>
  <c r="CU525" i="3"/>
  <c r="CV525" i="3"/>
  <c r="CX525" i="3"/>
  <c r="AD375" i="1"/>
  <c r="AB375" i="1" s="1"/>
  <c r="CR321" i="1"/>
  <c r="Q321" i="1" s="1"/>
  <c r="CS321" i="1"/>
  <c r="AB369" i="1"/>
  <c r="GX364" i="1"/>
  <c r="CR325" i="1"/>
  <c r="Q325" i="1" s="1"/>
  <c r="CP325" i="1" s="1"/>
  <c r="O325" i="1" s="1"/>
  <c r="CS325" i="1"/>
  <c r="AD321" i="1"/>
  <c r="AB321" i="1" s="1"/>
  <c r="CY317" i="1"/>
  <c r="X317" i="1" s="1"/>
  <c r="CY314" i="1"/>
  <c r="X314" i="1" s="1"/>
  <c r="CZ314" i="1"/>
  <c r="Y314" i="1" s="1"/>
  <c r="U301" i="1"/>
  <c r="AD291" i="1"/>
  <c r="CR291" i="1"/>
  <c r="Q291" i="1" s="1"/>
  <c r="CP291" i="1" s="1"/>
  <c r="O291" i="1" s="1"/>
  <c r="CP285" i="1"/>
  <c r="O285" i="1" s="1"/>
  <c r="CP272" i="1"/>
  <c r="O272" i="1" s="1"/>
  <c r="CY233" i="1"/>
  <c r="X233" i="1" s="1"/>
  <c r="CZ233" i="1"/>
  <c r="Y233" i="1" s="1"/>
  <c r="CP230" i="1"/>
  <c r="O230" i="1" s="1"/>
  <c r="CQ211" i="1"/>
  <c r="P211" i="1" s="1"/>
  <c r="CP211" i="1" s="1"/>
  <c r="O211" i="1" s="1"/>
  <c r="CQ310" i="1"/>
  <c r="P310" i="1" s="1"/>
  <c r="AB310" i="1"/>
  <c r="CZ374" i="1"/>
  <c r="Y374" i="1" s="1"/>
  <c r="CR372" i="1"/>
  <c r="Q372" i="1" s="1"/>
  <c r="CP372" i="1" s="1"/>
  <c r="O372" i="1" s="1"/>
  <c r="CY368" i="1"/>
  <c r="X368" i="1" s="1"/>
  <c r="V365" i="1"/>
  <c r="AD325" i="1"/>
  <c r="AB325" i="1" s="1"/>
  <c r="Q324" i="1"/>
  <c r="CQ321" i="1"/>
  <c r="P321" i="1" s="1"/>
  <c r="CZ315" i="1"/>
  <c r="Y315" i="1" s="1"/>
  <c r="CR303" i="1"/>
  <c r="Q303" i="1" s="1"/>
  <c r="CP303" i="1" s="1"/>
  <c r="O303" i="1" s="1"/>
  <c r="W301" i="1"/>
  <c r="CS300" i="1"/>
  <c r="R300" i="1" s="1"/>
  <c r="GK300" i="1" s="1"/>
  <c r="AD300" i="1"/>
  <c r="AB300" i="1" s="1"/>
  <c r="CY297" i="1"/>
  <c r="X297" i="1" s="1"/>
  <c r="CZ297" i="1"/>
  <c r="Y297" i="1" s="1"/>
  <c r="AB291" i="1"/>
  <c r="CZ277" i="1"/>
  <c r="Y277" i="1" s="1"/>
  <c r="CY277" i="1"/>
  <c r="X277" i="1" s="1"/>
  <c r="CR218" i="1"/>
  <c r="Q218" i="1" s="1"/>
  <c r="CP218" i="1" s="1"/>
  <c r="O218" i="1" s="1"/>
  <c r="CS218" i="1"/>
  <c r="R218" i="1" s="1"/>
  <c r="GK218" i="1" s="1"/>
  <c r="AD218" i="1"/>
  <c r="AB218" i="1" s="1"/>
  <c r="CY294" i="1"/>
  <c r="X294" i="1" s="1"/>
  <c r="CZ294" i="1"/>
  <c r="Y294" i="1" s="1"/>
  <c r="BC107" i="1"/>
  <c r="F251" i="1"/>
  <c r="CS376" i="1"/>
  <c r="BB360" i="1"/>
  <c r="AD324" i="1"/>
  <c r="AB324" i="1" s="1"/>
  <c r="CP317" i="1"/>
  <c r="O317" i="1" s="1"/>
  <c r="CZ307" i="1"/>
  <c r="Y307" i="1" s="1"/>
  <c r="CQ300" i="1"/>
  <c r="P300" i="1" s="1"/>
  <c r="CP300" i="1" s="1"/>
  <c r="O300" i="1" s="1"/>
  <c r="GM300" i="1" s="1"/>
  <c r="GP300" i="1" s="1"/>
  <c r="CZ275" i="1"/>
  <c r="Y275" i="1" s="1"/>
  <c r="CY275" i="1"/>
  <c r="X275" i="1" s="1"/>
  <c r="CZ220" i="1"/>
  <c r="Y220" i="1" s="1"/>
  <c r="CY220" i="1"/>
  <c r="X220" i="1" s="1"/>
  <c r="CY158" i="1"/>
  <c r="X158" i="1" s="1"/>
  <c r="CZ158" i="1"/>
  <c r="Y158" i="1" s="1"/>
  <c r="AB372" i="1"/>
  <c r="CY304" i="1"/>
  <c r="X304" i="1" s="1"/>
  <c r="CZ304" i="1"/>
  <c r="Y304" i="1" s="1"/>
  <c r="CY281" i="1"/>
  <c r="X281" i="1" s="1"/>
  <c r="CZ281" i="1"/>
  <c r="Y281" i="1" s="1"/>
  <c r="T365" i="1"/>
  <c r="R364" i="1"/>
  <c r="GK364" i="1" s="1"/>
  <c r="AB326" i="1"/>
  <c r="V315" i="1"/>
  <c r="AB296" i="1"/>
  <c r="W295" i="1"/>
  <c r="CP280" i="1"/>
  <c r="O280" i="1" s="1"/>
  <c r="GK275" i="1"/>
  <c r="CY232" i="1"/>
  <c r="X232" i="1" s="1"/>
  <c r="CZ232" i="1"/>
  <c r="Y232" i="1" s="1"/>
  <c r="CP199" i="1"/>
  <c r="O199" i="1" s="1"/>
  <c r="CZ178" i="1"/>
  <c r="Y178" i="1" s="1"/>
  <c r="CY178" i="1"/>
  <c r="X178" i="1" s="1"/>
  <c r="CP178" i="1"/>
  <c r="O178" i="1" s="1"/>
  <c r="CU522" i="3"/>
  <c r="CX524" i="3"/>
  <c r="CW523" i="3"/>
  <c r="CX523" i="3"/>
  <c r="S365" i="1"/>
  <c r="BD328" i="1"/>
  <c r="CY302" i="1"/>
  <c r="X302" i="1" s="1"/>
  <c r="CZ302" i="1"/>
  <c r="Y302" i="1" s="1"/>
  <c r="T301" i="1"/>
  <c r="CY280" i="1"/>
  <c r="X280" i="1" s="1"/>
  <c r="CQ158" i="1"/>
  <c r="P158" i="1" s="1"/>
  <c r="CY309" i="1"/>
  <c r="X309" i="1" s="1"/>
  <c r="CZ309" i="1"/>
  <c r="Y309" i="1" s="1"/>
  <c r="V369" i="1"/>
  <c r="GX365" i="1"/>
  <c r="CX513" i="3"/>
  <c r="CU512" i="3"/>
  <c r="CV512" i="3"/>
  <c r="CX512" i="3"/>
  <c r="CX514" i="3"/>
  <c r="CS370" i="1"/>
  <c r="P364" i="1"/>
  <c r="BC328" i="1"/>
  <c r="BC411" i="1" s="1"/>
  <c r="T315" i="1"/>
  <c r="S301" i="1"/>
  <c r="CZ300" i="1"/>
  <c r="Y300" i="1" s="1"/>
  <c r="CU468" i="3"/>
  <c r="CV468" i="3"/>
  <c r="CX468" i="3"/>
  <c r="CY288" i="1"/>
  <c r="X288" i="1" s="1"/>
  <c r="CZ288" i="1"/>
  <c r="Y288" i="1" s="1"/>
  <c r="CZ286" i="1"/>
  <c r="Y286" i="1" s="1"/>
  <c r="CQ282" i="1"/>
  <c r="P282" i="1" s="1"/>
  <c r="CQ306" i="1"/>
  <c r="P306" i="1" s="1"/>
  <c r="AB306" i="1"/>
  <c r="CY199" i="1"/>
  <c r="X199" i="1" s="1"/>
  <c r="CZ199" i="1"/>
  <c r="Y199" i="1" s="1"/>
  <c r="CS372" i="1"/>
  <c r="T379" i="1"/>
  <c r="AF381" i="1"/>
  <c r="GX376" i="1"/>
  <c r="U376" i="1"/>
  <c r="CU519" i="3"/>
  <c r="CV519" i="3"/>
  <c r="CX519" i="3"/>
  <c r="CX521" i="3"/>
  <c r="AB373" i="1"/>
  <c r="AD365" i="1"/>
  <c r="AB365" i="1" s="1"/>
  <c r="AB364" i="1"/>
  <c r="BB328" i="1"/>
  <c r="CR315" i="1"/>
  <c r="Q315" i="1" s="1"/>
  <c r="CP315" i="1" s="1"/>
  <c r="O315" i="1" s="1"/>
  <c r="GM315" i="1" s="1"/>
  <c r="GP315" i="1" s="1"/>
  <c r="GX303" i="1"/>
  <c r="S303" i="1"/>
  <c r="Q301" i="1"/>
  <c r="W300" i="1"/>
  <c r="T295" i="1"/>
  <c r="CY293" i="1"/>
  <c r="X293" i="1" s="1"/>
  <c r="CZ293" i="1"/>
  <c r="Y293" i="1" s="1"/>
  <c r="CY287" i="1"/>
  <c r="X287" i="1" s="1"/>
  <c r="W286" i="1"/>
  <c r="CP228" i="1"/>
  <c r="O228" i="1" s="1"/>
  <c r="GM228" i="1" s="1"/>
  <c r="GP228" i="1" s="1"/>
  <c r="CY213" i="1"/>
  <c r="X213" i="1" s="1"/>
  <c r="CZ213" i="1"/>
  <c r="Y213" i="1" s="1"/>
  <c r="CS287" i="1"/>
  <c r="CX440" i="3"/>
  <c r="CU439" i="3"/>
  <c r="BD107" i="1"/>
  <c r="F260" i="1"/>
  <c r="CQ216" i="1"/>
  <c r="P216" i="1" s="1"/>
  <c r="AB216" i="1"/>
  <c r="CP205" i="1"/>
  <c r="O205" i="1" s="1"/>
  <c r="CY204" i="1"/>
  <c r="X204" i="1" s="1"/>
  <c r="CZ204" i="1"/>
  <c r="Y204" i="1" s="1"/>
  <c r="CY184" i="1"/>
  <c r="X184" i="1" s="1"/>
  <c r="CZ184" i="1"/>
  <c r="Y184" i="1" s="1"/>
  <c r="CP184" i="1"/>
  <c r="O184" i="1" s="1"/>
  <c r="GM184" i="1" s="1"/>
  <c r="GP184" i="1" s="1"/>
  <c r="AB275" i="1"/>
  <c r="CY212" i="1"/>
  <c r="X212" i="1" s="1"/>
  <c r="CZ212" i="1"/>
  <c r="Y212" i="1" s="1"/>
  <c r="CP204" i="1"/>
  <c r="O204" i="1" s="1"/>
  <c r="CP202" i="1"/>
  <c r="O202" i="1" s="1"/>
  <c r="CZ175" i="1"/>
  <c r="Y175" i="1" s="1"/>
  <c r="CY175" i="1"/>
  <c r="X175" i="1" s="1"/>
  <c r="CS158" i="1"/>
  <c r="R158" i="1" s="1"/>
  <c r="GK158" i="1" s="1"/>
  <c r="CR158" i="1"/>
  <c r="Q158" i="1" s="1"/>
  <c r="AD158" i="1"/>
  <c r="AB158" i="1" s="1"/>
  <c r="CR144" i="1"/>
  <c r="Q144" i="1" s="1"/>
  <c r="CS144" i="1"/>
  <c r="R144" i="1" s="1"/>
  <c r="GK144" i="1" s="1"/>
  <c r="AD144" i="1"/>
  <c r="AB144" i="1" s="1"/>
  <c r="CY153" i="1"/>
  <c r="X153" i="1" s="1"/>
  <c r="CZ153" i="1"/>
  <c r="Y153" i="1" s="1"/>
  <c r="CZ139" i="1"/>
  <c r="Y139" i="1" s="1"/>
  <c r="CY139" i="1"/>
  <c r="X139" i="1" s="1"/>
  <c r="CU471" i="3"/>
  <c r="CX475" i="3"/>
  <c r="CX472" i="3"/>
  <c r="CX474" i="3"/>
  <c r="CX473" i="3"/>
  <c r="AB286" i="1"/>
  <c r="AD272" i="1"/>
  <c r="AB272" i="1" s="1"/>
  <c r="CR233" i="1"/>
  <c r="Q233" i="1" s="1"/>
  <c r="CS233" i="1"/>
  <c r="R233" i="1" s="1"/>
  <c r="GK233" i="1" s="1"/>
  <c r="AD233" i="1"/>
  <c r="AB233" i="1" s="1"/>
  <c r="AB190" i="1"/>
  <c r="AD278" i="1"/>
  <c r="AB278" i="1" s="1"/>
  <c r="AD232" i="1"/>
  <c r="AB232" i="1" s="1"/>
  <c r="CY223" i="1"/>
  <c r="X223" i="1" s="1"/>
  <c r="CZ223" i="1"/>
  <c r="Y223" i="1" s="1"/>
  <c r="CY217" i="1"/>
  <c r="X217" i="1" s="1"/>
  <c r="CZ217" i="1"/>
  <c r="Y217" i="1" s="1"/>
  <c r="AB201" i="1"/>
  <c r="AB195" i="1"/>
  <c r="CY180" i="1"/>
  <c r="X180" i="1" s="1"/>
  <c r="GM180" i="1" s="1"/>
  <c r="GP180" i="1" s="1"/>
  <c r="CZ180" i="1"/>
  <c r="Y180" i="1" s="1"/>
  <c r="CY172" i="1"/>
  <c r="X172" i="1" s="1"/>
  <c r="CZ172" i="1"/>
  <c r="Y172" i="1" s="1"/>
  <c r="CY150" i="1"/>
  <c r="X150" i="1" s="1"/>
  <c r="CZ150" i="1"/>
  <c r="Y150" i="1" s="1"/>
  <c r="CU505" i="3"/>
  <c r="CX507" i="3"/>
  <c r="CX497" i="3"/>
  <c r="CU494" i="3"/>
  <c r="CV494" i="3"/>
  <c r="CX494" i="3"/>
  <c r="CX496" i="3"/>
  <c r="AB316" i="1"/>
  <c r="AB304" i="1"/>
  <c r="AB301" i="1"/>
  <c r="AD296" i="1"/>
  <c r="CP232" i="1"/>
  <c r="O232" i="1" s="1"/>
  <c r="CR219" i="1"/>
  <c r="Q219" i="1" s="1"/>
  <c r="CS219" i="1"/>
  <c r="R219" i="1" s="1"/>
  <c r="GK219" i="1" s="1"/>
  <c r="AD219" i="1"/>
  <c r="AB219" i="1" s="1"/>
  <c r="CS217" i="1"/>
  <c r="R217" i="1" s="1"/>
  <c r="GK217" i="1" s="1"/>
  <c r="CY211" i="1"/>
  <c r="X211" i="1" s="1"/>
  <c r="CT208" i="1"/>
  <c r="S208" i="1" s="1"/>
  <c r="AB208" i="1"/>
  <c r="CY196" i="1"/>
  <c r="X196" i="1" s="1"/>
  <c r="GM196" i="1" s="1"/>
  <c r="GP196" i="1" s="1"/>
  <c r="CZ196" i="1"/>
  <c r="Y196" i="1" s="1"/>
  <c r="CY189" i="1"/>
  <c r="X189" i="1" s="1"/>
  <c r="CZ189" i="1"/>
  <c r="Y189" i="1" s="1"/>
  <c r="CR150" i="1"/>
  <c r="Q150" i="1" s="1"/>
  <c r="CS150" i="1"/>
  <c r="R150" i="1" s="1"/>
  <c r="GK150" i="1" s="1"/>
  <c r="AD150" i="1"/>
  <c r="AB150" i="1" s="1"/>
  <c r="AB276" i="1"/>
  <c r="CQ275" i="1"/>
  <c r="P275" i="1" s="1"/>
  <c r="AC328" i="1" s="1"/>
  <c r="CR226" i="1"/>
  <c r="Q226" i="1" s="1"/>
  <c r="CP226" i="1" s="1"/>
  <c r="O226" i="1" s="1"/>
  <c r="GM226" i="1" s="1"/>
  <c r="GP226" i="1" s="1"/>
  <c r="CS226" i="1"/>
  <c r="R226" i="1" s="1"/>
  <c r="GK226" i="1" s="1"/>
  <c r="CR217" i="1"/>
  <c r="Q217" i="1" s="1"/>
  <c r="CP217" i="1" s="1"/>
  <c r="O217" i="1" s="1"/>
  <c r="CR189" i="1"/>
  <c r="Q189" i="1" s="1"/>
  <c r="CP189" i="1" s="1"/>
  <c r="O189" i="1" s="1"/>
  <c r="CS189" i="1"/>
  <c r="R189" i="1" s="1"/>
  <c r="GK189" i="1" s="1"/>
  <c r="CY177" i="1"/>
  <c r="X177" i="1" s="1"/>
  <c r="CZ177" i="1"/>
  <c r="Y177" i="1" s="1"/>
  <c r="CY169" i="1"/>
  <c r="X169" i="1" s="1"/>
  <c r="CZ169" i="1"/>
  <c r="Y169" i="1" s="1"/>
  <c r="CP150" i="1"/>
  <c r="O150" i="1" s="1"/>
  <c r="CX477" i="3"/>
  <c r="CU476" i="3"/>
  <c r="CX478" i="3"/>
  <c r="CZ291" i="1"/>
  <c r="Y291" i="1" s="1"/>
  <c r="CS286" i="1"/>
  <c r="R286" i="1" s="1"/>
  <c r="GK286" i="1" s="1"/>
  <c r="AD226" i="1"/>
  <c r="AB226" i="1" s="1"/>
  <c r="U213" i="1"/>
  <c r="CY209" i="1"/>
  <c r="X209" i="1" s="1"/>
  <c r="CZ209" i="1"/>
  <c r="Y209" i="1" s="1"/>
  <c r="CY207" i="1"/>
  <c r="X207" i="1" s="1"/>
  <c r="CZ207" i="1"/>
  <c r="Y207" i="1" s="1"/>
  <c r="CP207" i="1"/>
  <c r="O207" i="1" s="1"/>
  <c r="CY193" i="1"/>
  <c r="X193" i="1" s="1"/>
  <c r="CZ193" i="1"/>
  <c r="Y193" i="1" s="1"/>
  <c r="AD189" i="1"/>
  <c r="AB189" i="1" s="1"/>
  <c r="CY188" i="1"/>
  <c r="X188" i="1" s="1"/>
  <c r="CZ188" i="1"/>
  <c r="Y188" i="1" s="1"/>
  <c r="BZ235" i="1"/>
  <c r="CI235" i="1" s="1"/>
  <c r="CX510" i="3"/>
  <c r="CU508" i="3"/>
  <c r="CV508" i="3"/>
  <c r="CX508" i="3"/>
  <c r="CZ274" i="1"/>
  <c r="Y274" i="1" s="1"/>
  <c r="AD230" i="1"/>
  <c r="AB230" i="1" s="1"/>
  <c r="AB228" i="1"/>
  <c r="CZ224" i="1"/>
  <c r="Y224" i="1" s="1"/>
  <c r="CY215" i="1"/>
  <c r="X215" i="1" s="1"/>
  <c r="CZ215" i="1"/>
  <c r="Y215" i="1" s="1"/>
  <c r="AD210" i="1"/>
  <c r="AB210" i="1" s="1"/>
  <c r="CY200" i="1"/>
  <c r="X200" i="1" s="1"/>
  <c r="CZ200" i="1"/>
  <c r="Y200" i="1" s="1"/>
  <c r="CY194" i="1"/>
  <c r="X194" i="1" s="1"/>
  <c r="CP188" i="1"/>
  <c r="O188" i="1" s="1"/>
  <c r="CC235" i="1"/>
  <c r="CX518" i="3"/>
  <c r="CU516" i="3"/>
  <c r="CX517" i="3"/>
  <c r="CS316" i="1"/>
  <c r="AD302" i="1"/>
  <c r="AB302" i="1" s="1"/>
  <c r="CS301" i="1"/>
  <c r="R301" i="1" s="1"/>
  <c r="GK301" i="1" s="1"/>
  <c r="CS293" i="1"/>
  <c r="R293" i="1" s="1"/>
  <c r="GK293" i="1" s="1"/>
  <c r="S273" i="1"/>
  <c r="CS272" i="1"/>
  <c r="R272" i="1" s="1"/>
  <c r="GK272" i="1" s="1"/>
  <c r="CR222" i="1"/>
  <c r="Q222" i="1" s="1"/>
  <c r="CP222" i="1" s="1"/>
  <c r="O222" i="1" s="1"/>
  <c r="GM222" i="1" s="1"/>
  <c r="GP222" i="1" s="1"/>
  <c r="CS222" i="1"/>
  <c r="R222" i="1" s="1"/>
  <c r="GK222" i="1" s="1"/>
  <c r="CP220" i="1"/>
  <c r="O220" i="1" s="1"/>
  <c r="CP212" i="1"/>
  <c r="O212" i="1" s="1"/>
  <c r="CY201" i="1"/>
  <c r="X201" i="1" s="1"/>
  <c r="CZ201" i="1"/>
  <c r="Y201" i="1" s="1"/>
  <c r="CS200" i="1"/>
  <c r="R200" i="1" s="1"/>
  <c r="GK200" i="1" s="1"/>
  <c r="CR200" i="1"/>
  <c r="Q200" i="1" s="1"/>
  <c r="CZ195" i="1"/>
  <c r="Y195" i="1" s="1"/>
  <c r="CY195" i="1"/>
  <c r="X195" i="1" s="1"/>
  <c r="CP175" i="1"/>
  <c r="O175" i="1" s="1"/>
  <c r="CS304" i="1"/>
  <c r="CU464" i="3"/>
  <c r="CX465" i="3"/>
  <c r="CX466" i="3"/>
  <c r="CS278" i="1"/>
  <c r="T272" i="1"/>
  <c r="F248" i="1"/>
  <c r="CY225" i="1"/>
  <c r="X225" i="1" s="1"/>
  <c r="CZ225" i="1"/>
  <c r="Y225" i="1" s="1"/>
  <c r="CP209" i="1"/>
  <c r="O209" i="1" s="1"/>
  <c r="GM209" i="1" s="1"/>
  <c r="GP209" i="1" s="1"/>
  <c r="CY206" i="1"/>
  <c r="X206" i="1" s="1"/>
  <c r="CZ206" i="1"/>
  <c r="Y206" i="1" s="1"/>
  <c r="AB200" i="1"/>
  <c r="CY136" i="1"/>
  <c r="X136" i="1" s="1"/>
  <c r="CZ136" i="1"/>
  <c r="Y136" i="1" s="1"/>
  <c r="CU498" i="3"/>
  <c r="CV498" i="3"/>
  <c r="CX498" i="3"/>
  <c r="CX500" i="3"/>
  <c r="CX501" i="3"/>
  <c r="CR304" i="1"/>
  <c r="Q304" i="1" s="1"/>
  <c r="CP304" i="1" s="1"/>
  <c r="O304" i="1" s="1"/>
  <c r="CS296" i="1"/>
  <c r="CS283" i="1"/>
  <c r="AD273" i="1"/>
  <c r="AB273" i="1" s="1"/>
  <c r="CQ233" i="1"/>
  <c r="P233" i="1" s="1"/>
  <c r="CP233" i="1" s="1"/>
  <c r="O233" i="1" s="1"/>
  <c r="GM233" i="1" s="1"/>
  <c r="GP233" i="1" s="1"/>
  <c r="CZ219" i="1"/>
  <c r="Y219" i="1" s="1"/>
  <c r="CS215" i="1"/>
  <c r="R215" i="1" s="1"/>
  <c r="GK215" i="1" s="1"/>
  <c r="CP200" i="1"/>
  <c r="O200" i="1" s="1"/>
  <c r="CP190" i="1"/>
  <c r="O190" i="1" s="1"/>
  <c r="CY174" i="1"/>
  <c r="X174" i="1" s="1"/>
  <c r="CZ174" i="1"/>
  <c r="Y174" i="1" s="1"/>
  <c r="CZ164" i="1"/>
  <c r="Y164" i="1" s="1"/>
  <c r="CY162" i="1"/>
  <c r="X162" i="1" s="1"/>
  <c r="CZ162" i="1"/>
  <c r="Y162" i="1" s="1"/>
  <c r="CY148" i="1"/>
  <c r="X148" i="1" s="1"/>
  <c r="CZ148" i="1"/>
  <c r="Y148" i="1" s="1"/>
  <c r="CR283" i="1"/>
  <c r="Q283" i="1" s="1"/>
  <c r="CQ278" i="1"/>
  <c r="P278" i="1" s="1"/>
  <c r="AD277" i="1"/>
  <c r="AB277" i="1" s="1"/>
  <c r="CR215" i="1"/>
  <c r="Q215" i="1" s="1"/>
  <c r="CP215" i="1" s="1"/>
  <c r="O215" i="1" s="1"/>
  <c r="T213" i="1"/>
  <c r="CZ205" i="1"/>
  <c r="Y205" i="1" s="1"/>
  <c r="CY205" i="1"/>
  <c r="X205" i="1" s="1"/>
  <c r="CY202" i="1"/>
  <c r="X202" i="1" s="1"/>
  <c r="CZ202" i="1"/>
  <c r="Y202" i="1" s="1"/>
  <c r="CZ191" i="1"/>
  <c r="Y191" i="1" s="1"/>
  <c r="CR155" i="1"/>
  <c r="Q155" i="1" s="1"/>
  <c r="CP155" i="1" s="1"/>
  <c r="O155" i="1" s="1"/>
  <c r="GM155" i="1" s="1"/>
  <c r="GP155" i="1" s="1"/>
  <c r="CS155" i="1"/>
  <c r="R155" i="1" s="1"/>
  <c r="GK155" i="1" s="1"/>
  <c r="AD155" i="1"/>
  <c r="AB155" i="1" s="1"/>
  <c r="CY151" i="1"/>
  <c r="X151" i="1" s="1"/>
  <c r="CZ151" i="1"/>
  <c r="Y151" i="1" s="1"/>
  <c r="CY131" i="1"/>
  <c r="X131" i="1" s="1"/>
  <c r="CZ131" i="1"/>
  <c r="Y131" i="1" s="1"/>
  <c r="DF179" i="3"/>
  <c r="DJ179" i="3" s="1"/>
  <c r="DG179" i="3"/>
  <c r="DH179" i="3"/>
  <c r="DI179" i="3"/>
  <c r="CW121" i="3"/>
  <c r="CX121" i="3"/>
  <c r="CY123" i="1"/>
  <c r="X123" i="1" s="1"/>
  <c r="CZ123" i="1"/>
  <c r="Y123" i="1" s="1"/>
  <c r="CY110" i="1"/>
  <c r="X110" i="1" s="1"/>
  <c r="CZ110" i="1"/>
  <c r="Y110" i="1" s="1"/>
  <c r="CP146" i="1"/>
  <c r="O146" i="1" s="1"/>
  <c r="GM146" i="1" s="1"/>
  <c r="GP146" i="1" s="1"/>
  <c r="CP127" i="1"/>
  <c r="O127" i="1" s="1"/>
  <c r="GM127" i="1" s="1"/>
  <c r="GP127" i="1" s="1"/>
  <c r="CR114" i="1"/>
  <c r="Q114" i="1" s="1"/>
  <c r="CS114" i="1"/>
  <c r="CY48" i="1"/>
  <c r="X48" i="1" s="1"/>
  <c r="CZ48" i="1"/>
  <c r="Y48" i="1" s="1"/>
  <c r="CR176" i="1"/>
  <c r="Q176" i="1" s="1"/>
  <c r="CS176" i="1"/>
  <c r="CQ144" i="1"/>
  <c r="P144" i="1" s="1"/>
  <c r="CY134" i="1"/>
  <c r="X134" i="1" s="1"/>
  <c r="CZ134" i="1"/>
  <c r="Y134" i="1" s="1"/>
  <c r="CR126" i="1"/>
  <c r="Q126" i="1" s="1"/>
  <c r="CS126" i="1"/>
  <c r="R126" i="1" s="1"/>
  <c r="GK126" i="1" s="1"/>
  <c r="AD114" i="1"/>
  <c r="CP191" i="1"/>
  <c r="O191" i="1" s="1"/>
  <c r="CR179" i="1"/>
  <c r="Q179" i="1" s="1"/>
  <c r="CS179" i="1"/>
  <c r="R179" i="1" s="1"/>
  <c r="GK179" i="1" s="1"/>
  <c r="CS168" i="1"/>
  <c r="R168" i="1" s="1"/>
  <c r="GK168" i="1" s="1"/>
  <c r="CR168" i="1"/>
  <c r="Q168" i="1" s="1"/>
  <c r="AD134" i="1"/>
  <c r="AB134" i="1" s="1"/>
  <c r="CR134" i="1"/>
  <c r="Q134" i="1" s="1"/>
  <c r="CP134" i="1" s="1"/>
  <c r="O134" i="1" s="1"/>
  <c r="CS134" i="1"/>
  <c r="R134" i="1" s="1"/>
  <c r="GK134" i="1" s="1"/>
  <c r="CQ114" i="1"/>
  <c r="P114" i="1" s="1"/>
  <c r="CP114" i="1" s="1"/>
  <c r="O114" i="1" s="1"/>
  <c r="AB114" i="1"/>
  <c r="AD188" i="1"/>
  <c r="AB188" i="1" s="1"/>
  <c r="AD179" i="1"/>
  <c r="AB179" i="1" s="1"/>
  <c r="CQ176" i="1"/>
  <c r="P176" i="1" s="1"/>
  <c r="AB176" i="1"/>
  <c r="AD168" i="1"/>
  <c r="AB168" i="1" s="1"/>
  <c r="CR161" i="1"/>
  <c r="Q161" i="1" s="1"/>
  <c r="CS161" i="1"/>
  <c r="CP154" i="1"/>
  <c r="O154" i="1" s="1"/>
  <c r="CQ126" i="1"/>
  <c r="P126" i="1" s="1"/>
  <c r="AB126" i="1"/>
  <c r="CU48" i="3"/>
  <c r="CV48" i="3"/>
  <c r="CX48" i="3"/>
  <c r="GX110" i="1"/>
  <c r="CY51" i="1"/>
  <c r="X51" i="1" s="1"/>
  <c r="CZ51" i="1"/>
  <c r="Y51" i="1" s="1"/>
  <c r="AD211" i="1"/>
  <c r="AB211" i="1" s="1"/>
  <c r="AB206" i="1"/>
  <c r="AD199" i="1"/>
  <c r="AB199" i="1" s="1"/>
  <c r="AD196" i="1"/>
  <c r="AB196" i="1" s="1"/>
  <c r="AD193" i="1"/>
  <c r="AB193" i="1" s="1"/>
  <c r="CQ179" i="1"/>
  <c r="P179" i="1" s="1"/>
  <c r="CP179" i="1" s="1"/>
  <c r="O179" i="1" s="1"/>
  <c r="CQ168" i="1"/>
  <c r="P168" i="1" s="1"/>
  <c r="CP168" i="1" s="1"/>
  <c r="O168" i="1" s="1"/>
  <c r="AD161" i="1"/>
  <c r="AB161" i="1" s="1"/>
  <c r="CZ160" i="1"/>
  <c r="Y160" i="1" s="1"/>
  <c r="AD148" i="1"/>
  <c r="AB148" i="1" s="1"/>
  <c r="CS148" i="1"/>
  <c r="R148" i="1" s="1"/>
  <c r="GK148" i="1" s="1"/>
  <c r="CP131" i="1"/>
  <c r="O131" i="1" s="1"/>
  <c r="AT26" i="1"/>
  <c r="F93" i="1"/>
  <c r="BZ26" i="1"/>
  <c r="CG75" i="1"/>
  <c r="CY50" i="1"/>
  <c r="X50" i="1" s="1"/>
  <c r="CZ50" i="1"/>
  <c r="Y50" i="1" s="1"/>
  <c r="CQ148" i="1"/>
  <c r="P148" i="1" s="1"/>
  <c r="CP148" i="1" s="1"/>
  <c r="O148" i="1" s="1"/>
  <c r="CY142" i="1"/>
  <c r="X142" i="1" s="1"/>
  <c r="CZ142" i="1"/>
  <c r="Y142" i="1" s="1"/>
  <c r="CR136" i="1"/>
  <c r="Q136" i="1" s="1"/>
  <c r="CS136" i="1"/>
  <c r="R136" i="1" s="1"/>
  <c r="GK136" i="1" s="1"/>
  <c r="CP122" i="1"/>
  <c r="O122" i="1" s="1"/>
  <c r="CY167" i="1"/>
  <c r="X167" i="1" s="1"/>
  <c r="CZ167" i="1"/>
  <c r="Y167" i="1" s="1"/>
  <c r="AD157" i="1"/>
  <c r="AB157" i="1" s="1"/>
  <c r="CY155" i="1"/>
  <c r="X155" i="1" s="1"/>
  <c r="CP151" i="1"/>
  <c r="O151" i="1" s="1"/>
  <c r="U140" i="1"/>
  <c r="AD136" i="1"/>
  <c r="AB136" i="1" s="1"/>
  <c r="CS133" i="1"/>
  <c r="R133" i="1" s="1"/>
  <c r="GK133" i="1" s="1"/>
  <c r="CR133" i="1"/>
  <c r="Q133" i="1" s="1"/>
  <c r="AD133" i="1"/>
  <c r="AB133" i="1" s="1"/>
  <c r="CY125" i="1"/>
  <c r="X125" i="1" s="1"/>
  <c r="CZ125" i="1"/>
  <c r="Y125" i="1" s="1"/>
  <c r="CY124" i="1"/>
  <c r="X124" i="1" s="1"/>
  <c r="CZ124" i="1"/>
  <c r="Y124" i="1" s="1"/>
  <c r="CX445" i="3"/>
  <c r="CX443" i="3"/>
  <c r="CU441" i="3"/>
  <c r="CX444" i="3"/>
  <c r="CS208" i="1"/>
  <c r="CR186" i="1"/>
  <c r="Q186" i="1" s="1"/>
  <c r="CS186" i="1"/>
  <c r="CR170" i="1"/>
  <c r="Q170" i="1" s="1"/>
  <c r="CP170" i="1" s="1"/>
  <c r="O170" i="1" s="1"/>
  <c r="CS170" i="1"/>
  <c r="R170" i="1" s="1"/>
  <c r="GK170" i="1" s="1"/>
  <c r="CR163" i="1"/>
  <c r="Q163" i="1" s="1"/>
  <c r="CS163" i="1"/>
  <c r="R163" i="1" s="1"/>
  <c r="GK163" i="1" s="1"/>
  <c r="CS160" i="1"/>
  <c r="R160" i="1" s="1"/>
  <c r="GK160" i="1" s="1"/>
  <c r="AB146" i="1"/>
  <c r="CQ136" i="1"/>
  <c r="P136" i="1" s="1"/>
  <c r="CQ133" i="1"/>
  <c r="P133" i="1" s="1"/>
  <c r="CR125" i="1"/>
  <c r="Q125" i="1" s="1"/>
  <c r="CS125" i="1"/>
  <c r="R125" i="1" s="1"/>
  <c r="GK125" i="1" s="1"/>
  <c r="CP124" i="1"/>
  <c r="O124" i="1" s="1"/>
  <c r="AB117" i="1"/>
  <c r="CY116" i="1"/>
  <c r="X116" i="1" s="1"/>
  <c r="V110" i="1"/>
  <c r="AI235" i="1" s="1"/>
  <c r="CS206" i="1"/>
  <c r="R206" i="1" s="1"/>
  <c r="GK206" i="1" s="1"/>
  <c r="CZ179" i="1"/>
  <c r="Y179" i="1" s="1"/>
  <c r="AD163" i="1"/>
  <c r="CR160" i="1"/>
  <c r="Q160" i="1" s="1"/>
  <c r="S140" i="1"/>
  <c r="AD125" i="1"/>
  <c r="AB125" i="1" s="1"/>
  <c r="CZ112" i="1"/>
  <c r="Y112" i="1" s="1"/>
  <c r="U110" i="1"/>
  <c r="CP185" i="1"/>
  <c r="O185" i="1" s="1"/>
  <c r="CQ182" i="1"/>
  <c r="P182" i="1" s="1"/>
  <c r="CQ163" i="1"/>
  <c r="P163" i="1" s="1"/>
  <c r="AB163" i="1"/>
  <c r="CY70" i="1"/>
  <c r="X70" i="1" s="1"/>
  <c r="CZ70" i="1"/>
  <c r="Y70" i="1" s="1"/>
  <c r="CU446" i="3"/>
  <c r="CV446" i="3"/>
  <c r="CX448" i="3"/>
  <c r="CS211" i="1"/>
  <c r="R211" i="1" s="1"/>
  <c r="GK211" i="1" s="1"/>
  <c r="CS188" i="1"/>
  <c r="R188" i="1" s="1"/>
  <c r="GK188" i="1" s="1"/>
  <c r="CZ185" i="1"/>
  <c r="Y185" i="1" s="1"/>
  <c r="AD174" i="1"/>
  <c r="AB174" i="1" s="1"/>
  <c r="CR174" i="1"/>
  <c r="Q174" i="1" s="1"/>
  <c r="CS174" i="1"/>
  <c r="AB170" i="1"/>
  <c r="CZ168" i="1"/>
  <c r="Y168" i="1" s="1"/>
  <c r="CP157" i="1"/>
  <c r="O157" i="1" s="1"/>
  <c r="GM157" i="1" s="1"/>
  <c r="GP157" i="1" s="1"/>
  <c r="CY121" i="1"/>
  <c r="X121" i="1" s="1"/>
  <c r="CZ121" i="1"/>
  <c r="Y121" i="1" s="1"/>
  <c r="CY43" i="1"/>
  <c r="X43" i="1" s="1"/>
  <c r="CZ43" i="1"/>
  <c r="Y43" i="1" s="1"/>
  <c r="AB225" i="1"/>
  <c r="CR166" i="1"/>
  <c r="Q166" i="1" s="1"/>
  <c r="CS166" i="1"/>
  <c r="R166" i="1" s="1"/>
  <c r="GK166" i="1" s="1"/>
  <c r="CZ156" i="1"/>
  <c r="Y156" i="1" s="1"/>
  <c r="CY156" i="1"/>
  <c r="X156" i="1" s="1"/>
  <c r="CP147" i="1"/>
  <c r="O147" i="1" s="1"/>
  <c r="GM147" i="1" s="1"/>
  <c r="GP147" i="1" s="1"/>
  <c r="CY126" i="1"/>
  <c r="X126" i="1" s="1"/>
  <c r="CZ126" i="1"/>
  <c r="Y126" i="1" s="1"/>
  <c r="CZ122" i="1"/>
  <c r="Y122" i="1" s="1"/>
  <c r="AB118" i="1"/>
  <c r="DI300" i="3"/>
  <c r="DF300" i="3"/>
  <c r="DJ300" i="3" s="1"/>
  <c r="DG300" i="3"/>
  <c r="DH300" i="3"/>
  <c r="CP125" i="1"/>
  <c r="O125" i="1" s="1"/>
  <c r="GM125" i="1" s="1"/>
  <c r="GP125" i="1" s="1"/>
  <c r="CR122" i="1"/>
  <c r="Q122" i="1" s="1"/>
  <c r="CS122" i="1"/>
  <c r="R122" i="1" s="1"/>
  <c r="GK122" i="1" s="1"/>
  <c r="CU49" i="3"/>
  <c r="CV49" i="3"/>
  <c r="CZ72" i="1"/>
  <c r="Y72" i="1" s="1"/>
  <c r="CY58" i="1"/>
  <c r="X58" i="1" s="1"/>
  <c r="CR48" i="1"/>
  <c r="Q48" i="1" s="1"/>
  <c r="CP48" i="1" s="1"/>
  <c r="O48" i="1" s="1"/>
  <c r="GM48" i="1" s="1"/>
  <c r="GP48" i="1" s="1"/>
  <c r="CS48" i="1"/>
  <c r="R48" i="1" s="1"/>
  <c r="GK48" i="1" s="1"/>
  <c r="CR44" i="1"/>
  <c r="Q44" i="1" s="1"/>
  <c r="CS44" i="1"/>
  <c r="R44" i="1" s="1"/>
  <c r="GK44" i="1" s="1"/>
  <c r="AD44" i="1"/>
  <c r="AB44" i="1" s="1"/>
  <c r="AD147" i="1"/>
  <c r="AB147" i="1" s="1"/>
  <c r="U129" i="1"/>
  <c r="CR123" i="1"/>
  <c r="Q123" i="1" s="1"/>
  <c r="CS123" i="1"/>
  <c r="R123" i="1" s="1"/>
  <c r="GK123" i="1" s="1"/>
  <c r="AD123" i="1"/>
  <c r="AD122" i="1"/>
  <c r="AB122" i="1" s="1"/>
  <c r="AD48" i="1"/>
  <c r="AB48" i="1" s="1"/>
  <c r="CZ42" i="1"/>
  <c r="Y42" i="1" s="1"/>
  <c r="AB123" i="1"/>
  <c r="CY120" i="1"/>
  <c r="X120" i="1" s="1"/>
  <c r="CZ120" i="1"/>
  <c r="Y120" i="1" s="1"/>
  <c r="CR70" i="1"/>
  <c r="Q70" i="1" s="1"/>
  <c r="CS70" i="1"/>
  <c r="CY67" i="1"/>
  <c r="X67" i="1" s="1"/>
  <c r="CZ67" i="1"/>
  <c r="Y67" i="1" s="1"/>
  <c r="CP59" i="1"/>
  <c r="O59" i="1" s="1"/>
  <c r="CR42" i="1"/>
  <c r="Q42" i="1" s="1"/>
  <c r="CS42" i="1"/>
  <c r="GX140" i="1"/>
  <c r="V140" i="1"/>
  <c r="CY138" i="1"/>
  <c r="X138" i="1" s="1"/>
  <c r="CZ138" i="1"/>
  <c r="Y138" i="1" s="1"/>
  <c r="CY115" i="1"/>
  <c r="X115" i="1" s="1"/>
  <c r="CZ115" i="1"/>
  <c r="Y115" i="1" s="1"/>
  <c r="AB73" i="1"/>
  <c r="AD70" i="1"/>
  <c r="AB70" i="1" s="1"/>
  <c r="CY63" i="1"/>
  <c r="X63" i="1" s="1"/>
  <c r="CZ63" i="1"/>
  <c r="Y63" i="1" s="1"/>
  <c r="CP49" i="1"/>
  <c r="O49" i="1" s="1"/>
  <c r="CX506" i="3"/>
  <c r="CQ52" i="1"/>
  <c r="P52" i="1" s="1"/>
  <c r="CP52" i="1" s="1"/>
  <c r="O52" i="1" s="1"/>
  <c r="CU243" i="3"/>
  <c r="CV243" i="3"/>
  <c r="AB166" i="1"/>
  <c r="T111" i="1"/>
  <c r="AG235" i="1" s="1"/>
  <c r="CR110" i="1"/>
  <c r="Q110" i="1" s="1"/>
  <c r="CS110" i="1"/>
  <c r="CZ57" i="1"/>
  <c r="Y57" i="1" s="1"/>
  <c r="CX249" i="3"/>
  <c r="CV248" i="3"/>
  <c r="CU248" i="3"/>
  <c r="CR140" i="1"/>
  <c r="Q140" i="1" s="1"/>
  <c r="CP140" i="1" s="1"/>
  <c r="O140" i="1" s="1"/>
  <c r="CS140" i="1"/>
  <c r="R140" i="1" s="1"/>
  <c r="GK140" i="1" s="1"/>
  <c r="S129" i="1"/>
  <c r="CP129" i="1" s="1"/>
  <c r="O129" i="1" s="1"/>
  <c r="CS124" i="1"/>
  <c r="AD110" i="1"/>
  <c r="AB110" i="1" s="1"/>
  <c r="GX54" i="1"/>
  <c r="CY46" i="1"/>
  <c r="X46" i="1" s="1"/>
  <c r="CZ46" i="1"/>
  <c r="Y46" i="1" s="1"/>
  <c r="CR124" i="1"/>
  <c r="Q124" i="1" s="1"/>
  <c r="P110" i="1"/>
  <c r="AD180" i="1"/>
  <c r="AB180" i="1" s="1"/>
  <c r="CS143" i="1"/>
  <c r="AB140" i="1"/>
  <c r="CR139" i="1"/>
  <c r="Q139" i="1" s="1"/>
  <c r="CP139" i="1" s="1"/>
  <c r="O139" i="1" s="1"/>
  <c r="GM139" i="1" s="1"/>
  <c r="GP139" i="1" s="1"/>
  <c r="CS139" i="1"/>
  <c r="R139" i="1" s="1"/>
  <c r="GK139" i="1" s="1"/>
  <c r="AB131" i="1"/>
  <c r="AD129" i="1"/>
  <c r="AB129" i="1" s="1"/>
  <c r="GX118" i="1"/>
  <c r="CQ111" i="1"/>
  <c r="P111" i="1" s="1"/>
  <c r="AB111" i="1"/>
  <c r="P67" i="1"/>
  <c r="CP67" i="1" s="1"/>
  <c r="O67" i="1" s="1"/>
  <c r="CY65" i="1"/>
  <c r="X65" i="1" s="1"/>
  <c r="CR53" i="1"/>
  <c r="Q53" i="1" s="1"/>
  <c r="CS53" i="1"/>
  <c r="R53" i="1" s="1"/>
  <c r="GK53" i="1" s="1"/>
  <c r="AD53" i="1"/>
  <c r="AB53" i="1" s="1"/>
  <c r="AB177" i="1"/>
  <c r="CS147" i="1"/>
  <c r="R147" i="1" s="1"/>
  <c r="GK147" i="1" s="1"/>
  <c r="CQ123" i="1"/>
  <c r="P123" i="1" s="1"/>
  <c r="F100" i="1"/>
  <c r="BD26" i="1"/>
  <c r="CZ68" i="1"/>
  <c r="Y68" i="1" s="1"/>
  <c r="CY68" i="1"/>
  <c r="X68" i="1" s="1"/>
  <c r="GM68" i="1" s="1"/>
  <c r="GP68" i="1" s="1"/>
  <c r="CU244" i="3"/>
  <c r="CX244" i="3"/>
  <c r="CR164" i="1"/>
  <c r="Q164" i="1" s="1"/>
  <c r="CP164" i="1" s="1"/>
  <c r="O164" i="1" s="1"/>
  <c r="CS164" i="1"/>
  <c r="R164" i="1" s="1"/>
  <c r="GK164" i="1" s="1"/>
  <c r="CZ154" i="1"/>
  <c r="Y154" i="1" s="1"/>
  <c r="S118" i="1"/>
  <c r="AB112" i="1"/>
  <c r="V67" i="1"/>
  <c r="AB66" i="1"/>
  <c r="CY52" i="1"/>
  <c r="X52" i="1" s="1"/>
  <c r="CZ52" i="1"/>
  <c r="Y52" i="1" s="1"/>
  <c r="DF493" i="3"/>
  <c r="DJ493" i="3" s="1"/>
  <c r="DG493" i="3"/>
  <c r="DH493" i="3"/>
  <c r="DI493" i="3"/>
  <c r="CQ166" i="1"/>
  <c r="P166" i="1" s="1"/>
  <c r="CP166" i="1" s="1"/>
  <c r="O166" i="1" s="1"/>
  <c r="AD164" i="1"/>
  <c r="AB164" i="1" s="1"/>
  <c r="AB145" i="1"/>
  <c r="CS142" i="1"/>
  <c r="R142" i="1" s="1"/>
  <c r="GK142" i="1" s="1"/>
  <c r="AD137" i="1"/>
  <c r="AB137" i="1" s="1"/>
  <c r="CP128" i="1"/>
  <c r="O128" i="1" s="1"/>
  <c r="GM128" i="1" s="1"/>
  <c r="GP128" i="1" s="1"/>
  <c r="CR118" i="1"/>
  <c r="Q118" i="1" s="1"/>
  <c r="CP118" i="1" s="1"/>
  <c r="O118" i="1" s="1"/>
  <c r="CS118" i="1"/>
  <c r="R118" i="1" s="1"/>
  <c r="GK118" i="1" s="1"/>
  <c r="W110" i="1"/>
  <c r="AJ235" i="1" s="1"/>
  <c r="U67" i="1"/>
  <c r="CU47" i="3"/>
  <c r="CV47" i="3"/>
  <c r="CX47" i="3"/>
  <c r="V66" i="1"/>
  <c r="CX32" i="3"/>
  <c r="CW29" i="3"/>
  <c r="CX29" i="3"/>
  <c r="CU28" i="3"/>
  <c r="CV28" i="3"/>
  <c r="CX31" i="3"/>
  <c r="CX28" i="3"/>
  <c r="CX30" i="3"/>
  <c r="I54" i="1"/>
  <c r="DF367" i="3"/>
  <c r="DJ367" i="3" s="1"/>
  <c r="DG367" i="3"/>
  <c r="DH367" i="3"/>
  <c r="DI367" i="3"/>
  <c r="DH233" i="3"/>
  <c r="DF233" i="3"/>
  <c r="DJ233" i="3" s="1"/>
  <c r="DG233" i="3"/>
  <c r="DI233" i="3"/>
  <c r="U66" i="1"/>
  <c r="CY59" i="1"/>
  <c r="X59" i="1" s="1"/>
  <c r="CZ59" i="1"/>
  <c r="Y59" i="1" s="1"/>
  <c r="V47" i="1"/>
  <c r="CP44" i="1"/>
  <c r="O44" i="1" s="1"/>
  <c r="GM44" i="1" s="1"/>
  <c r="GN44" i="1" s="1"/>
  <c r="CZ37" i="1"/>
  <c r="Y37" i="1" s="1"/>
  <c r="CY36" i="1"/>
  <c r="X36" i="1" s="1"/>
  <c r="CX520" i="3"/>
  <c r="CX499" i="3"/>
  <c r="CX495" i="3"/>
  <c r="DG481" i="3"/>
  <c r="DH481" i="3"/>
  <c r="DI481" i="3"/>
  <c r="DF481" i="3"/>
  <c r="DJ481" i="3" s="1"/>
  <c r="CP69" i="1"/>
  <c r="O69" i="1" s="1"/>
  <c r="W67" i="1"/>
  <c r="CV516" i="3"/>
  <c r="DF403" i="3"/>
  <c r="DJ403" i="3" s="1"/>
  <c r="DG403" i="3"/>
  <c r="DH403" i="3"/>
  <c r="DI403" i="3"/>
  <c r="DH390" i="3"/>
  <c r="DF390" i="3"/>
  <c r="DJ390" i="3" s="1"/>
  <c r="DG390" i="3"/>
  <c r="DI390" i="3"/>
  <c r="DF347" i="3"/>
  <c r="DJ347" i="3" s="1"/>
  <c r="DG347" i="3"/>
  <c r="DH347" i="3"/>
  <c r="DI347" i="3"/>
  <c r="DG329" i="3"/>
  <c r="DF329" i="3"/>
  <c r="DJ329" i="3" s="1"/>
  <c r="DH329" i="3"/>
  <c r="DI329" i="3"/>
  <c r="DF410" i="3"/>
  <c r="DG410" i="3"/>
  <c r="DH410" i="3"/>
  <c r="DI410" i="3"/>
  <c r="DJ410" i="3" s="1"/>
  <c r="V58" i="1"/>
  <c r="CR57" i="1"/>
  <c r="Q57" i="1" s="1"/>
  <c r="CS57" i="1"/>
  <c r="CR50" i="1"/>
  <c r="Q50" i="1" s="1"/>
  <c r="CS50" i="1"/>
  <c r="R50" i="1" s="1"/>
  <c r="GK50" i="1" s="1"/>
  <c r="S47" i="1"/>
  <c r="CY33" i="1"/>
  <c r="X33" i="1" s="1"/>
  <c r="CZ33" i="1"/>
  <c r="Y33" i="1" s="1"/>
  <c r="CY31" i="1"/>
  <c r="X31" i="1" s="1"/>
  <c r="CZ31" i="1"/>
  <c r="Y31" i="1" s="1"/>
  <c r="CU53" i="3"/>
  <c r="CX53" i="3"/>
  <c r="F91" i="1"/>
  <c r="BB75" i="1"/>
  <c r="GX66" i="1"/>
  <c r="U58" i="1"/>
  <c r="AD57" i="1"/>
  <c r="AB57" i="1" s="1"/>
  <c r="AD50" i="1"/>
  <c r="AB50" i="1" s="1"/>
  <c r="CQ40" i="1"/>
  <c r="P40" i="1" s="1"/>
  <c r="AB40" i="1"/>
  <c r="CP39" i="1"/>
  <c r="O39" i="1" s="1"/>
  <c r="CV522" i="3"/>
  <c r="CX522" i="3"/>
  <c r="CX434" i="3"/>
  <c r="CV434" i="3"/>
  <c r="CU38" i="3"/>
  <c r="CV38" i="3"/>
  <c r="CX38" i="3"/>
  <c r="GX51" i="1"/>
  <c r="CP50" i="1"/>
  <c r="O50" i="1" s="1"/>
  <c r="GM50" i="1" s="1"/>
  <c r="GP50" i="1" s="1"/>
  <c r="CV449" i="3"/>
  <c r="CX449" i="3"/>
  <c r="CQ70" i="1"/>
  <c r="P70" i="1" s="1"/>
  <c r="V62" i="1"/>
  <c r="GX58" i="1"/>
  <c r="T53" i="1"/>
  <c r="CY49" i="1"/>
  <c r="X49" i="1" s="1"/>
  <c r="CZ49" i="1"/>
  <c r="Y49" i="1" s="1"/>
  <c r="W48" i="1"/>
  <c r="BY75" i="1"/>
  <c r="DI437" i="3"/>
  <c r="DF437" i="3"/>
  <c r="DJ437" i="3" s="1"/>
  <c r="DG437" i="3"/>
  <c r="DH437" i="3"/>
  <c r="CU55" i="3"/>
  <c r="CV55" i="3"/>
  <c r="CX55" i="3"/>
  <c r="AB67" i="1"/>
  <c r="CR66" i="1"/>
  <c r="Q66" i="1" s="1"/>
  <c r="CS66" i="1"/>
  <c r="CR58" i="1"/>
  <c r="Q58" i="1" s="1"/>
  <c r="CP58" i="1" s="1"/>
  <c r="O58" i="1" s="1"/>
  <c r="GM58" i="1" s="1"/>
  <c r="GP58" i="1" s="1"/>
  <c r="CS58" i="1"/>
  <c r="R58" i="1" s="1"/>
  <c r="GK58" i="1" s="1"/>
  <c r="AD58" i="1"/>
  <c r="AB58" i="1" s="1"/>
  <c r="GX53" i="1"/>
  <c r="S53" i="1"/>
  <c r="GX47" i="1"/>
  <c r="CV511" i="3"/>
  <c r="CW509" i="3"/>
  <c r="CX509" i="3"/>
  <c r="CX470" i="3"/>
  <c r="CZ35" i="1"/>
  <c r="Y35" i="1" s="1"/>
  <c r="CU9" i="3"/>
  <c r="CV9" i="3"/>
  <c r="U33" i="1"/>
  <c r="V33" i="1"/>
  <c r="CZ29" i="1"/>
  <c r="Y29" i="1" s="1"/>
  <c r="CY29" i="1"/>
  <c r="X29" i="1" s="1"/>
  <c r="CY28" i="1"/>
  <c r="X28" i="1" s="1"/>
  <c r="CX515" i="3"/>
  <c r="CS69" i="1"/>
  <c r="CR61" i="1"/>
  <c r="Q61" i="1" s="1"/>
  <c r="CS61" i="1"/>
  <c r="V48" i="1"/>
  <c r="CR47" i="1"/>
  <c r="Q47" i="1" s="1"/>
  <c r="CS47" i="1"/>
  <c r="R47" i="1" s="1"/>
  <c r="GK47" i="1" s="1"/>
  <c r="DF453" i="3"/>
  <c r="DG453" i="3"/>
  <c r="DJ453" i="3" s="1"/>
  <c r="DH453" i="3"/>
  <c r="DI453" i="3"/>
  <c r="P72" i="1"/>
  <c r="CP72" i="1" s="1"/>
  <c r="O72" i="1" s="1"/>
  <c r="AD61" i="1"/>
  <c r="AB61" i="1" s="1"/>
  <c r="AB59" i="1"/>
  <c r="P53" i="1"/>
  <c r="U48" i="1"/>
  <c r="AD47" i="1"/>
  <c r="AB47" i="1" s="1"/>
  <c r="W33" i="1"/>
  <c r="CP65" i="1"/>
  <c r="O65" i="1" s="1"/>
  <c r="AD62" i="1"/>
  <c r="AB62" i="1" s="1"/>
  <c r="CU19" i="3"/>
  <c r="CV19" i="3"/>
  <c r="CX19" i="3"/>
  <c r="CX24" i="3"/>
  <c r="CX21" i="3"/>
  <c r="CX23" i="3"/>
  <c r="GX50" i="1"/>
  <c r="U50" i="1"/>
  <c r="T48" i="1"/>
  <c r="P47" i="1"/>
  <c r="CZ45" i="1"/>
  <c r="Y45" i="1" s="1"/>
  <c r="CY40" i="1"/>
  <c r="X40" i="1" s="1"/>
  <c r="CP36" i="1"/>
  <c r="O36" i="1" s="1"/>
  <c r="CP38" i="1"/>
  <c r="O38" i="1" s="1"/>
  <c r="AB36" i="1"/>
  <c r="CY32" i="1"/>
  <c r="X32" i="1" s="1"/>
  <c r="CZ32" i="1"/>
  <c r="Y32" i="1" s="1"/>
  <c r="CV458" i="3"/>
  <c r="CX458" i="3"/>
  <c r="DG455" i="3"/>
  <c r="DH455" i="3"/>
  <c r="DI455" i="3"/>
  <c r="DI364" i="3"/>
  <c r="DF364" i="3"/>
  <c r="DJ364" i="3" s="1"/>
  <c r="DG364" i="3"/>
  <c r="DH364" i="3"/>
  <c r="DF337" i="3"/>
  <c r="DG337" i="3"/>
  <c r="DJ337" i="3" s="1"/>
  <c r="DH337" i="3"/>
  <c r="DI337" i="3"/>
  <c r="CR35" i="1"/>
  <c r="Q35" i="1" s="1"/>
  <c r="CS35" i="1"/>
  <c r="CR34" i="1"/>
  <c r="Q34" i="1" s="1"/>
  <c r="CS34" i="1"/>
  <c r="DF479" i="3"/>
  <c r="DG479" i="3"/>
  <c r="DH479" i="3"/>
  <c r="DG418" i="3"/>
  <c r="DH418" i="3"/>
  <c r="DI418" i="3"/>
  <c r="DF418" i="3"/>
  <c r="DJ418" i="3" s="1"/>
  <c r="CV471" i="3"/>
  <c r="CX471" i="3"/>
  <c r="DF423" i="3"/>
  <c r="DJ423" i="3" s="1"/>
  <c r="DG423" i="3"/>
  <c r="DI423" i="3"/>
  <c r="DH423" i="3"/>
  <c r="CV406" i="3"/>
  <c r="CX406" i="3"/>
  <c r="DF180" i="3"/>
  <c r="DG180" i="3"/>
  <c r="DH180" i="3"/>
  <c r="DI180" i="3"/>
  <c r="DJ180" i="3" s="1"/>
  <c r="CX504" i="3"/>
  <c r="DF487" i="3"/>
  <c r="DJ487" i="3" s="1"/>
  <c r="DG487" i="3"/>
  <c r="DH487" i="3"/>
  <c r="DI487" i="3"/>
  <c r="DF485" i="3"/>
  <c r="DJ485" i="3" s="1"/>
  <c r="DH485" i="3"/>
  <c r="CV476" i="3"/>
  <c r="DG461" i="3"/>
  <c r="DH461" i="3"/>
  <c r="DI461" i="3"/>
  <c r="DF459" i="3"/>
  <c r="DJ459" i="3" s="1"/>
  <c r="DG459" i="3"/>
  <c r="DH459" i="3"/>
  <c r="DI459" i="3"/>
  <c r="DF433" i="3"/>
  <c r="DJ433" i="3" s="1"/>
  <c r="DG433" i="3"/>
  <c r="DH433" i="3"/>
  <c r="DI433" i="3"/>
  <c r="DG354" i="3"/>
  <c r="DH354" i="3"/>
  <c r="DI354" i="3"/>
  <c r="P33" i="1"/>
  <c r="CP33" i="1" s="1"/>
  <c r="O33" i="1" s="1"/>
  <c r="CR30" i="1"/>
  <c r="Q30" i="1" s="1"/>
  <c r="CP30" i="1" s="1"/>
  <c r="O30" i="1" s="1"/>
  <c r="GM30" i="1" s="1"/>
  <c r="GP30" i="1" s="1"/>
  <c r="CS30" i="1"/>
  <c r="R30" i="1" s="1"/>
  <c r="GK30" i="1" s="1"/>
  <c r="CV464" i="3"/>
  <c r="CX464" i="3"/>
  <c r="DH383" i="3"/>
  <c r="DF383" i="3"/>
  <c r="DG383" i="3"/>
  <c r="DI383" i="3"/>
  <c r="DJ383" i="3" s="1"/>
  <c r="DF380" i="3"/>
  <c r="DG380" i="3"/>
  <c r="DJ380" i="3" s="1"/>
  <c r="DH380" i="3"/>
  <c r="DI380" i="3"/>
  <c r="DG374" i="3"/>
  <c r="DH374" i="3"/>
  <c r="DI374" i="3"/>
  <c r="DF352" i="3"/>
  <c r="DJ352" i="3" s="1"/>
  <c r="DG352" i="3"/>
  <c r="DH352" i="3"/>
  <c r="DI352" i="3"/>
  <c r="DG343" i="3"/>
  <c r="DH343" i="3"/>
  <c r="DI343" i="3"/>
  <c r="DF343" i="3"/>
  <c r="DJ343" i="3" s="1"/>
  <c r="DG259" i="3"/>
  <c r="DH259" i="3"/>
  <c r="DI259" i="3"/>
  <c r="DF259" i="3"/>
  <c r="DJ259" i="3" s="1"/>
  <c r="AB45" i="1"/>
  <c r="AB39" i="1"/>
  <c r="AB33" i="1"/>
  <c r="AD30" i="1"/>
  <c r="AB30" i="1" s="1"/>
  <c r="CX442" i="3"/>
  <c r="DH430" i="3"/>
  <c r="DI430" i="3"/>
  <c r="DF430" i="3"/>
  <c r="DJ430" i="3" s="1"/>
  <c r="DG430" i="3"/>
  <c r="CW421" i="3"/>
  <c r="CX421" i="3"/>
  <c r="DH414" i="3"/>
  <c r="DF414" i="3"/>
  <c r="DJ414" i="3" s="1"/>
  <c r="DG414" i="3"/>
  <c r="DI414" i="3"/>
  <c r="DF368" i="3"/>
  <c r="DJ368" i="3" s="1"/>
  <c r="DG368" i="3"/>
  <c r="DH368" i="3"/>
  <c r="DI368" i="3"/>
  <c r="DF317" i="3"/>
  <c r="DJ317" i="3" s="1"/>
  <c r="DH317" i="3"/>
  <c r="DI317" i="3"/>
  <c r="CU45" i="3"/>
  <c r="CX46" i="3"/>
  <c r="AD38" i="1"/>
  <c r="AB38" i="1" s="1"/>
  <c r="AB31" i="1"/>
  <c r="DI484" i="3"/>
  <c r="DI480" i="3"/>
  <c r="DF454" i="3"/>
  <c r="DJ454" i="3" s="1"/>
  <c r="DG454" i="3"/>
  <c r="DH454" i="3"/>
  <c r="DI454" i="3"/>
  <c r="DG417" i="3"/>
  <c r="DH417" i="3"/>
  <c r="DF417" i="3"/>
  <c r="DJ417" i="3" s="1"/>
  <c r="DI417" i="3"/>
  <c r="DF304" i="3"/>
  <c r="DJ304" i="3" s="1"/>
  <c r="DG304" i="3"/>
  <c r="DH304" i="3"/>
  <c r="DI304" i="3"/>
  <c r="DI286" i="3"/>
  <c r="DF286" i="3"/>
  <c r="DG286" i="3"/>
  <c r="DJ286" i="3" s="1"/>
  <c r="DH286" i="3"/>
  <c r="AO75" i="1"/>
  <c r="CU40" i="3"/>
  <c r="CX40" i="3"/>
  <c r="CU17" i="3"/>
  <c r="CV17" i="3"/>
  <c r="CX17" i="3"/>
  <c r="CX516" i="3"/>
  <c r="CV505" i="3"/>
  <c r="CX505" i="3"/>
  <c r="DH484" i="3"/>
  <c r="CX438" i="3"/>
  <c r="DF426" i="3"/>
  <c r="DJ426" i="3" s="1"/>
  <c r="DG426" i="3"/>
  <c r="DH426" i="3"/>
  <c r="DI426" i="3"/>
  <c r="AD49" i="1"/>
  <c r="AB49" i="1" s="1"/>
  <c r="W35" i="1"/>
  <c r="DF484" i="3"/>
  <c r="DJ484" i="3" s="1"/>
  <c r="DF409" i="3"/>
  <c r="DJ409" i="3" s="1"/>
  <c r="DG409" i="3"/>
  <c r="DH409" i="3"/>
  <c r="DI409" i="3"/>
  <c r="DF391" i="3"/>
  <c r="DJ391" i="3" s="1"/>
  <c r="DH391" i="3"/>
  <c r="DI391" i="3"/>
  <c r="CV330" i="3"/>
  <c r="CX330" i="3"/>
  <c r="CW26" i="3"/>
  <c r="CU25" i="3"/>
  <c r="CX26" i="3"/>
  <c r="CV25" i="3"/>
  <c r="CX25" i="3"/>
  <c r="CS45" i="1"/>
  <c r="R45" i="1" s="1"/>
  <c r="GK45" i="1" s="1"/>
  <c r="CZ38" i="1"/>
  <c r="Y38" i="1" s="1"/>
  <c r="CQ35" i="1"/>
  <c r="P35" i="1" s="1"/>
  <c r="T33" i="1"/>
  <c r="CZ30" i="1"/>
  <c r="Y30" i="1" s="1"/>
  <c r="DG488" i="3"/>
  <c r="DH488" i="3"/>
  <c r="DI488" i="3"/>
  <c r="DJ488" i="3" s="1"/>
  <c r="DF455" i="3"/>
  <c r="DJ455" i="3" s="1"/>
  <c r="DF424" i="3"/>
  <c r="DG424" i="3"/>
  <c r="DH424" i="3"/>
  <c r="DI424" i="3"/>
  <c r="DJ424" i="3" s="1"/>
  <c r="DG357" i="3"/>
  <c r="DH357" i="3"/>
  <c r="DI357" i="3"/>
  <c r="DF348" i="3"/>
  <c r="DJ348" i="3" s="1"/>
  <c r="DG348" i="3"/>
  <c r="DH348" i="3"/>
  <c r="DI348" i="3"/>
  <c r="AB46" i="1"/>
  <c r="CS43" i="1"/>
  <c r="R43" i="1" s="1"/>
  <c r="GK43" i="1" s="1"/>
  <c r="CU10" i="3"/>
  <c r="CV10" i="3"/>
  <c r="CX10" i="3"/>
  <c r="GX34" i="1"/>
  <c r="DF486" i="3"/>
  <c r="DJ486" i="3" s="1"/>
  <c r="DG486" i="3"/>
  <c r="DH486" i="3"/>
  <c r="DI486" i="3"/>
  <c r="DI479" i="3"/>
  <c r="DJ479" i="3" s="1"/>
  <c r="DF397" i="3"/>
  <c r="DJ397" i="3" s="1"/>
  <c r="DG397" i="3"/>
  <c r="DI397" i="3"/>
  <c r="DH397" i="3"/>
  <c r="DF373" i="3"/>
  <c r="DJ373" i="3" s="1"/>
  <c r="DG373" i="3"/>
  <c r="DH373" i="3"/>
  <c r="DI373" i="3"/>
  <c r="CR43" i="1"/>
  <c r="Q43" i="1" s="1"/>
  <c r="CP43" i="1" s="1"/>
  <c r="O43" i="1" s="1"/>
  <c r="CS39" i="1"/>
  <c r="CV492" i="3"/>
  <c r="CX492" i="3"/>
  <c r="CX467" i="3"/>
  <c r="DF405" i="3"/>
  <c r="DJ405" i="3" s="1"/>
  <c r="DH405" i="3"/>
  <c r="DF361" i="3"/>
  <c r="DJ361" i="3" s="1"/>
  <c r="DH361" i="3"/>
  <c r="DI361" i="3"/>
  <c r="DF351" i="3"/>
  <c r="DJ351" i="3" s="1"/>
  <c r="DH351" i="3"/>
  <c r="DG351" i="3"/>
  <c r="DI351" i="3"/>
  <c r="DI297" i="3"/>
  <c r="DF297" i="3"/>
  <c r="DJ297" i="3" s="1"/>
  <c r="DG297" i="3"/>
  <c r="DH297" i="3"/>
  <c r="CV441" i="3"/>
  <c r="CX441" i="3"/>
  <c r="DH393" i="3"/>
  <c r="DI393" i="3"/>
  <c r="CV328" i="3"/>
  <c r="CX328" i="3"/>
  <c r="DF407" i="3"/>
  <c r="DG407" i="3"/>
  <c r="DJ407" i="3" s="1"/>
  <c r="DG325" i="3"/>
  <c r="DH325" i="3"/>
  <c r="DI325" i="3"/>
  <c r="DF198" i="3"/>
  <c r="DJ198" i="3" s="1"/>
  <c r="DG198" i="3"/>
  <c r="DH198" i="3"/>
  <c r="DI198" i="3"/>
  <c r="DH172" i="3"/>
  <c r="DF172" i="3"/>
  <c r="DJ172" i="3" s="1"/>
  <c r="DG172" i="3"/>
  <c r="DI172" i="3"/>
  <c r="DF335" i="3"/>
  <c r="DJ335" i="3" s="1"/>
  <c r="DG335" i="3"/>
  <c r="DH335" i="3"/>
  <c r="DI335" i="3"/>
  <c r="DF320" i="3"/>
  <c r="DJ320" i="3" s="1"/>
  <c r="DG320" i="3"/>
  <c r="DH320" i="3"/>
  <c r="DI320" i="3"/>
  <c r="DF309" i="3"/>
  <c r="DJ309" i="3" s="1"/>
  <c r="DG309" i="3"/>
  <c r="DH309" i="3"/>
  <c r="DI309" i="3"/>
  <c r="DF295" i="3"/>
  <c r="DJ295" i="3" s="1"/>
  <c r="DG295" i="3"/>
  <c r="DH295" i="3"/>
  <c r="DI295" i="3"/>
  <c r="DF282" i="3"/>
  <c r="DJ282" i="3" s="1"/>
  <c r="DG282" i="3"/>
  <c r="DH282" i="3"/>
  <c r="DI282" i="3"/>
  <c r="DF222" i="3"/>
  <c r="DJ222" i="3" s="1"/>
  <c r="DG222" i="3"/>
  <c r="DH222" i="3"/>
  <c r="DI222" i="3"/>
  <c r="DF218" i="3"/>
  <c r="DJ218" i="3" s="1"/>
  <c r="DG218" i="3"/>
  <c r="DH218" i="3"/>
  <c r="DI218" i="3"/>
  <c r="DG213" i="3"/>
  <c r="DJ213" i="3" s="1"/>
  <c r="DH213" i="3"/>
  <c r="DI213" i="3"/>
  <c r="DF213" i="3"/>
  <c r="DH200" i="3"/>
  <c r="DI200" i="3"/>
  <c r="DF200" i="3"/>
  <c r="DJ200" i="3" s="1"/>
  <c r="DG200" i="3"/>
  <c r="DH387" i="3"/>
  <c r="DI387" i="3"/>
  <c r="CV377" i="3"/>
  <c r="CX377" i="3"/>
  <c r="DF315" i="3"/>
  <c r="DG315" i="3"/>
  <c r="DH315" i="3"/>
  <c r="DI315" i="3"/>
  <c r="DJ315" i="3" s="1"/>
  <c r="DF262" i="3"/>
  <c r="DJ262" i="3" s="1"/>
  <c r="DG262" i="3"/>
  <c r="DH262" i="3"/>
  <c r="DI262" i="3"/>
  <c r="DF175" i="3"/>
  <c r="DJ175" i="3" s="1"/>
  <c r="DG175" i="3"/>
  <c r="DH175" i="3"/>
  <c r="DI175" i="3"/>
  <c r="CX22" i="3"/>
  <c r="DF450" i="3"/>
  <c r="DI450" i="3"/>
  <c r="DH435" i="3"/>
  <c r="DI435" i="3"/>
  <c r="DG401" i="3"/>
  <c r="DF401" i="3"/>
  <c r="DJ401" i="3" s="1"/>
  <c r="DH401" i="3"/>
  <c r="DH381" i="3"/>
  <c r="CV438" i="3"/>
  <c r="DG412" i="3"/>
  <c r="DH412" i="3"/>
  <c r="DG301" i="3"/>
  <c r="DH301" i="3"/>
  <c r="DI301" i="3"/>
  <c r="DF203" i="3"/>
  <c r="DJ203" i="3" s="1"/>
  <c r="DG203" i="3"/>
  <c r="DH203" i="3"/>
  <c r="DI203" i="3"/>
  <c r="DF428" i="3"/>
  <c r="DJ428" i="3" s="1"/>
  <c r="DG428" i="3"/>
  <c r="DH408" i="3"/>
  <c r="DI408" i="3"/>
  <c r="DF342" i="3"/>
  <c r="DJ342" i="3" s="1"/>
  <c r="DG342" i="3"/>
  <c r="DH342" i="3"/>
  <c r="DI342" i="3"/>
  <c r="DF336" i="3"/>
  <c r="DG336" i="3"/>
  <c r="DH336" i="3"/>
  <c r="DI336" i="3"/>
  <c r="DJ336" i="3" s="1"/>
  <c r="CV285" i="3"/>
  <c r="CX285" i="3"/>
  <c r="CX239" i="3"/>
  <c r="CV239" i="3"/>
  <c r="CX188" i="3"/>
  <c r="CV188" i="3"/>
  <c r="CW13" i="3"/>
  <c r="CX13" i="3"/>
  <c r="CU12" i="3"/>
  <c r="CX511" i="3"/>
  <c r="CX490" i="3"/>
  <c r="CX476" i="3"/>
  <c r="CX446" i="3"/>
  <c r="DF422" i="3"/>
  <c r="DG422" i="3"/>
  <c r="DJ422" i="3" s="1"/>
  <c r="DH398" i="3"/>
  <c r="DI398" i="3"/>
  <c r="DI370" i="3"/>
  <c r="DI208" i="3"/>
  <c r="DH208" i="3"/>
  <c r="DF208" i="3"/>
  <c r="DJ208" i="3" s="1"/>
  <c r="DG208" i="3"/>
  <c r="DG393" i="3"/>
  <c r="DF392" i="3"/>
  <c r="DG392" i="3"/>
  <c r="DI392" i="3"/>
  <c r="DJ392" i="3" s="1"/>
  <c r="DH370" i="3"/>
  <c r="DH369" i="3"/>
  <c r="DF369" i="3"/>
  <c r="DJ369" i="3" s="1"/>
  <c r="DG369" i="3"/>
  <c r="DI369" i="3"/>
  <c r="DI346" i="3"/>
  <c r="DI324" i="3"/>
  <c r="DF324" i="3"/>
  <c r="DJ324" i="3" s="1"/>
  <c r="DG324" i="3"/>
  <c r="DH324" i="3"/>
  <c r="DF272" i="3"/>
  <c r="DJ272" i="3" s="1"/>
  <c r="DG272" i="3"/>
  <c r="DH272" i="3"/>
  <c r="DI272" i="3"/>
  <c r="DI270" i="3"/>
  <c r="DF270" i="3"/>
  <c r="DJ270" i="3" s="1"/>
  <c r="DG270" i="3"/>
  <c r="DH270" i="3"/>
  <c r="CV265" i="3"/>
  <c r="CX265" i="3"/>
  <c r="DF163" i="3"/>
  <c r="DJ163" i="3" s="1"/>
  <c r="DG163" i="3"/>
  <c r="DH163" i="3"/>
  <c r="DI163" i="3"/>
  <c r="CX447" i="3"/>
  <c r="CV439" i="3"/>
  <c r="CX439" i="3"/>
  <c r="DF393" i="3"/>
  <c r="DJ393" i="3" s="1"/>
  <c r="DI384" i="3"/>
  <c r="DG379" i="3"/>
  <c r="DG370" i="3"/>
  <c r="DH346" i="3"/>
  <c r="DF291" i="3"/>
  <c r="DG291" i="3"/>
  <c r="DJ291" i="3" s="1"/>
  <c r="DH291" i="3"/>
  <c r="DI291" i="3"/>
  <c r="DF221" i="3"/>
  <c r="DJ221" i="3" s="1"/>
  <c r="DG221" i="3"/>
  <c r="DI221" i="3"/>
  <c r="CW165" i="3"/>
  <c r="CX165" i="3"/>
  <c r="DI427" i="3"/>
  <c r="DF413" i="3"/>
  <c r="DJ413" i="3" s="1"/>
  <c r="DG413" i="3"/>
  <c r="DH413" i="3"/>
  <c r="DI407" i="3"/>
  <c r="DF402" i="3"/>
  <c r="DJ402" i="3" s="1"/>
  <c r="DG402" i="3"/>
  <c r="DH402" i="3"/>
  <c r="DG387" i="3"/>
  <c r="DJ387" i="3" s="1"/>
  <c r="DF386" i="3"/>
  <c r="DG386" i="3"/>
  <c r="DJ386" i="3" s="1"/>
  <c r="DI386" i="3"/>
  <c r="DH384" i="3"/>
  <c r="DH363" i="3"/>
  <c r="DF363" i="3"/>
  <c r="DG363" i="3"/>
  <c r="DJ363" i="3" s="1"/>
  <c r="DI363" i="3"/>
  <c r="DF346" i="3"/>
  <c r="DJ346" i="3" s="1"/>
  <c r="DF325" i="3"/>
  <c r="DJ325" i="3" s="1"/>
  <c r="DG310" i="3"/>
  <c r="DF310" i="3"/>
  <c r="DJ310" i="3" s="1"/>
  <c r="DH310" i="3"/>
  <c r="DI310" i="3"/>
  <c r="CV281" i="3"/>
  <c r="CX281" i="3"/>
  <c r="DH278" i="3"/>
  <c r="DI278" i="3"/>
  <c r="DG278" i="3"/>
  <c r="DF278" i="3"/>
  <c r="DJ278" i="3" s="1"/>
  <c r="CV247" i="3"/>
  <c r="CX247" i="3"/>
  <c r="DF245" i="3"/>
  <c r="DG245" i="3"/>
  <c r="DH245" i="3"/>
  <c r="DI245" i="3"/>
  <c r="DJ245" i="3" s="1"/>
  <c r="DF219" i="3"/>
  <c r="DJ219" i="3" s="1"/>
  <c r="DG219" i="3"/>
  <c r="DH219" i="3"/>
  <c r="DI219" i="3"/>
  <c r="DH16" i="3"/>
  <c r="DI16" i="3"/>
  <c r="DF16" i="3"/>
  <c r="DJ16" i="3" s="1"/>
  <c r="DG16" i="3"/>
  <c r="DI482" i="3"/>
  <c r="DJ482" i="3" s="1"/>
  <c r="DF429" i="3"/>
  <c r="DJ429" i="3" s="1"/>
  <c r="DG429" i="3"/>
  <c r="DI429" i="3"/>
  <c r="DH427" i="3"/>
  <c r="DH396" i="3"/>
  <c r="DF396" i="3"/>
  <c r="DJ396" i="3" s="1"/>
  <c r="DF387" i="3"/>
  <c r="DG384" i="3"/>
  <c r="DJ384" i="3" s="1"/>
  <c r="DI356" i="3"/>
  <c r="DF356" i="3"/>
  <c r="DJ356" i="3" s="1"/>
  <c r="DG356" i="3"/>
  <c r="DH356" i="3"/>
  <c r="DF314" i="3"/>
  <c r="DJ314" i="3" s="1"/>
  <c r="DG314" i="3"/>
  <c r="DH314" i="3"/>
  <c r="DI314" i="3"/>
  <c r="DH305" i="3"/>
  <c r="DF305" i="3"/>
  <c r="DJ305" i="3" s="1"/>
  <c r="DG305" i="3"/>
  <c r="DI305" i="3"/>
  <c r="DH229" i="3"/>
  <c r="DI229" i="3"/>
  <c r="DJ229" i="3" s="1"/>
  <c r="DF229" i="3"/>
  <c r="DG229" i="3"/>
  <c r="DF107" i="3"/>
  <c r="DJ107" i="3" s="1"/>
  <c r="DG107" i="3"/>
  <c r="DH107" i="3"/>
  <c r="DI107" i="3"/>
  <c r="DI104" i="3"/>
  <c r="DF104" i="3"/>
  <c r="DJ104" i="3" s="1"/>
  <c r="DG104" i="3"/>
  <c r="DH104" i="3"/>
  <c r="DF102" i="3"/>
  <c r="DJ102" i="3" s="1"/>
  <c r="DG102" i="3"/>
  <c r="DH102" i="3"/>
  <c r="DI102" i="3"/>
  <c r="DI89" i="3"/>
  <c r="DH89" i="3"/>
  <c r="DF89" i="3"/>
  <c r="DJ89" i="3" s="1"/>
  <c r="DG89" i="3"/>
  <c r="DI378" i="3"/>
  <c r="DF87" i="3"/>
  <c r="DJ87" i="3" s="1"/>
  <c r="DG87" i="3"/>
  <c r="DH87" i="3"/>
  <c r="DI87" i="3"/>
  <c r="CV251" i="3"/>
  <c r="CX251" i="3"/>
  <c r="CV244" i="3"/>
  <c r="DH226" i="3"/>
  <c r="DF189" i="3"/>
  <c r="DG189" i="3"/>
  <c r="DJ189" i="3" s="1"/>
  <c r="DH189" i="3"/>
  <c r="DI189" i="3"/>
  <c r="DI155" i="3"/>
  <c r="DF155" i="3"/>
  <c r="DJ155" i="3" s="1"/>
  <c r="DG155" i="3"/>
  <c r="DH155" i="3"/>
  <c r="DF142" i="3"/>
  <c r="DG142" i="3"/>
  <c r="DJ142" i="3" s="1"/>
  <c r="DH142" i="3"/>
  <c r="DI142" i="3"/>
  <c r="DF125" i="3"/>
  <c r="DJ125" i="3" s="1"/>
  <c r="DG125" i="3"/>
  <c r="DI125" i="3"/>
  <c r="DF70" i="3"/>
  <c r="DG70" i="3"/>
  <c r="DH70" i="3"/>
  <c r="DI70" i="3"/>
  <c r="DJ70" i="3" s="1"/>
  <c r="DF15" i="3"/>
  <c r="DJ15" i="3" s="1"/>
  <c r="DG15" i="3"/>
  <c r="DH15" i="3"/>
  <c r="DI15" i="3"/>
  <c r="CX248" i="3"/>
  <c r="DG153" i="3"/>
  <c r="DH153" i="3"/>
  <c r="DI153" i="3"/>
  <c r="DF150" i="3"/>
  <c r="DG150" i="3"/>
  <c r="DH150" i="3"/>
  <c r="DI150" i="3"/>
  <c r="DJ150" i="3" s="1"/>
  <c r="DF93" i="3"/>
  <c r="DJ93" i="3" s="1"/>
  <c r="DG93" i="3"/>
  <c r="DH93" i="3"/>
  <c r="DI93" i="3"/>
  <c r="DH227" i="3"/>
  <c r="DF227" i="3"/>
  <c r="DF183" i="3"/>
  <c r="DJ183" i="3" s="1"/>
  <c r="DG183" i="3"/>
  <c r="DH183" i="3"/>
  <c r="DI183" i="3"/>
  <c r="DF78" i="3"/>
  <c r="DJ78" i="3" s="1"/>
  <c r="DG78" i="3"/>
  <c r="DH78" i="3"/>
  <c r="DI78" i="3"/>
  <c r="DF112" i="3"/>
  <c r="DJ112" i="3" s="1"/>
  <c r="DG112" i="3"/>
  <c r="DH112" i="3"/>
  <c r="DI112" i="3"/>
  <c r="DF81" i="3"/>
  <c r="DJ81" i="3" s="1"/>
  <c r="DG81" i="3"/>
  <c r="DH81" i="3"/>
  <c r="DI81" i="3"/>
  <c r="DF76" i="3"/>
  <c r="DG76" i="3"/>
  <c r="DH76" i="3"/>
  <c r="DI76" i="3"/>
  <c r="DJ76" i="3" s="1"/>
  <c r="CX49" i="3"/>
  <c r="DG246" i="3"/>
  <c r="DJ246" i="3" s="1"/>
  <c r="DH246" i="3"/>
  <c r="DI246" i="3"/>
  <c r="DH234" i="3"/>
  <c r="DI234" i="3"/>
  <c r="DF207" i="3"/>
  <c r="DJ207" i="3" s="1"/>
  <c r="DG207" i="3"/>
  <c r="DH207" i="3"/>
  <c r="DF199" i="3"/>
  <c r="DJ199" i="3" s="1"/>
  <c r="DG199" i="3"/>
  <c r="DH199" i="3"/>
  <c r="DI199" i="3"/>
  <c r="DF166" i="3"/>
  <c r="DJ166" i="3" s="1"/>
  <c r="DG166" i="3"/>
  <c r="DH166" i="3"/>
  <c r="DI166" i="3"/>
  <c r="DG293" i="3"/>
  <c r="DJ293" i="3" s="1"/>
  <c r="DH293" i="3"/>
  <c r="DF293" i="3"/>
  <c r="DF253" i="3"/>
  <c r="DJ253" i="3" s="1"/>
  <c r="DG253" i="3"/>
  <c r="DH253" i="3"/>
  <c r="DH204" i="3"/>
  <c r="DI204" i="3"/>
  <c r="DF162" i="3"/>
  <c r="DJ162" i="3" s="1"/>
  <c r="DG162" i="3"/>
  <c r="DH162" i="3"/>
  <c r="DI162" i="3"/>
  <c r="DF84" i="3"/>
  <c r="DJ84" i="3" s="1"/>
  <c r="DG84" i="3"/>
  <c r="DH84" i="3"/>
  <c r="DI84" i="3"/>
  <c r="DG238" i="3"/>
  <c r="DF238" i="3"/>
  <c r="DJ238" i="3" s="1"/>
  <c r="DH238" i="3"/>
  <c r="DI238" i="3"/>
  <c r="DI216" i="3"/>
  <c r="DG146" i="3"/>
  <c r="DJ146" i="3" s="1"/>
  <c r="DH146" i="3"/>
  <c r="DI146" i="3"/>
  <c r="DF146" i="3"/>
  <c r="DF98" i="3"/>
  <c r="DG98" i="3"/>
  <c r="DJ98" i="3" s="1"/>
  <c r="DH98" i="3"/>
  <c r="DI98" i="3"/>
  <c r="CX339" i="3"/>
  <c r="DF284" i="3"/>
  <c r="DJ284" i="3" s="1"/>
  <c r="DG284" i="3"/>
  <c r="DF264" i="3"/>
  <c r="DJ264" i="3" s="1"/>
  <c r="DG264" i="3"/>
  <c r="DH264" i="3"/>
  <c r="DI226" i="3"/>
  <c r="DH216" i="3"/>
  <c r="CV211" i="3"/>
  <c r="DF194" i="3"/>
  <c r="DJ194" i="3" s="1"/>
  <c r="DG194" i="3"/>
  <c r="DH194" i="3"/>
  <c r="DI194" i="3"/>
  <c r="DG176" i="3"/>
  <c r="DH176" i="3"/>
  <c r="DI176" i="3"/>
  <c r="DF176" i="3"/>
  <c r="DJ176" i="3" s="1"/>
  <c r="DI159" i="3"/>
  <c r="DG159" i="3"/>
  <c r="DH159" i="3"/>
  <c r="DF159" i="3"/>
  <c r="DJ159" i="3" s="1"/>
  <c r="CV86" i="3"/>
  <c r="CX86" i="3"/>
  <c r="CV359" i="3"/>
  <c r="DI255" i="3"/>
  <c r="DG226" i="3"/>
  <c r="DJ226" i="3" s="1"/>
  <c r="DG216" i="3"/>
  <c r="DI190" i="3"/>
  <c r="CX118" i="3"/>
  <c r="CW118" i="3"/>
  <c r="CW96" i="3"/>
  <c r="CX96" i="3"/>
  <c r="DH274" i="3"/>
  <c r="DH266" i="3"/>
  <c r="DH255" i="3"/>
  <c r="DI252" i="3"/>
  <c r="DG228" i="3"/>
  <c r="DH228" i="3"/>
  <c r="DI228" i="3"/>
  <c r="DF184" i="3"/>
  <c r="DG184" i="3"/>
  <c r="DH184" i="3"/>
  <c r="DI184" i="3"/>
  <c r="DJ184" i="3" s="1"/>
  <c r="DF154" i="3"/>
  <c r="DJ154" i="3" s="1"/>
  <c r="DG154" i="3"/>
  <c r="DH154" i="3"/>
  <c r="DF136" i="3"/>
  <c r="DJ136" i="3" s="1"/>
  <c r="DG136" i="3"/>
  <c r="DH136" i="3"/>
  <c r="DI136" i="3"/>
  <c r="DI292" i="3"/>
  <c r="DI287" i="3"/>
  <c r="DG274" i="3"/>
  <c r="DG266" i="3"/>
  <c r="DJ266" i="3" s="1"/>
  <c r="DF258" i="3"/>
  <c r="DJ258" i="3" s="1"/>
  <c r="DG258" i="3"/>
  <c r="DG255" i="3"/>
  <c r="DH252" i="3"/>
  <c r="CV250" i="3"/>
  <c r="CX250" i="3"/>
  <c r="DI240" i="3"/>
  <c r="DI237" i="3"/>
  <c r="DF212" i="3"/>
  <c r="DG212" i="3"/>
  <c r="DJ212" i="3" s="1"/>
  <c r="DI212" i="3"/>
  <c r="DH212" i="3"/>
  <c r="DF167" i="3"/>
  <c r="DG167" i="3"/>
  <c r="DH167" i="3"/>
  <c r="DI167" i="3"/>
  <c r="DJ167" i="3" s="1"/>
  <c r="DF149" i="3"/>
  <c r="DJ149" i="3" s="1"/>
  <c r="DG149" i="3"/>
  <c r="DH149" i="3"/>
  <c r="DI149" i="3"/>
  <c r="DF133" i="3"/>
  <c r="DH133" i="3"/>
  <c r="DI133" i="3"/>
  <c r="DJ133" i="3" s="1"/>
  <c r="DG133" i="3"/>
  <c r="DI331" i="3"/>
  <c r="DI321" i="3"/>
  <c r="DI306" i="3"/>
  <c r="DH292" i="3"/>
  <c r="CV289" i="3"/>
  <c r="CX289" i="3"/>
  <c r="DH287" i="3"/>
  <c r="DI283" i="3"/>
  <c r="DJ283" i="3" s="1"/>
  <c r="DF277" i="3"/>
  <c r="DJ277" i="3" s="1"/>
  <c r="DG277" i="3"/>
  <c r="DF274" i="3"/>
  <c r="DJ274" i="3" s="1"/>
  <c r="CW269" i="3"/>
  <c r="CX269" i="3"/>
  <c r="DF266" i="3"/>
  <c r="DI263" i="3"/>
  <c r="DH254" i="3"/>
  <c r="DI254" i="3"/>
  <c r="DG252" i="3"/>
  <c r="DH240" i="3"/>
  <c r="DG237" i="3"/>
  <c r="DI230" i="3"/>
  <c r="DF153" i="3"/>
  <c r="DJ153" i="3" s="1"/>
  <c r="DF139" i="3"/>
  <c r="DG139" i="3"/>
  <c r="DJ139" i="3" s="1"/>
  <c r="DH139" i="3"/>
  <c r="DI139" i="3"/>
  <c r="DH125" i="3"/>
  <c r="DI338" i="3"/>
  <c r="DG292" i="3"/>
  <c r="DJ292" i="3" s="1"/>
  <c r="DG287" i="3"/>
  <c r="DJ287" i="3" s="1"/>
  <c r="DG283" i="3"/>
  <c r="DG240" i="3"/>
  <c r="DJ240" i="3" s="1"/>
  <c r="DF237" i="3"/>
  <c r="DJ237" i="3" s="1"/>
  <c r="DI227" i="3"/>
  <c r="DH223" i="3"/>
  <c r="DI217" i="3"/>
  <c r="CX243" i="3"/>
  <c r="DH129" i="3"/>
  <c r="DI129" i="3"/>
  <c r="DF129" i="3"/>
  <c r="DJ129" i="3" s="1"/>
  <c r="DG129" i="3"/>
  <c r="DF127" i="3"/>
  <c r="DJ127" i="3" s="1"/>
  <c r="DH127" i="3"/>
  <c r="DI127" i="3"/>
  <c r="DG127" i="3"/>
  <c r="DH7" i="3"/>
  <c r="DI7" i="3"/>
  <c r="DJ7" i="3" s="1"/>
  <c r="DF7" i="3"/>
  <c r="DG7" i="3"/>
  <c r="DF61" i="3"/>
  <c r="DJ61" i="3" s="1"/>
  <c r="DG61" i="3"/>
  <c r="DH61" i="3"/>
  <c r="DI61" i="3"/>
  <c r="CV53" i="3"/>
  <c r="DF110" i="3"/>
  <c r="DJ110" i="3" s="1"/>
  <c r="DG110" i="3"/>
  <c r="DF94" i="3"/>
  <c r="DG94" i="3"/>
  <c r="DH94" i="3"/>
  <c r="DI94" i="3"/>
  <c r="DJ94" i="3" s="1"/>
  <c r="DF68" i="3"/>
  <c r="DJ68" i="3" s="1"/>
  <c r="DG68" i="3"/>
  <c r="DH68" i="3"/>
  <c r="DI68" i="3"/>
  <c r="DH58" i="3"/>
  <c r="DI58" i="3"/>
  <c r="DF58" i="3"/>
  <c r="DJ58" i="3" s="1"/>
  <c r="DG58" i="3"/>
  <c r="DI50" i="3"/>
  <c r="DJ50" i="3" s="1"/>
  <c r="DF50" i="3"/>
  <c r="DG50" i="3"/>
  <c r="DH50" i="3"/>
  <c r="DF37" i="3"/>
  <c r="DG37" i="3"/>
  <c r="DJ37" i="3" s="1"/>
  <c r="DH37" i="3"/>
  <c r="DI37" i="3"/>
  <c r="CX18" i="3"/>
  <c r="DG140" i="3"/>
  <c r="DH140" i="3"/>
  <c r="DI140" i="3"/>
  <c r="DF85" i="3"/>
  <c r="DJ85" i="3" s="1"/>
  <c r="DG85" i="3"/>
  <c r="DH85" i="3"/>
  <c r="DI85" i="3"/>
  <c r="CV45" i="3"/>
  <c r="CX45" i="3"/>
  <c r="CX27" i="3"/>
  <c r="DF147" i="3"/>
  <c r="DJ147" i="3" s="1"/>
  <c r="DG147" i="3"/>
  <c r="DF119" i="3"/>
  <c r="DJ119" i="3" s="1"/>
  <c r="DG119" i="3"/>
  <c r="DF108" i="3"/>
  <c r="DJ108" i="3" s="1"/>
  <c r="DG108" i="3"/>
  <c r="DH108" i="3"/>
  <c r="DI108" i="3"/>
  <c r="DF41" i="3"/>
  <c r="DG41" i="3"/>
  <c r="DH41" i="3"/>
  <c r="DI41" i="3"/>
  <c r="DJ41" i="3" s="1"/>
  <c r="CX39" i="3"/>
  <c r="DF181" i="3"/>
  <c r="DJ181" i="3" s="1"/>
  <c r="DG181" i="3"/>
  <c r="DH181" i="3"/>
  <c r="DF164" i="3"/>
  <c r="DG164" i="3"/>
  <c r="DH164" i="3"/>
  <c r="DI164" i="3"/>
  <c r="DJ164" i="3" s="1"/>
  <c r="DI122" i="3"/>
  <c r="DH122" i="3"/>
  <c r="DH82" i="3"/>
  <c r="DI82" i="3"/>
  <c r="DF71" i="3"/>
  <c r="DG71" i="3"/>
  <c r="DJ71" i="3" s="1"/>
  <c r="DI71" i="3"/>
  <c r="DF3" i="3"/>
  <c r="DJ3" i="3" s="1"/>
  <c r="DG3" i="3"/>
  <c r="DH3" i="3"/>
  <c r="DI3" i="3"/>
  <c r="DG196" i="3"/>
  <c r="DH196" i="3"/>
  <c r="DH137" i="3"/>
  <c r="DI137" i="3"/>
  <c r="DJ137" i="3" s="1"/>
  <c r="DI128" i="3"/>
  <c r="DF128" i="3"/>
  <c r="DJ128" i="3" s="1"/>
  <c r="CW186" i="3"/>
  <c r="DH141" i="3"/>
  <c r="DI141" i="3"/>
  <c r="DJ141" i="3" s="1"/>
  <c r="DF141" i="3"/>
  <c r="DG141" i="3"/>
  <c r="DF75" i="3"/>
  <c r="DJ75" i="3" s="1"/>
  <c r="DG75" i="3"/>
  <c r="DH75" i="3"/>
  <c r="DI75" i="3"/>
  <c r="DF126" i="3"/>
  <c r="DJ126" i="3" s="1"/>
  <c r="DG126" i="3"/>
  <c r="DI126" i="3"/>
  <c r="DF120" i="3"/>
  <c r="DG120" i="3"/>
  <c r="DH120" i="3"/>
  <c r="DH97" i="3"/>
  <c r="DI97" i="3"/>
  <c r="DF97" i="3"/>
  <c r="DG97" i="3"/>
  <c r="DJ97" i="3" s="1"/>
  <c r="DF64" i="3"/>
  <c r="DJ64" i="3" s="1"/>
  <c r="DG64" i="3"/>
  <c r="DH64" i="3"/>
  <c r="DI64" i="3"/>
  <c r="DG6" i="3"/>
  <c r="DH6" i="3"/>
  <c r="DI6" i="3"/>
  <c r="DF6" i="3"/>
  <c r="DJ6" i="3" s="1"/>
  <c r="DH197" i="3"/>
  <c r="DI197" i="3"/>
  <c r="DJ197" i="3" s="1"/>
  <c r="DG182" i="3"/>
  <c r="DH182" i="3"/>
  <c r="DF145" i="3"/>
  <c r="DG145" i="3"/>
  <c r="DJ145" i="3" s="1"/>
  <c r="DG111" i="3"/>
  <c r="DH111" i="3"/>
  <c r="DI111" i="3"/>
  <c r="CV103" i="3"/>
  <c r="CX103" i="3"/>
  <c r="DF101" i="3"/>
  <c r="DJ101" i="3" s="1"/>
  <c r="DG101" i="3"/>
  <c r="DH101" i="3"/>
  <c r="DI101" i="3"/>
  <c r="DF95" i="3"/>
  <c r="DG95" i="3"/>
  <c r="DJ95" i="3" s="1"/>
  <c r="DH95" i="3"/>
  <c r="DI88" i="3"/>
  <c r="DJ88" i="3" s="1"/>
  <c r="DF67" i="3"/>
  <c r="DJ67" i="3" s="1"/>
  <c r="DG67" i="3"/>
  <c r="DH67" i="3"/>
  <c r="DI67" i="3"/>
  <c r="CX54" i="3"/>
  <c r="CV14" i="3"/>
  <c r="CX14" i="3"/>
  <c r="DI130" i="3"/>
  <c r="DI115" i="3"/>
  <c r="DI90" i="3"/>
  <c r="DJ90" i="3" s="1"/>
  <c r="DF62" i="3"/>
  <c r="DJ62" i="3" s="1"/>
  <c r="DG62" i="3"/>
  <c r="DH62" i="3"/>
  <c r="CX33" i="3"/>
  <c r="CV11" i="3"/>
  <c r="CX11" i="3"/>
  <c r="DG202" i="3"/>
  <c r="DH202" i="3"/>
  <c r="DF171" i="3"/>
  <c r="DJ171" i="3" s="1"/>
  <c r="DG171" i="3"/>
  <c r="DH171" i="3"/>
  <c r="DF158" i="3"/>
  <c r="DJ158" i="3" s="1"/>
  <c r="DG158" i="3"/>
  <c r="DG132" i="3"/>
  <c r="DH132" i="3"/>
  <c r="DI132" i="3"/>
  <c r="DF132" i="3"/>
  <c r="DJ132" i="3" s="1"/>
  <c r="DH130" i="3"/>
  <c r="DH115" i="3"/>
  <c r="DG114" i="3"/>
  <c r="DI114" i="3"/>
  <c r="DF114" i="3"/>
  <c r="DJ114" i="3" s="1"/>
  <c r="DH114" i="3"/>
  <c r="DH90" i="3"/>
  <c r="CV40" i="3"/>
  <c r="DF4" i="3"/>
  <c r="DG4" i="3"/>
  <c r="DI4" i="3"/>
  <c r="DJ4" i="3" s="1"/>
  <c r="DI110" i="3"/>
  <c r="DF35" i="3"/>
  <c r="DG35" i="3"/>
  <c r="DJ35" i="3" s="1"/>
  <c r="DF5" i="3"/>
  <c r="DG5" i="3"/>
  <c r="DH5" i="3"/>
  <c r="CW20" i="3"/>
  <c r="CX20" i="3"/>
  <c r="CV43" i="3"/>
  <c r="CX43" i="3"/>
  <c r="CV12" i="3"/>
  <c r="CX12" i="3"/>
  <c r="DH109" i="3"/>
  <c r="DI109" i="3"/>
  <c r="DF36" i="3"/>
  <c r="DG36" i="3"/>
  <c r="DH36" i="3"/>
  <c r="DF113" i="3"/>
  <c r="DJ113" i="3" s="1"/>
  <c r="DG113" i="3"/>
  <c r="DH113" i="3"/>
  <c r="DG63" i="3"/>
  <c r="DH63" i="3"/>
  <c r="DI63" i="3"/>
  <c r="DH148" i="3"/>
  <c r="DI148" i="3"/>
  <c r="DF57" i="3"/>
  <c r="DJ57" i="3" s="1"/>
  <c r="DG57" i="3"/>
  <c r="DH57" i="3"/>
  <c r="DI57" i="3"/>
  <c r="CX9" i="3"/>
  <c r="CX144" i="3"/>
  <c r="CX52" i="3"/>
  <c r="AC75" i="1" l="1"/>
  <c r="R153" i="8"/>
  <c r="K158" i="8" s="1"/>
  <c r="R147" i="7"/>
  <c r="J152" i="7" s="1"/>
  <c r="R553" i="7"/>
  <c r="J558" i="7" s="1"/>
  <c r="R559" i="8"/>
  <c r="K564" i="8" s="1"/>
  <c r="R90" i="7"/>
  <c r="J93" i="7" s="1"/>
  <c r="R96" i="8"/>
  <c r="K99" i="8" s="1"/>
  <c r="R165" i="7"/>
  <c r="J169" i="7" s="1"/>
  <c r="R171" i="8"/>
  <c r="K175" i="8" s="1"/>
  <c r="GM113" i="1"/>
  <c r="GP113" i="1" s="1"/>
  <c r="R478" i="8"/>
  <c r="K481" i="8" s="1"/>
  <c r="R472" i="7"/>
  <c r="J475" i="7" s="1"/>
  <c r="T865" i="8"/>
  <c r="K869" i="8" s="1"/>
  <c r="T859" i="7"/>
  <c r="J863" i="7" s="1"/>
  <c r="R338" i="8"/>
  <c r="K341" i="8" s="1"/>
  <c r="R332" i="7"/>
  <c r="J335" i="7" s="1"/>
  <c r="T601" i="8"/>
  <c r="K606" i="8" s="1"/>
  <c r="T595" i="7"/>
  <c r="J600" i="7" s="1"/>
  <c r="R788" i="7"/>
  <c r="J794" i="7" s="1"/>
  <c r="R794" i="8"/>
  <c r="K800" i="8" s="1"/>
  <c r="T300" i="8"/>
  <c r="K304" i="8" s="1"/>
  <c r="T294" i="7"/>
  <c r="J298" i="7" s="1"/>
  <c r="T426" i="8"/>
  <c r="K429" i="8" s="1"/>
  <c r="T420" i="7"/>
  <c r="J423" i="7" s="1"/>
  <c r="R328" i="8"/>
  <c r="K333" i="8" s="1"/>
  <c r="R322" i="7"/>
  <c r="J327" i="7" s="1"/>
  <c r="R121" i="8"/>
  <c r="R115" i="7"/>
  <c r="K209" i="8"/>
  <c r="J203" i="7"/>
  <c r="R770" i="8"/>
  <c r="K774" i="8" s="1"/>
  <c r="R764" i="7"/>
  <c r="J768" i="7" s="1"/>
  <c r="T96" i="8"/>
  <c r="K100" i="8" s="1"/>
  <c r="T90" i="7"/>
  <c r="J94" i="7" s="1"/>
  <c r="CP307" i="1"/>
  <c r="O307" i="1" s="1"/>
  <c r="J667" i="7"/>
  <c r="K673" i="8"/>
  <c r="DG420" i="3"/>
  <c r="K545" i="8"/>
  <c r="J539" i="7"/>
  <c r="K797" i="8"/>
  <c r="J791" i="7"/>
  <c r="GM287" i="1"/>
  <c r="GP287" i="1" s="1"/>
  <c r="R601" i="8"/>
  <c r="K605" i="8" s="1"/>
  <c r="R595" i="7"/>
  <c r="J599" i="7" s="1"/>
  <c r="K74" i="8"/>
  <c r="J68" i="7"/>
  <c r="DG34" i="3"/>
  <c r="DG271" i="3"/>
  <c r="R61" i="1"/>
  <c r="V165" i="7"/>
  <c r="J171" i="7" s="1"/>
  <c r="V171" i="8"/>
  <c r="K177" i="8" s="1"/>
  <c r="R86" i="8"/>
  <c r="K91" i="8" s="1"/>
  <c r="R80" i="7"/>
  <c r="J85" i="7" s="1"/>
  <c r="R133" i="8"/>
  <c r="K137" i="8" s="1"/>
  <c r="R127" i="7"/>
  <c r="J131" i="7" s="1"/>
  <c r="R70" i="1"/>
  <c r="V225" i="8"/>
  <c r="K231" i="8" s="1"/>
  <c r="V219" i="7"/>
  <c r="J225" i="7" s="1"/>
  <c r="R208" i="1"/>
  <c r="GK208" i="1" s="1"/>
  <c r="V497" i="8"/>
  <c r="V491" i="7"/>
  <c r="L855" i="8"/>
  <c r="K849" i="7"/>
  <c r="CY326" i="1"/>
  <c r="X326" i="1" s="1"/>
  <c r="R33" i="1"/>
  <c r="GK33" i="1" s="1"/>
  <c r="V65" i="8"/>
  <c r="V59" i="7"/>
  <c r="J853" i="7"/>
  <c r="K859" i="8"/>
  <c r="J864" i="8" s="1"/>
  <c r="K236" i="8"/>
  <c r="J230" i="7"/>
  <c r="L836" i="8"/>
  <c r="K830" i="7"/>
  <c r="R236" i="7"/>
  <c r="J239" i="7" s="1"/>
  <c r="R242" i="8"/>
  <c r="K245" i="8" s="1"/>
  <c r="J248" i="8" s="1"/>
  <c r="J444" i="7"/>
  <c r="K450" i="8"/>
  <c r="CY312" i="1"/>
  <c r="X312" i="1" s="1"/>
  <c r="J699" i="7"/>
  <c r="K705" i="8"/>
  <c r="K42" i="8"/>
  <c r="J36" i="7"/>
  <c r="J363" i="8"/>
  <c r="CP305" i="1"/>
  <c r="O305" i="1" s="1"/>
  <c r="GM305" i="1" s="1"/>
  <c r="GP305" i="1" s="1"/>
  <c r="DH190" i="3"/>
  <c r="DF379" i="3"/>
  <c r="CP61" i="1"/>
  <c r="O61" i="1" s="1"/>
  <c r="J167" i="7"/>
  <c r="K173" i="8"/>
  <c r="J221" i="7"/>
  <c r="K227" i="8"/>
  <c r="GM156" i="1"/>
  <c r="GP156" i="1" s="1"/>
  <c r="GM179" i="1"/>
  <c r="GP179" i="1" s="1"/>
  <c r="J775" i="7"/>
  <c r="I779" i="7" s="1"/>
  <c r="K781" i="8"/>
  <c r="J785" i="8" s="1"/>
  <c r="BD360" i="1"/>
  <c r="R307" i="1"/>
  <c r="V671" i="8"/>
  <c r="K678" i="8" s="1"/>
  <c r="V665" i="7"/>
  <c r="J672" i="7" s="1"/>
  <c r="GM231" i="1"/>
  <c r="GP231" i="1" s="1"/>
  <c r="AI328" i="1"/>
  <c r="AH381" i="1"/>
  <c r="AH360" i="1" s="1"/>
  <c r="L818" i="8"/>
  <c r="K812" i="7"/>
  <c r="R290" i="1"/>
  <c r="GK290" i="1" s="1"/>
  <c r="V619" i="8"/>
  <c r="V613" i="7"/>
  <c r="K119" i="8"/>
  <c r="J113" i="7"/>
  <c r="K832" i="8"/>
  <c r="J826" i="7"/>
  <c r="K622" i="8"/>
  <c r="J616" i="7"/>
  <c r="L828" i="8"/>
  <c r="K822" i="7"/>
  <c r="K89" i="8"/>
  <c r="J83" i="7"/>
  <c r="K310" i="8"/>
  <c r="J304" i="7"/>
  <c r="R357" i="8"/>
  <c r="K360" i="8" s="1"/>
  <c r="R351" i="7"/>
  <c r="J354" i="7" s="1"/>
  <c r="V228" i="7"/>
  <c r="V234" i="8"/>
  <c r="R71" i="1"/>
  <c r="GK71" i="1" s="1"/>
  <c r="DI182" i="3"/>
  <c r="DJ182" i="3" s="1"/>
  <c r="DG436" i="3"/>
  <c r="DJ436" i="3" s="1"/>
  <c r="T52" i="7"/>
  <c r="J56" i="7" s="1"/>
  <c r="T58" i="8"/>
  <c r="K62" i="8" s="1"/>
  <c r="CZ28" i="1"/>
  <c r="Y28" i="1" s="1"/>
  <c r="T65" i="8"/>
  <c r="K69" i="8" s="1"/>
  <c r="T59" i="7"/>
  <c r="J63" i="7" s="1"/>
  <c r="GM63" i="1"/>
  <c r="GP63" i="1" s="1"/>
  <c r="R188" i="8"/>
  <c r="K191" i="8" s="1"/>
  <c r="R182" i="7"/>
  <c r="J185" i="7" s="1"/>
  <c r="I188" i="7" s="1"/>
  <c r="GM190" i="1"/>
  <c r="GP190" i="1" s="1"/>
  <c r="GM225" i="1"/>
  <c r="GP225" i="1" s="1"/>
  <c r="K498" i="8"/>
  <c r="J492" i="7"/>
  <c r="R372" i="1"/>
  <c r="GK372" i="1" s="1"/>
  <c r="GM372" i="1" s="1"/>
  <c r="GP372" i="1" s="1"/>
  <c r="V822" i="8"/>
  <c r="V816" i="7"/>
  <c r="T663" i="8"/>
  <c r="K668" i="8" s="1"/>
  <c r="T657" i="7"/>
  <c r="J662" i="7" s="1"/>
  <c r="R635" i="8"/>
  <c r="K639" i="8" s="1"/>
  <c r="R629" i="7"/>
  <c r="J633" i="7" s="1"/>
  <c r="CP379" i="1"/>
  <c r="O379" i="1" s="1"/>
  <c r="K71" i="7"/>
  <c r="L77" i="8"/>
  <c r="V97" i="7"/>
  <c r="V103" i="8"/>
  <c r="R38" i="1"/>
  <c r="GK38" i="1" s="1"/>
  <c r="V41" i="1"/>
  <c r="AI75" i="1" s="1"/>
  <c r="R97" i="7"/>
  <c r="J100" i="7" s="1"/>
  <c r="I103" i="7" s="1"/>
  <c r="R103" i="8"/>
  <c r="K106" i="8" s="1"/>
  <c r="R178" i="1"/>
  <c r="GK178" i="1" s="1"/>
  <c r="GM178" i="1" s="1"/>
  <c r="GP178" i="1" s="1"/>
  <c r="V434" i="7"/>
  <c r="V440" i="8"/>
  <c r="J662" i="8"/>
  <c r="GK205" i="1"/>
  <c r="GM205" i="1" s="1"/>
  <c r="GP205" i="1" s="1"/>
  <c r="K490" i="8"/>
  <c r="J484" i="7"/>
  <c r="K593" i="8"/>
  <c r="J587" i="7"/>
  <c r="CP312" i="1"/>
  <c r="O312" i="1" s="1"/>
  <c r="R135" i="1"/>
  <c r="GK135" i="1" s="1"/>
  <c r="V338" i="8"/>
  <c r="V332" i="7"/>
  <c r="R69" i="1"/>
  <c r="V216" i="8"/>
  <c r="K222" i="8" s="1"/>
  <c r="V210" i="7"/>
  <c r="J216" i="7" s="1"/>
  <c r="T45" i="7"/>
  <c r="J49" i="7" s="1"/>
  <c r="T51" i="8"/>
  <c r="K55" i="8" s="1"/>
  <c r="T390" i="7"/>
  <c r="J394" i="7" s="1"/>
  <c r="T396" i="8"/>
  <c r="K400" i="8" s="1"/>
  <c r="R370" i="1"/>
  <c r="GK370" i="1" s="1"/>
  <c r="V813" i="8"/>
  <c r="V807" i="7"/>
  <c r="CY161" i="1"/>
  <c r="X161" i="1" s="1"/>
  <c r="K379" i="8"/>
  <c r="J373" i="7"/>
  <c r="V537" i="7"/>
  <c r="V543" i="8"/>
  <c r="R273" i="1"/>
  <c r="GK273" i="1" s="1"/>
  <c r="GM149" i="1"/>
  <c r="GP149" i="1" s="1"/>
  <c r="CP66" i="1"/>
  <c r="O66" i="1" s="1"/>
  <c r="K210" i="8"/>
  <c r="J204" i="7"/>
  <c r="R572" i="7"/>
  <c r="J575" i="7" s="1"/>
  <c r="R578" i="8"/>
  <c r="K581" i="8" s="1"/>
  <c r="GM368" i="1"/>
  <c r="GP368" i="1" s="1"/>
  <c r="R799" i="7"/>
  <c r="J803" i="7" s="1"/>
  <c r="R805" i="8"/>
  <c r="K809" i="8" s="1"/>
  <c r="K849" i="8"/>
  <c r="J843" i="7"/>
  <c r="R41" i="8"/>
  <c r="K46" i="8" s="1"/>
  <c r="R35" i="7"/>
  <c r="J40" i="7" s="1"/>
  <c r="R65" i="8"/>
  <c r="K68" i="8" s="1"/>
  <c r="R59" i="7"/>
  <c r="J62" i="7" s="1"/>
  <c r="T313" i="7"/>
  <c r="J317" i="7" s="1"/>
  <c r="I319" i="7" s="1"/>
  <c r="T319" i="8"/>
  <c r="K323" i="8" s="1"/>
  <c r="T527" i="8"/>
  <c r="K531" i="8" s="1"/>
  <c r="T521" i="7"/>
  <c r="J525" i="7" s="1"/>
  <c r="R31" i="1"/>
  <c r="GK31" i="1" s="1"/>
  <c r="V45" i="7"/>
  <c r="V51" i="8"/>
  <c r="R310" i="1"/>
  <c r="GK310" i="1" s="1"/>
  <c r="V684" i="7"/>
  <c r="V690" i="8"/>
  <c r="K52" i="8"/>
  <c r="J46" i="7"/>
  <c r="R197" i="8"/>
  <c r="K202" i="8" s="1"/>
  <c r="R191" i="7"/>
  <c r="J196" i="7" s="1"/>
  <c r="T126" i="8"/>
  <c r="K130" i="8" s="1"/>
  <c r="T120" i="7"/>
  <c r="J124" i="7" s="1"/>
  <c r="R225" i="8"/>
  <c r="K229" i="8" s="1"/>
  <c r="R219" i="7"/>
  <c r="J223" i="7" s="1"/>
  <c r="R319" i="8"/>
  <c r="K322" i="8" s="1"/>
  <c r="R313" i="7"/>
  <c r="J316" i="7" s="1"/>
  <c r="GM142" i="1"/>
  <c r="GP142" i="1" s="1"/>
  <c r="GM169" i="1"/>
  <c r="GP169" i="1" s="1"/>
  <c r="R440" i="8"/>
  <c r="K443" i="8" s="1"/>
  <c r="R434" i="7"/>
  <c r="J437" i="7" s="1"/>
  <c r="R521" i="7"/>
  <c r="J524" i="7" s="1"/>
  <c r="R527" i="8"/>
  <c r="K530" i="8" s="1"/>
  <c r="T788" i="7"/>
  <c r="J795" i="7" s="1"/>
  <c r="T794" i="8"/>
  <c r="K801" i="8" s="1"/>
  <c r="K182" i="8"/>
  <c r="J176" i="7"/>
  <c r="CY62" i="1"/>
  <c r="X62" i="1" s="1"/>
  <c r="CZ62" i="1"/>
  <c r="Y62" i="1" s="1"/>
  <c r="I357" i="7"/>
  <c r="L193" i="8"/>
  <c r="K187" i="7"/>
  <c r="DF74" i="3"/>
  <c r="DH74" i="3"/>
  <c r="DI74" i="3"/>
  <c r="DG74" i="3"/>
  <c r="DJ74" i="3" s="1"/>
  <c r="K302" i="8"/>
  <c r="J306" i="8" s="1"/>
  <c r="J296" i="7"/>
  <c r="R28" i="1"/>
  <c r="V41" i="8"/>
  <c r="K48" i="8" s="1"/>
  <c r="V35" i="7"/>
  <c r="J42" i="7" s="1"/>
  <c r="J75" i="7"/>
  <c r="K81" i="8"/>
  <c r="V286" i="7"/>
  <c r="V292" i="8"/>
  <c r="R115" i="1"/>
  <c r="GK115" i="1" s="1"/>
  <c r="DI460" i="3"/>
  <c r="DJ460" i="3" s="1"/>
  <c r="CJ75" i="1"/>
  <c r="GM38" i="1"/>
  <c r="GP38" i="1" s="1"/>
  <c r="L214" i="8"/>
  <c r="K208" i="7"/>
  <c r="T292" i="8"/>
  <c r="K297" i="8" s="1"/>
  <c r="T286" i="7"/>
  <c r="J291" i="7" s="1"/>
  <c r="CY42" i="1"/>
  <c r="X42" i="1" s="1"/>
  <c r="T242" i="8"/>
  <c r="K246" i="8" s="1"/>
  <c r="T236" i="7"/>
  <c r="J240" i="7" s="1"/>
  <c r="T256" i="8"/>
  <c r="K260" i="8" s="1"/>
  <c r="T250" i="7"/>
  <c r="J254" i="7" s="1"/>
  <c r="I256" i="7" s="1"/>
  <c r="R278" i="1"/>
  <c r="V559" i="8"/>
  <c r="K566" i="8" s="1"/>
  <c r="V553" i="7"/>
  <c r="J560" i="7" s="1"/>
  <c r="R316" i="1"/>
  <c r="GK316" i="1" s="1"/>
  <c r="V713" i="8"/>
  <c r="V707" i="7"/>
  <c r="T432" i="8"/>
  <c r="K437" i="8" s="1"/>
  <c r="T426" i="7"/>
  <c r="J431" i="7" s="1"/>
  <c r="T434" i="7"/>
  <c r="J438" i="7" s="1"/>
  <c r="T440" i="8"/>
  <c r="K444" i="8" s="1"/>
  <c r="GM218" i="1"/>
  <c r="GP218" i="1" s="1"/>
  <c r="CP310" i="1"/>
  <c r="O310" i="1" s="1"/>
  <c r="J686" i="7"/>
  <c r="K692" i="8"/>
  <c r="T747" i="8"/>
  <c r="K752" i="8" s="1"/>
  <c r="T741" i="7"/>
  <c r="J746" i="7" s="1"/>
  <c r="CY379" i="1"/>
  <c r="X379" i="1" s="1"/>
  <c r="K287" i="8"/>
  <c r="J281" i="7"/>
  <c r="CY114" i="1"/>
  <c r="X114" i="1" s="1"/>
  <c r="CZ114" i="1"/>
  <c r="Y114" i="1" s="1"/>
  <c r="AL235" i="1" s="1"/>
  <c r="K579" i="8"/>
  <c r="J584" i="8" s="1"/>
  <c r="J573" i="7"/>
  <c r="K848" i="8"/>
  <c r="J842" i="7"/>
  <c r="K655" i="7"/>
  <c r="L661" i="8"/>
  <c r="CZ216" i="1"/>
  <c r="Y216" i="1" s="1"/>
  <c r="J501" i="7"/>
  <c r="K507" i="8"/>
  <c r="CY216" i="1"/>
  <c r="X216" i="1" s="1"/>
  <c r="DF381" i="3"/>
  <c r="DG381" i="3"/>
  <c r="DJ381" i="3" s="1"/>
  <c r="CZ132" i="1"/>
  <c r="Y132" i="1" s="1"/>
  <c r="K329" i="8"/>
  <c r="J323" i="7"/>
  <c r="K43" i="8"/>
  <c r="J37" i="7"/>
  <c r="V786" i="8"/>
  <c r="V780" i="7"/>
  <c r="R366" i="1"/>
  <c r="GK366" i="1" s="1"/>
  <c r="J139" i="7"/>
  <c r="K145" i="8"/>
  <c r="J152" i="8" s="1"/>
  <c r="CP132" i="1"/>
  <c r="O132" i="1" s="1"/>
  <c r="GM132" i="1" s="1"/>
  <c r="GP132" i="1" s="1"/>
  <c r="AO107" i="1"/>
  <c r="F239" i="1"/>
  <c r="K460" i="8"/>
  <c r="J454" i="7"/>
  <c r="CY186" i="1"/>
  <c r="X186" i="1" s="1"/>
  <c r="CZ186" i="1"/>
  <c r="Y186" i="1" s="1"/>
  <c r="DI420" i="3"/>
  <c r="DJ420" i="3" s="1"/>
  <c r="CP35" i="1"/>
  <c r="O35" i="1" s="1"/>
  <c r="GM35" i="1" s="1"/>
  <c r="GP35" i="1" s="1"/>
  <c r="R286" i="7"/>
  <c r="J290" i="7" s="1"/>
  <c r="R292" i="8"/>
  <c r="K296" i="8" s="1"/>
  <c r="CP161" i="1"/>
  <c r="O161" i="1" s="1"/>
  <c r="R250" i="7"/>
  <c r="J253" i="7" s="1"/>
  <c r="R256" i="8"/>
  <c r="K259" i="8" s="1"/>
  <c r="GM177" i="1"/>
  <c r="GP177" i="1" s="1"/>
  <c r="R432" i="8"/>
  <c r="K436" i="8" s="1"/>
  <c r="R426" i="7"/>
  <c r="J430" i="7" s="1"/>
  <c r="CZ197" i="1"/>
  <c r="Y197" i="1" s="1"/>
  <c r="CP306" i="1"/>
  <c r="O306" i="1" s="1"/>
  <c r="GM306" i="1" s="1"/>
  <c r="GP306" i="1" s="1"/>
  <c r="GM199" i="1"/>
  <c r="GP199" i="1" s="1"/>
  <c r="R747" i="8"/>
  <c r="K751" i="8" s="1"/>
  <c r="J754" i="8" s="1"/>
  <c r="R741" i="7"/>
  <c r="J745" i="7" s="1"/>
  <c r="AP381" i="1"/>
  <c r="AP360" i="1" s="1"/>
  <c r="AQ328" i="1"/>
  <c r="F338" i="1" s="1"/>
  <c r="L298" i="8"/>
  <c r="K292" i="7"/>
  <c r="Q115" i="7"/>
  <c r="K265" i="8"/>
  <c r="J259" i="7"/>
  <c r="CZ111" i="1"/>
  <c r="Y111" i="1" s="1"/>
  <c r="CY111" i="1"/>
  <c r="X111" i="1" s="1"/>
  <c r="R60" i="1"/>
  <c r="V162" i="8"/>
  <c r="K168" i="8" s="1"/>
  <c r="V156" i="7"/>
  <c r="J162" i="7" s="1"/>
  <c r="K434" i="8"/>
  <c r="J439" i="8" s="1"/>
  <c r="J428" i="7"/>
  <c r="I433" i="7" s="1"/>
  <c r="K88" i="7"/>
  <c r="L94" i="8"/>
  <c r="J597" i="7"/>
  <c r="K603" i="8"/>
  <c r="J608" i="8" s="1"/>
  <c r="DI462" i="3"/>
  <c r="DJ462" i="3" s="1"/>
  <c r="DF462" i="3"/>
  <c r="DG462" i="3"/>
  <c r="DH462" i="3"/>
  <c r="CP31" i="1"/>
  <c r="O31" i="1" s="1"/>
  <c r="GM31" i="1" s="1"/>
  <c r="GP31" i="1" s="1"/>
  <c r="GK121" i="1"/>
  <c r="J306" i="7"/>
  <c r="K312" i="8"/>
  <c r="R366" i="8"/>
  <c r="K371" i="8" s="1"/>
  <c r="R360" i="7"/>
  <c r="J365" i="7" s="1"/>
  <c r="DH88" i="3"/>
  <c r="DI316" i="3"/>
  <c r="DG460" i="3"/>
  <c r="T97" i="7"/>
  <c r="J101" i="7" s="1"/>
  <c r="T103" i="8"/>
  <c r="K107" i="8" s="1"/>
  <c r="R34" i="1"/>
  <c r="V66" i="7"/>
  <c r="V72" i="8"/>
  <c r="AH75" i="1"/>
  <c r="K64" i="7"/>
  <c r="L70" i="8"/>
  <c r="CP111" i="1"/>
  <c r="O111" i="1" s="1"/>
  <c r="GM111" i="1" s="1"/>
  <c r="GP111" i="1" s="1"/>
  <c r="CZ71" i="1"/>
  <c r="Y71" i="1" s="1"/>
  <c r="CJ235" i="1"/>
  <c r="CJ107" i="1" s="1"/>
  <c r="CP183" i="1"/>
  <c r="O183" i="1" s="1"/>
  <c r="GM277" i="1"/>
  <c r="GP277" i="1" s="1"/>
  <c r="R321" i="1"/>
  <c r="GK321" i="1" s="1"/>
  <c r="V733" i="7"/>
  <c r="V739" i="8"/>
  <c r="GM294" i="1"/>
  <c r="GP294" i="1" s="1"/>
  <c r="R375" i="1"/>
  <c r="GK375" i="1" s="1"/>
  <c r="V838" i="8"/>
  <c r="V832" i="7"/>
  <c r="BY360" i="1"/>
  <c r="BZ267" i="1"/>
  <c r="K851" i="8"/>
  <c r="J845" i="7"/>
  <c r="L870" i="8"/>
  <c r="K864" i="7"/>
  <c r="Q121" i="8"/>
  <c r="V772" i="7"/>
  <c r="V778" i="8"/>
  <c r="J854" i="7"/>
  <c r="K860" i="8"/>
  <c r="R229" i="1"/>
  <c r="GK229" i="1" s="1"/>
  <c r="GM229" i="1" s="1"/>
  <c r="GP229" i="1" s="1"/>
  <c r="V527" i="8"/>
  <c r="V521" i="7"/>
  <c r="R143" i="8"/>
  <c r="K148" i="8" s="1"/>
  <c r="R137" i="7"/>
  <c r="J142" i="7" s="1"/>
  <c r="K471" i="8"/>
  <c r="J465" i="7"/>
  <c r="GK194" i="1"/>
  <c r="DG88" i="3"/>
  <c r="DH316" i="3"/>
  <c r="R57" i="1"/>
  <c r="GK57" i="1" s="1"/>
  <c r="V153" i="8"/>
  <c r="V147" i="7"/>
  <c r="T153" i="8"/>
  <c r="K159" i="8" s="1"/>
  <c r="T147" i="7"/>
  <c r="J153" i="7" s="1"/>
  <c r="I155" i="7" s="1"/>
  <c r="CZ61" i="1"/>
  <c r="Y61" i="1" s="1"/>
  <c r="CY71" i="1"/>
  <c r="X71" i="1" s="1"/>
  <c r="CP182" i="1"/>
  <c r="O182" i="1" s="1"/>
  <c r="GM182" i="1" s="1"/>
  <c r="GP182" i="1" s="1"/>
  <c r="CZ135" i="1"/>
  <c r="Y135" i="1" s="1"/>
  <c r="GM135" i="1" s="1"/>
  <c r="GP135" i="1" s="1"/>
  <c r="R283" i="1"/>
  <c r="GK283" i="1" s="1"/>
  <c r="V586" i="7"/>
  <c r="V592" i="8"/>
  <c r="T512" i="7"/>
  <c r="J516" i="7" s="1"/>
  <c r="T518" i="8"/>
  <c r="K522" i="8" s="1"/>
  <c r="J524" i="8" s="1"/>
  <c r="T683" i="8"/>
  <c r="K687" i="8" s="1"/>
  <c r="J689" i="8" s="1"/>
  <c r="T677" i="7"/>
  <c r="J681" i="7" s="1"/>
  <c r="T816" i="7"/>
  <c r="J821" i="7" s="1"/>
  <c r="T822" i="8"/>
  <c r="K827" i="8" s="1"/>
  <c r="CP376" i="1"/>
  <c r="O376" i="1" s="1"/>
  <c r="S121" i="8"/>
  <c r="U41" i="1"/>
  <c r="L792" i="8"/>
  <c r="K786" i="7"/>
  <c r="J82" i="7"/>
  <c r="K88" i="8"/>
  <c r="CZ310" i="1"/>
  <c r="Y310" i="1" s="1"/>
  <c r="J685" i="7"/>
  <c r="K691" i="8"/>
  <c r="CY310" i="1"/>
  <c r="X310" i="1" s="1"/>
  <c r="DF99" i="3"/>
  <c r="DG99" i="3"/>
  <c r="DJ99" i="3" s="1"/>
  <c r="DH99" i="3"/>
  <c r="DI99" i="3"/>
  <c r="CY307" i="1"/>
  <c r="X307" i="1" s="1"/>
  <c r="J666" i="7"/>
  <c r="K672" i="8"/>
  <c r="V518" i="8"/>
  <c r="V512" i="7"/>
  <c r="R223" i="1"/>
  <c r="GK223" i="1" s="1"/>
  <c r="DG316" i="3"/>
  <c r="DJ316" i="3" s="1"/>
  <c r="R35" i="1"/>
  <c r="GK35" i="1" s="1"/>
  <c r="V73" i="7"/>
  <c r="V79" i="8"/>
  <c r="CZ40" i="1"/>
  <c r="Y40" i="1" s="1"/>
  <c r="CP57" i="1"/>
  <c r="O57" i="1" s="1"/>
  <c r="K156" i="8"/>
  <c r="J150" i="7"/>
  <c r="CP28" i="1"/>
  <c r="O28" i="1" s="1"/>
  <c r="T360" i="7"/>
  <c r="J366" i="7" s="1"/>
  <c r="I369" i="7" s="1"/>
  <c r="T366" i="8"/>
  <c r="K372" i="8" s="1"/>
  <c r="J375" i="8" s="1"/>
  <c r="GM138" i="1"/>
  <c r="GP138" i="1" s="1"/>
  <c r="R296" i="1"/>
  <c r="GK296" i="1" s="1"/>
  <c r="GM296" i="1" s="1"/>
  <c r="GP296" i="1" s="1"/>
  <c r="V643" i="8"/>
  <c r="V637" i="7"/>
  <c r="R304" i="1"/>
  <c r="GK304" i="1" s="1"/>
  <c r="GM304" i="1" s="1"/>
  <c r="GP304" i="1" s="1"/>
  <c r="V663" i="8"/>
  <c r="V657" i="7"/>
  <c r="GM189" i="1"/>
  <c r="GP189" i="1" s="1"/>
  <c r="GM223" i="1"/>
  <c r="GP223" i="1" s="1"/>
  <c r="R518" i="8"/>
  <c r="K521" i="8" s="1"/>
  <c r="R512" i="7"/>
  <c r="J515" i="7" s="1"/>
  <c r="CP282" i="1"/>
  <c r="O282" i="1" s="1"/>
  <c r="K587" i="8"/>
  <c r="J581" i="7"/>
  <c r="R683" i="8"/>
  <c r="K686" i="8" s="1"/>
  <c r="R677" i="7"/>
  <c r="J680" i="7" s="1"/>
  <c r="R551" i="8"/>
  <c r="K555" i="8" s="1"/>
  <c r="R545" i="7"/>
  <c r="J549" i="7" s="1"/>
  <c r="K741" i="8"/>
  <c r="J735" i="7"/>
  <c r="CZ312" i="1"/>
  <c r="Y312" i="1" s="1"/>
  <c r="CP197" i="1"/>
  <c r="O197" i="1" s="1"/>
  <c r="GM197" i="1" s="1"/>
  <c r="GP197" i="1" s="1"/>
  <c r="K480" i="8"/>
  <c r="J474" i="7"/>
  <c r="R822" i="8"/>
  <c r="K826" i="8" s="1"/>
  <c r="R816" i="7"/>
  <c r="J820" i="7" s="1"/>
  <c r="CZ65" i="1"/>
  <c r="Y65" i="1" s="1"/>
  <c r="GM65" i="1" s="1"/>
  <c r="GP65" i="1" s="1"/>
  <c r="J192" i="7"/>
  <c r="K198" i="8"/>
  <c r="DI341" i="3"/>
  <c r="DG341" i="3"/>
  <c r="DJ341" i="3" s="1"/>
  <c r="DH341" i="3"/>
  <c r="DF341" i="3"/>
  <c r="CP56" i="1"/>
  <c r="O56" i="1" s="1"/>
  <c r="J660" i="7"/>
  <c r="K666" i="8"/>
  <c r="CP287" i="1"/>
  <c r="O287" i="1" s="1"/>
  <c r="K604" i="8"/>
  <c r="J598" i="7"/>
  <c r="T410" i="8"/>
  <c r="K415" i="8" s="1"/>
  <c r="T404" i="7"/>
  <c r="J409" i="7" s="1"/>
  <c r="R404" i="7"/>
  <c r="J408" i="7" s="1"/>
  <c r="R410" i="8"/>
  <c r="K414" i="8" s="1"/>
  <c r="AJ75" i="1"/>
  <c r="W75" i="1" s="1"/>
  <c r="R117" i="8"/>
  <c r="R111" i="7"/>
  <c r="GM191" i="1"/>
  <c r="GP191" i="1" s="1"/>
  <c r="CP273" i="1"/>
  <c r="O273" i="1" s="1"/>
  <c r="J616" i="8"/>
  <c r="AH235" i="1"/>
  <c r="AH107" i="1" s="1"/>
  <c r="L261" i="8"/>
  <c r="K255" i="7"/>
  <c r="R468" i="8"/>
  <c r="K473" i="8" s="1"/>
  <c r="R462" i="7"/>
  <c r="J467" i="7" s="1"/>
  <c r="J54" i="7"/>
  <c r="K60" i="8"/>
  <c r="CP32" i="1"/>
  <c r="O32" i="1" s="1"/>
  <c r="CZ325" i="1"/>
  <c r="Y325" i="1" s="1"/>
  <c r="K757" i="8"/>
  <c r="J751" i="7"/>
  <c r="CY325" i="1"/>
  <c r="X325" i="1" s="1"/>
  <c r="GM325" i="1" s="1"/>
  <c r="GP325" i="1" s="1"/>
  <c r="GK36" i="1"/>
  <c r="K90" i="8"/>
  <c r="J84" i="7"/>
  <c r="J463" i="7"/>
  <c r="K469" i="8"/>
  <c r="T270" i="8"/>
  <c r="K275" i="8" s="1"/>
  <c r="T264" i="7"/>
  <c r="J269" i="7" s="1"/>
  <c r="R197" i="1"/>
  <c r="GK197" i="1" s="1"/>
  <c r="V478" i="8"/>
  <c r="V472" i="7"/>
  <c r="J580" i="7"/>
  <c r="K586" i="8"/>
  <c r="CZ282" i="1"/>
  <c r="Y282" i="1" s="1"/>
  <c r="CY282" i="1"/>
  <c r="X282" i="1" s="1"/>
  <c r="K491" i="8"/>
  <c r="J485" i="7"/>
  <c r="K111" i="8"/>
  <c r="J105" i="7"/>
  <c r="F121" i="8"/>
  <c r="E115" i="7"/>
  <c r="R41" i="1"/>
  <c r="GK41" i="1" s="1"/>
  <c r="V115" i="7"/>
  <c r="V121" i="8"/>
  <c r="CZ376" i="1"/>
  <c r="Y376" i="1" s="1"/>
  <c r="CY73" i="1"/>
  <c r="X73" i="1" s="1"/>
  <c r="CZ73" i="1"/>
  <c r="Y73" i="1" s="1"/>
  <c r="T671" i="8"/>
  <c r="K677" i="8" s="1"/>
  <c r="T665" i="7"/>
  <c r="J671" i="7" s="1"/>
  <c r="CP319" i="1"/>
  <c r="O319" i="1" s="1"/>
  <c r="GM319" i="1" s="1"/>
  <c r="GP319" i="1" s="1"/>
  <c r="K734" i="8"/>
  <c r="J738" i="8" s="1"/>
  <c r="J728" i="7"/>
  <c r="U115" i="7"/>
  <c r="CP373" i="1"/>
  <c r="O373" i="1" s="1"/>
  <c r="GM373" i="1" s="1"/>
  <c r="GP373" i="1" s="1"/>
  <c r="DH480" i="3"/>
  <c r="GM320" i="1"/>
  <c r="GP320" i="1" s="1"/>
  <c r="T571" i="8"/>
  <c r="K575" i="8" s="1"/>
  <c r="T565" i="7"/>
  <c r="J569" i="7" s="1"/>
  <c r="U121" i="8"/>
  <c r="AD328" i="1"/>
  <c r="CP292" i="1"/>
  <c r="O292" i="1" s="1"/>
  <c r="GM292" i="1" s="1"/>
  <c r="GP292" i="1" s="1"/>
  <c r="K630" i="8"/>
  <c r="J624" i="7"/>
  <c r="CY373" i="1"/>
  <c r="X373" i="1" s="1"/>
  <c r="L625" i="8"/>
  <c r="K619" i="7"/>
  <c r="K155" i="8"/>
  <c r="J149" i="7"/>
  <c r="J314" i="7"/>
  <c r="K320" i="8"/>
  <c r="CP121" i="1"/>
  <c r="O121" i="1" s="1"/>
  <c r="GM52" i="1"/>
  <c r="GP52" i="1" s="1"/>
  <c r="CZ373" i="1"/>
  <c r="Y373" i="1" s="1"/>
  <c r="CB26" i="1"/>
  <c r="AS75" i="1"/>
  <c r="K67" i="8"/>
  <c r="J71" i="8" s="1"/>
  <c r="J61" i="7"/>
  <c r="CZ117" i="1"/>
  <c r="Y117" i="1" s="1"/>
  <c r="CY117" i="1"/>
  <c r="X117" i="1" s="1"/>
  <c r="K258" i="8"/>
  <c r="J252" i="7"/>
  <c r="DI268" i="3"/>
  <c r="DJ268" i="3" s="1"/>
  <c r="DF268" i="3"/>
  <c r="DH268" i="3"/>
  <c r="DG268" i="3"/>
  <c r="GK112" i="1"/>
  <c r="J267" i="7"/>
  <c r="K273" i="8"/>
  <c r="K665" i="8"/>
  <c r="J659" i="7"/>
  <c r="I664" i="7" s="1"/>
  <c r="J834" i="7"/>
  <c r="K840" i="8"/>
  <c r="J436" i="7"/>
  <c r="K442" i="8"/>
  <c r="I518" i="7"/>
  <c r="V865" i="8"/>
  <c r="V859" i="7"/>
  <c r="J274" i="7"/>
  <c r="K280" i="8"/>
  <c r="CZ113" i="1"/>
  <c r="Y113" i="1" s="1"/>
  <c r="CY113" i="1"/>
  <c r="X113" i="1" s="1"/>
  <c r="GX41" i="1"/>
  <c r="R66" i="1"/>
  <c r="GK66" i="1" s="1"/>
  <c r="V207" i="8"/>
  <c r="V201" i="7"/>
  <c r="T851" i="7"/>
  <c r="J856" i="7" s="1"/>
  <c r="T857" i="8"/>
  <c r="K862" i="8" s="1"/>
  <c r="DH436" i="3"/>
  <c r="DI436" i="3"/>
  <c r="DF123" i="3"/>
  <c r="DG123" i="3"/>
  <c r="DH123" i="3"/>
  <c r="DI123" i="3"/>
  <c r="DJ123" i="3" s="1"/>
  <c r="J861" i="7"/>
  <c r="K867" i="8"/>
  <c r="R367" i="1"/>
  <c r="V794" i="8"/>
  <c r="K802" i="8" s="1"/>
  <c r="V788" i="7"/>
  <c r="J796" i="7" s="1"/>
  <c r="R45" i="7"/>
  <c r="J48" i="7" s="1"/>
  <c r="R51" i="8"/>
  <c r="K54" i="8" s="1"/>
  <c r="R124" i="1"/>
  <c r="GK124" i="1" s="1"/>
  <c r="GM124" i="1" s="1"/>
  <c r="GP124" i="1" s="1"/>
  <c r="V313" i="7"/>
  <c r="V319" i="8"/>
  <c r="R300" i="8"/>
  <c r="K303" i="8" s="1"/>
  <c r="R294" i="7"/>
  <c r="J297" i="7" s="1"/>
  <c r="R396" i="8"/>
  <c r="K399" i="8" s="1"/>
  <c r="R390" i="7"/>
  <c r="J393" i="7" s="1"/>
  <c r="T635" i="8"/>
  <c r="K640" i="8" s="1"/>
  <c r="T629" i="7"/>
  <c r="J634" i="7" s="1"/>
  <c r="T770" i="8"/>
  <c r="K775" i="8" s="1"/>
  <c r="T764" i="7"/>
  <c r="J769" i="7" s="1"/>
  <c r="R857" i="8"/>
  <c r="K861" i="8" s="1"/>
  <c r="R851" i="7"/>
  <c r="J855" i="7" s="1"/>
  <c r="DF385" i="3"/>
  <c r="DI385" i="3"/>
  <c r="J109" i="8"/>
  <c r="I656" i="7"/>
  <c r="GM32" i="1"/>
  <c r="GP32" i="1" s="1"/>
  <c r="R52" i="7"/>
  <c r="J55" i="7" s="1"/>
  <c r="I58" i="7" s="1"/>
  <c r="R58" i="8"/>
  <c r="K61" i="8" s="1"/>
  <c r="J64" i="8" s="1"/>
  <c r="T225" i="8"/>
  <c r="K230" i="8" s="1"/>
  <c r="T219" i="7"/>
  <c r="J224" i="7" s="1"/>
  <c r="R663" i="8"/>
  <c r="K667" i="8" s="1"/>
  <c r="R657" i="7"/>
  <c r="J661" i="7" s="1"/>
  <c r="R325" i="1"/>
  <c r="GK325" i="1" s="1"/>
  <c r="V749" i="7"/>
  <c r="V755" i="8"/>
  <c r="AG381" i="1"/>
  <c r="J91" i="7"/>
  <c r="K97" i="8"/>
  <c r="R110" i="1"/>
  <c r="GK110" i="1" s="1"/>
  <c r="V256" i="8"/>
  <c r="V250" i="7"/>
  <c r="GM217" i="1"/>
  <c r="GP217" i="1" s="1"/>
  <c r="CY176" i="1"/>
  <c r="X176" i="1" s="1"/>
  <c r="K427" i="8"/>
  <c r="J421" i="7"/>
  <c r="CY290" i="1"/>
  <c r="X290" i="1" s="1"/>
  <c r="K621" i="8"/>
  <c r="J615" i="7"/>
  <c r="CZ290" i="1"/>
  <c r="Y290" i="1" s="1"/>
  <c r="GM45" i="1"/>
  <c r="GP45" i="1" s="1"/>
  <c r="CY35" i="1"/>
  <c r="X35" i="1" s="1"/>
  <c r="R571" i="8"/>
  <c r="K574" i="8" s="1"/>
  <c r="J577" i="8" s="1"/>
  <c r="R565" i="7"/>
  <c r="J568" i="7" s="1"/>
  <c r="CJ328" i="1"/>
  <c r="CJ267" i="1" s="1"/>
  <c r="R216" i="1"/>
  <c r="V506" i="8"/>
  <c r="K513" i="8" s="1"/>
  <c r="V500" i="7"/>
  <c r="J507" i="7" s="1"/>
  <c r="K133" i="7"/>
  <c r="L139" i="8"/>
  <c r="K411" i="8"/>
  <c r="J405" i="7"/>
  <c r="J642" i="8"/>
  <c r="J158" i="7"/>
  <c r="K164" i="8"/>
  <c r="CY311" i="1"/>
  <c r="X311" i="1" s="1"/>
  <c r="K698" i="8"/>
  <c r="J692" i="7"/>
  <c r="CP40" i="1"/>
  <c r="O40" i="1" s="1"/>
  <c r="GM40" i="1" s="1"/>
  <c r="GP40" i="1" s="1"/>
  <c r="K120" i="8"/>
  <c r="J114" i="7"/>
  <c r="GM164" i="1"/>
  <c r="GP164" i="1" s="1"/>
  <c r="AF75" i="1"/>
  <c r="GM151" i="1"/>
  <c r="GP151" i="1" s="1"/>
  <c r="CZ194" i="1"/>
  <c r="Y194" i="1" s="1"/>
  <c r="CP216" i="1"/>
  <c r="O216" i="1" s="1"/>
  <c r="J504" i="7"/>
  <c r="K510" i="8"/>
  <c r="GM288" i="1"/>
  <c r="GP288" i="1" s="1"/>
  <c r="R603" i="7"/>
  <c r="J607" i="7" s="1"/>
  <c r="I610" i="7" s="1"/>
  <c r="R609" i="8"/>
  <c r="K613" i="8" s="1"/>
  <c r="R311" i="1"/>
  <c r="GK311" i="1" s="1"/>
  <c r="V691" i="7"/>
  <c r="V697" i="8"/>
  <c r="J212" i="7"/>
  <c r="K218" i="8"/>
  <c r="K773" i="8"/>
  <c r="J767" i="7"/>
  <c r="K271" i="8"/>
  <c r="J265" i="7"/>
  <c r="L727" i="8"/>
  <c r="K721" i="7"/>
  <c r="R210" i="7"/>
  <c r="J214" i="7" s="1"/>
  <c r="I218" i="7" s="1"/>
  <c r="R216" i="8"/>
  <c r="K220" i="8" s="1"/>
  <c r="J224" i="8" s="1"/>
  <c r="J522" i="7"/>
  <c r="K528" i="8"/>
  <c r="DH271" i="3"/>
  <c r="GM43" i="1"/>
  <c r="GP43" i="1" s="1"/>
  <c r="CZ34" i="1"/>
  <c r="Y34" i="1" s="1"/>
  <c r="CY112" i="1"/>
  <c r="X112" i="1" s="1"/>
  <c r="CZ278" i="1"/>
  <c r="Y278" i="1" s="1"/>
  <c r="T586" i="7"/>
  <c r="J590" i="7" s="1"/>
  <c r="T592" i="8"/>
  <c r="K596" i="8" s="1"/>
  <c r="J343" i="7"/>
  <c r="K349" i="8"/>
  <c r="CP73" i="1"/>
  <c r="O73" i="1" s="1"/>
  <c r="GM73" i="1" s="1"/>
  <c r="GP73" i="1" s="1"/>
  <c r="Q41" i="1"/>
  <c r="CP41" i="1" s="1"/>
  <c r="O41" i="1" s="1"/>
  <c r="T805" i="8"/>
  <c r="K810" i="8" s="1"/>
  <c r="T799" i="7"/>
  <c r="J804" i="7" s="1"/>
  <c r="CZ316" i="1"/>
  <c r="Y316" i="1" s="1"/>
  <c r="J709" i="7"/>
  <c r="K715" i="8"/>
  <c r="CY316" i="1"/>
  <c r="X316" i="1" s="1"/>
  <c r="GM316" i="1" s="1"/>
  <c r="GP316" i="1" s="1"/>
  <c r="DF420" i="3"/>
  <c r="CP34" i="1"/>
  <c r="O34" i="1" s="1"/>
  <c r="GM131" i="1"/>
  <c r="GP131" i="1" s="1"/>
  <c r="CP194" i="1"/>
  <c r="O194" i="1" s="1"/>
  <c r="T649" i="7"/>
  <c r="J654" i="7" s="1"/>
  <c r="T655" i="8"/>
  <c r="K660" i="8" s="1"/>
  <c r="GM378" i="1"/>
  <c r="GP378" i="1" s="1"/>
  <c r="R586" i="7"/>
  <c r="J589" i="7" s="1"/>
  <c r="R592" i="8"/>
  <c r="K595" i="8" s="1"/>
  <c r="T813" i="8"/>
  <c r="K817" i="8" s="1"/>
  <c r="T807" i="7"/>
  <c r="J811" i="7" s="1"/>
  <c r="CP367" i="1"/>
  <c r="O367" i="1" s="1"/>
  <c r="CY376" i="1"/>
  <c r="X376" i="1" s="1"/>
  <c r="L124" i="8"/>
  <c r="K118" i="7"/>
  <c r="R312" i="1"/>
  <c r="GK312" i="1" s="1"/>
  <c r="V704" i="8"/>
  <c r="V698" i="7"/>
  <c r="I571" i="7"/>
  <c r="K772" i="8"/>
  <c r="J766" i="7"/>
  <c r="T381" i="7"/>
  <c r="J385" i="7" s="1"/>
  <c r="T387" i="8"/>
  <c r="K391" i="8" s="1"/>
  <c r="J393" i="8" s="1"/>
  <c r="K172" i="8"/>
  <c r="J166" i="7"/>
  <c r="DG480" i="3"/>
  <c r="DJ480" i="3" s="1"/>
  <c r="CY39" i="1"/>
  <c r="X39" i="1" s="1"/>
  <c r="CP174" i="1"/>
  <c r="O174" i="1" s="1"/>
  <c r="J406" i="7"/>
  <c r="K412" i="8"/>
  <c r="GM167" i="1"/>
  <c r="GP167" i="1" s="1"/>
  <c r="R381" i="7"/>
  <c r="J384" i="7" s="1"/>
  <c r="R387" i="8"/>
  <c r="K390" i="8" s="1"/>
  <c r="CZ41" i="1"/>
  <c r="Y41" i="1" s="1"/>
  <c r="L761" i="8"/>
  <c r="K755" i="7"/>
  <c r="CP213" i="1"/>
  <c r="O213" i="1" s="1"/>
  <c r="GM213" i="1" s="1"/>
  <c r="GP213" i="1" s="1"/>
  <c r="DF197" i="3"/>
  <c r="DG197" i="3"/>
  <c r="CZ366" i="1"/>
  <c r="Y366" i="1" s="1"/>
  <c r="K788" i="8"/>
  <c r="J782" i="7"/>
  <c r="CY366" i="1"/>
  <c r="X366" i="1" s="1"/>
  <c r="DG362" i="3"/>
  <c r="CP160" i="1"/>
  <c r="O160" i="1" s="1"/>
  <c r="GM160" i="1" s="1"/>
  <c r="GP160" i="1" s="1"/>
  <c r="GM291" i="1"/>
  <c r="GP291" i="1" s="1"/>
  <c r="K601" i="7"/>
  <c r="L607" i="8"/>
  <c r="DI34" i="3"/>
  <c r="DJ34" i="3" s="1"/>
  <c r="DF362" i="3"/>
  <c r="CZ161" i="1"/>
  <c r="Y161" i="1" s="1"/>
  <c r="CP186" i="1"/>
  <c r="O186" i="1" s="1"/>
  <c r="GM212" i="1"/>
  <c r="GP212" i="1" s="1"/>
  <c r="T413" i="7"/>
  <c r="J417" i="7" s="1"/>
  <c r="I419" i="7" s="1"/>
  <c r="T419" i="8"/>
  <c r="K423" i="8" s="1"/>
  <c r="CZ183" i="1"/>
  <c r="Y183" i="1" s="1"/>
  <c r="J736" i="7"/>
  <c r="K742" i="8"/>
  <c r="T731" i="8"/>
  <c r="K736" i="8" s="1"/>
  <c r="T725" i="7"/>
  <c r="J730" i="7" s="1"/>
  <c r="CZ322" i="1"/>
  <c r="Y322" i="1" s="1"/>
  <c r="GM322" i="1" s="1"/>
  <c r="GP322" i="1" s="1"/>
  <c r="K824" i="8"/>
  <c r="J818" i="7"/>
  <c r="AO267" i="1"/>
  <c r="F332" i="1"/>
  <c r="K825" i="8"/>
  <c r="J819" i="7"/>
  <c r="T778" i="8"/>
  <c r="K783" i="8" s="1"/>
  <c r="T772" i="7"/>
  <c r="J777" i="7" s="1"/>
  <c r="J129" i="7"/>
  <c r="K135" i="8"/>
  <c r="K294" i="8"/>
  <c r="J288" i="7"/>
  <c r="GK154" i="1"/>
  <c r="K369" i="8"/>
  <c r="J363" i="7"/>
  <c r="GM274" i="1"/>
  <c r="GP274" i="1" s="1"/>
  <c r="T572" i="7"/>
  <c r="J576" i="7" s="1"/>
  <c r="T578" i="8"/>
  <c r="K582" i="8" s="1"/>
  <c r="R116" i="1"/>
  <c r="GK116" i="1" s="1"/>
  <c r="GM116" i="1" s="1"/>
  <c r="GP116" i="1" s="1"/>
  <c r="V300" i="8"/>
  <c r="V294" i="7"/>
  <c r="T188" i="8"/>
  <c r="K192" i="8" s="1"/>
  <c r="J194" i="8" s="1"/>
  <c r="T182" i="7"/>
  <c r="J186" i="7" s="1"/>
  <c r="R114" i="1"/>
  <c r="GK114" i="1" s="1"/>
  <c r="V286" i="8"/>
  <c r="V280" i="7"/>
  <c r="R715" i="7"/>
  <c r="J719" i="7" s="1"/>
  <c r="R721" i="8"/>
  <c r="K725" i="8" s="1"/>
  <c r="J623" i="7"/>
  <c r="K629" i="8"/>
  <c r="CZ292" i="1"/>
  <c r="Y292" i="1" s="1"/>
  <c r="CY292" i="1"/>
  <c r="X292" i="1" s="1"/>
  <c r="GK132" i="1"/>
  <c r="J325" i="7"/>
  <c r="K331" i="8"/>
  <c r="J289" i="7"/>
  <c r="K295" i="8"/>
  <c r="K339" i="8"/>
  <c r="J333" i="7"/>
  <c r="J473" i="7"/>
  <c r="K479" i="8"/>
  <c r="J399" i="7"/>
  <c r="K405" i="8"/>
  <c r="CY173" i="1"/>
  <c r="X173" i="1" s="1"/>
  <c r="CZ173" i="1"/>
  <c r="Y173" i="1" s="1"/>
  <c r="CP37" i="1"/>
  <c r="O37" i="1" s="1"/>
  <c r="GM37" i="1" s="1"/>
  <c r="GP37" i="1" s="1"/>
  <c r="T79" i="8"/>
  <c r="K83" i="8" s="1"/>
  <c r="T73" i="7"/>
  <c r="J77" i="7" s="1"/>
  <c r="T303" i="7"/>
  <c r="J309" i="7" s="1"/>
  <c r="T309" i="8"/>
  <c r="K315" i="8" s="1"/>
  <c r="R487" i="8"/>
  <c r="K492" i="8" s="1"/>
  <c r="R481" i="7"/>
  <c r="J486" i="7" s="1"/>
  <c r="T551" i="8"/>
  <c r="K556" i="8" s="1"/>
  <c r="T545" i="7"/>
  <c r="J550" i="7" s="1"/>
  <c r="CZ296" i="1"/>
  <c r="Y296" i="1" s="1"/>
  <c r="J639" i="7"/>
  <c r="K645" i="8"/>
  <c r="CY296" i="1"/>
  <c r="X296" i="1" s="1"/>
  <c r="V851" i="7"/>
  <c r="V857" i="8"/>
  <c r="R377" i="1"/>
  <c r="GK377" i="1" s="1"/>
  <c r="R177" i="1"/>
  <c r="GK177" i="1" s="1"/>
  <c r="V426" i="7"/>
  <c r="V432" i="8"/>
  <c r="J790" i="7"/>
  <c r="K796" i="8"/>
  <c r="T143" i="8"/>
  <c r="K149" i="8" s="1"/>
  <c r="T137" i="7"/>
  <c r="J143" i="7" s="1"/>
  <c r="R303" i="7"/>
  <c r="J308" i="7" s="1"/>
  <c r="R309" i="8"/>
  <c r="K314" i="8" s="1"/>
  <c r="CP115" i="1"/>
  <c r="O115" i="1" s="1"/>
  <c r="GM115" i="1" s="1"/>
  <c r="GP115" i="1" s="1"/>
  <c r="T487" i="8"/>
  <c r="K493" i="8" s="1"/>
  <c r="T481" i="7"/>
  <c r="J487" i="7" s="1"/>
  <c r="GM195" i="1"/>
  <c r="GP195" i="1" s="1"/>
  <c r="T603" i="7"/>
  <c r="J608" i="7" s="1"/>
  <c r="T609" i="8"/>
  <c r="K614" i="8" s="1"/>
  <c r="CY295" i="1"/>
  <c r="X295" i="1" s="1"/>
  <c r="V180" i="8"/>
  <c r="V174" i="7"/>
  <c r="R62" i="1"/>
  <c r="GK62" i="1" s="1"/>
  <c r="GM62" i="1" s="1"/>
  <c r="GP62" i="1" s="1"/>
  <c r="J425" i="8"/>
  <c r="K127" i="8"/>
  <c r="J121" i="7"/>
  <c r="GK65" i="1"/>
  <c r="K200" i="8"/>
  <c r="J194" i="7"/>
  <c r="R37" i="1"/>
  <c r="GK37" i="1" s="1"/>
  <c r="V96" i="8"/>
  <c r="V90" i="7"/>
  <c r="J402" i="8"/>
  <c r="DI271" i="3"/>
  <c r="DJ271" i="3" s="1"/>
  <c r="R39" i="1"/>
  <c r="GK39" i="1" s="1"/>
  <c r="V110" i="8"/>
  <c r="V104" i="7"/>
  <c r="CP47" i="1"/>
  <c r="O47" i="1" s="1"/>
  <c r="GM280" i="1"/>
  <c r="GP280" i="1" s="1"/>
  <c r="T838" i="8"/>
  <c r="K843" i="8" s="1"/>
  <c r="T832" i="7"/>
  <c r="J837" i="7" s="1"/>
  <c r="DH225" i="3"/>
  <c r="DF225" i="3"/>
  <c r="DG225" i="3"/>
  <c r="DI225" i="3"/>
  <c r="DJ225" i="3" s="1"/>
  <c r="K560" i="8"/>
  <c r="J554" i="7"/>
  <c r="J812" i="8"/>
  <c r="R317" i="1"/>
  <c r="GK317" i="1" s="1"/>
  <c r="V715" i="7"/>
  <c r="V721" i="8"/>
  <c r="CP126" i="1"/>
  <c r="O126" i="1" s="1"/>
  <c r="GM126" i="1" s="1"/>
  <c r="GP126" i="1" s="1"/>
  <c r="CP275" i="1"/>
  <c r="O275" i="1" s="1"/>
  <c r="GM275" i="1" s="1"/>
  <c r="GP275" i="1" s="1"/>
  <c r="K554" i="8"/>
  <c r="J548" i="7"/>
  <c r="I552" i="7" s="1"/>
  <c r="R838" i="8"/>
  <c r="K842" i="8" s="1"/>
  <c r="R832" i="7"/>
  <c r="J836" i="7" s="1"/>
  <c r="L669" i="8"/>
  <c r="K663" i="7"/>
  <c r="J555" i="7"/>
  <c r="K561" i="8"/>
  <c r="R46" i="1"/>
  <c r="GK46" i="1" s="1"/>
  <c r="GM46" i="1" s="1"/>
  <c r="GP46" i="1" s="1"/>
  <c r="V133" i="8"/>
  <c r="V127" i="7"/>
  <c r="DF34" i="3"/>
  <c r="R143" i="1"/>
  <c r="V341" i="7"/>
  <c r="J348" i="7" s="1"/>
  <c r="V347" i="8"/>
  <c r="K354" i="8" s="1"/>
  <c r="CY34" i="1"/>
  <c r="X34" i="1" s="1"/>
  <c r="K770" i="7"/>
  <c r="L776" i="8"/>
  <c r="CP326" i="1"/>
  <c r="O326" i="1" s="1"/>
  <c r="GM326" i="1" s="1"/>
  <c r="GP326" i="1" s="1"/>
  <c r="DH460" i="3"/>
  <c r="CZ39" i="1"/>
  <c r="Y39" i="1" s="1"/>
  <c r="R42" i="1"/>
  <c r="GK42" i="1" s="1"/>
  <c r="V126" i="8"/>
  <c r="V120" i="7"/>
  <c r="R174" i="1"/>
  <c r="V404" i="7"/>
  <c r="J410" i="7" s="1"/>
  <c r="V410" i="8"/>
  <c r="K416" i="8" s="1"/>
  <c r="R161" i="1"/>
  <c r="GK161" i="1" s="1"/>
  <c r="V378" i="8"/>
  <c r="V372" i="7"/>
  <c r="CP278" i="1"/>
  <c r="O278" i="1" s="1"/>
  <c r="J557" i="7"/>
  <c r="K563" i="8"/>
  <c r="GM302" i="1"/>
  <c r="GP302" i="1" s="1"/>
  <c r="R649" i="7"/>
  <c r="J653" i="7" s="1"/>
  <c r="R655" i="8"/>
  <c r="K659" i="8" s="1"/>
  <c r="GM317" i="1"/>
  <c r="GP317" i="1" s="1"/>
  <c r="GM285" i="1"/>
  <c r="GP285" i="1" s="1"/>
  <c r="CP290" i="1"/>
  <c r="O290" i="1" s="1"/>
  <c r="GM370" i="1"/>
  <c r="GP370" i="1" s="1"/>
  <c r="R813" i="8"/>
  <c r="K816" i="8" s="1"/>
  <c r="R807" i="7"/>
  <c r="J810" i="7" s="1"/>
  <c r="AH328" i="1"/>
  <c r="U328" i="1" s="1"/>
  <c r="CY143" i="1"/>
  <c r="X143" i="1" s="1"/>
  <c r="K348" i="8"/>
  <c r="J342" i="7"/>
  <c r="CZ143" i="1"/>
  <c r="Y143" i="1" s="1"/>
  <c r="CP60" i="1"/>
  <c r="O60" i="1" s="1"/>
  <c r="CP117" i="1"/>
  <c r="O117" i="1" s="1"/>
  <c r="J783" i="7"/>
  <c r="K789" i="8"/>
  <c r="CZ317" i="1"/>
  <c r="Y317" i="1" s="1"/>
  <c r="K723" i="8"/>
  <c r="J717" i="7"/>
  <c r="DG137" i="3"/>
  <c r="DH362" i="3"/>
  <c r="GM170" i="1"/>
  <c r="GP170" i="1" s="1"/>
  <c r="CZ311" i="1"/>
  <c r="Y311" i="1" s="1"/>
  <c r="L745" i="8"/>
  <c r="K739" i="7"/>
  <c r="R309" i="1"/>
  <c r="GK309" i="1" s="1"/>
  <c r="GM309" i="1" s="1"/>
  <c r="GP309" i="1" s="1"/>
  <c r="V683" i="8"/>
  <c r="V677" i="7"/>
  <c r="J558" i="8"/>
  <c r="V443" i="7"/>
  <c r="J450" i="7" s="1"/>
  <c r="V449" i="8"/>
  <c r="K456" i="8" s="1"/>
  <c r="R183" i="1"/>
  <c r="R186" i="1"/>
  <c r="GK186" i="1" s="1"/>
  <c r="V459" i="8"/>
  <c r="V453" i="7"/>
  <c r="R419" i="8"/>
  <c r="K422" i="8" s="1"/>
  <c r="R413" i="7"/>
  <c r="J416" i="7" s="1"/>
  <c r="R287" i="1"/>
  <c r="GK287" i="1" s="1"/>
  <c r="V601" i="8"/>
  <c r="V595" i="7"/>
  <c r="R281" i="1"/>
  <c r="GK281" i="1" s="1"/>
  <c r="V578" i="8"/>
  <c r="V572" i="7"/>
  <c r="J809" i="7"/>
  <c r="K815" i="8"/>
  <c r="DF190" i="3"/>
  <c r="DH379" i="3"/>
  <c r="DH385" i="3"/>
  <c r="CZ36" i="1"/>
  <c r="Y36" i="1" s="1"/>
  <c r="T133" i="8"/>
  <c r="K138" i="8" s="1"/>
  <c r="T127" i="7"/>
  <c r="J132" i="7" s="1"/>
  <c r="CP143" i="1"/>
  <c r="O143" i="1" s="1"/>
  <c r="R176" i="1"/>
  <c r="GK176" i="1" s="1"/>
  <c r="V426" i="8"/>
  <c r="V420" i="7"/>
  <c r="GM220" i="1"/>
  <c r="GP220" i="1" s="1"/>
  <c r="GM202" i="1"/>
  <c r="GP202" i="1" s="1"/>
  <c r="CY183" i="1"/>
  <c r="X183" i="1" s="1"/>
  <c r="R376" i="1"/>
  <c r="V840" i="7"/>
  <c r="J848" i="7" s="1"/>
  <c r="V846" i="8"/>
  <c r="K854" i="8" s="1"/>
  <c r="R731" i="8"/>
  <c r="K735" i="8" s="1"/>
  <c r="R725" i="7"/>
  <c r="J729" i="7" s="1"/>
  <c r="DF435" i="3"/>
  <c r="DG435" i="3"/>
  <c r="DJ435" i="3" s="1"/>
  <c r="J220" i="7"/>
  <c r="I227" i="7" s="1"/>
  <c r="K226" i="8"/>
  <c r="T41" i="1"/>
  <c r="AG75" i="1" s="1"/>
  <c r="K163" i="8"/>
  <c r="J157" i="7"/>
  <c r="CY60" i="1"/>
  <c r="X60" i="1" s="1"/>
  <c r="CZ60" i="1"/>
  <c r="Y60" i="1" s="1"/>
  <c r="J483" i="7"/>
  <c r="I490" i="7" s="1"/>
  <c r="K489" i="8"/>
  <c r="J496" i="8" s="1"/>
  <c r="I242" i="7"/>
  <c r="CP112" i="1"/>
  <c r="O112" i="1" s="1"/>
  <c r="DH1" i="3"/>
  <c r="DF1" i="3"/>
  <c r="DG1" i="3"/>
  <c r="DI1" i="3"/>
  <c r="DJ1" i="3" s="1"/>
  <c r="GK56" i="1"/>
  <c r="K146" i="8"/>
  <c r="J140" i="7"/>
  <c r="AG360" i="1"/>
  <c r="T381" i="1"/>
  <c r="CJ26" i="1"/>
  <c r="BA75" i="1"/>
  <c r="AD267" i="1"/>
  <c r="Q328" i="1"/>
  <c r="BA328" i="1"/>
  <c r="CI107" i="1"/>
  <c r="AZ235" i="1"/>
  <c r="AI267" i="1"/>
  <c r="V328" i="1"/>
  <c r="DF96" i="3"/>
  <c r="DG96" i="3"/>
  <c r="DJ96" i="3" s="1"/>
  <c r="DH96" i="3"/>
  <c r="DI96" i="3"/>
  <c r="DH49" i="3"/>
  <c r="DI49" i="3"/>
  <c r="DJ49" i="3" s="1"/>
  <c r="DF49" i="3"/>
  <c r="DG49" i="3"/>
  <c r="DF447" i="3"/>
  <c r="DJ447" i="3" s="1"/>
  <c r="DH447" i="3"/>
  <c r="DG447" i="3"/>
  <c r="DI447" i="3"/>
  <c r="DI13" i="3"/>
  <c r="DF13" i="3"/>
  <c r="DG13" i="3"/>
  <c r="DJ13" i="3" s="1"/>
  <c r="DH13" i="3"/>
  <c r="DF328" i="3"/>
  <c r="DG328" i="3"/>
  <c r="DH328" i="3"/>
  <c r="DI328" i="3"/>
  <c r="DJ328" i="3" s="1"/>
  <c r="AO26" i="1"/>
  <c r="F79" i="1"/>
  <c r="AO411" i="1"/>
  <c r="DG449" i="3"/>
  <c r="DF449" i="3"/>
  <c r="DH449" i="3"/>
  <c r="DI449" i="3"/>
  <c r="DJ449" i="3" s="1"/>
  <c r="DF499" i="3"/>
  <c r="DJ499" i="3" s="1"/>
  <c r="DH499" i="3"/>
  <c r="DI499" i="3"/>
  <c r="DG499" i="3"/>
  <c r="GM166" i="1"/>
  <c r="GP166" i="1" s="1"/>
  <c r="DF244" i="3"/>
  <c r="DG244" i="3"/>
  <c r="DH244" i="3"/>
  <c r="DI244" i="3"/>
  <c r="DJ244" i="3" s="1"/>
  <c r="GM134" i="1"/>
  <c r="GP134" i="1" s="1"/>
  <c r="GM200" i="1"/>
  <c r="GP200" i="1" s="1"/>
  <c r="DI517" i="3"/>
  <c r="DF517" i="3"/>
  <c r="DJ517" i="3" s="1"/>
  <c r="DG517" i="3"/>
  <c r="DH517" i="3"/>
  <c r="DI496" i="3"/>
  <c r="DH496" i="3"/>
  <c r="DF496" i="3"/>
  <c r="DJ496" i="3" s="1"/>
  <c r="DG496" i="3"/>
  <c r="GM206" i="1"/>
  <c r="GP206" i="1" s="1"/>
  <c r="BB267" i="1"/>
  <c r="F341" i="1"/>
  <c r="CP364" i="1"/>
  <c r="O364" i="1" s="1"/>
  <c r="GM364" i="1" s="1"/>
  <c r="GP364" i="1" s="1"/>
  <c r="AC381" i="1"/>
  <c r="GM219" i="1"/>
  <c r="GP219" i="1" s="1"/>
  <c r="BA381" i="1"/>
  <c r="CJ360" i="1"/>
  <c r="DF250" i="3"/>
  <c r="DG250" i="3"/>
  <c r="DH250" i="3"/>
  <c r="DI250" i="3"/>
  <c r="DJ250" i="3" s="1"/>
  <c r="DF339" i="3"/>
  <c r="DG339" i="3"/>
  <c r="DJ339" i="3" s="1"/>
  <c r="DH339" i="3"/>
  <c r="DI339" i="3"/>
  <c r="DF248" i="3"/>
  <c r="DG248" i="3"/>
  <c r="DH248" i="3"/>
  <c r="DI248" i="3"/>
  <c r="DJ248" i="3" s="1"/>
  <c r="DG509" i="3"/>
  <c r="DJ509" i="3" s="1"/>
  <c r="DH509" i="3"/>
  <c r="DI509" i="3"/>
  <c r="DF509" i="3"/>
  <c r="V75" i="1"/>
  <c r="AI26" i="1"/>
  <c r="DF47" i="3"/>
  <c r="DG47" i="3"/>
  <c r="DH47" i="3"/>
  <c r="DI47" i="3"/>
  <c r="DJ47" i="3" s="1"/>
  <c r="BA235" i="1"/>
  <c r="DG518" i="3"/>
  <c r="DI518" i="3"/>
  <c r="DF518" i="3"/>
  <c r="DJ518" i="3" s="1"/>
  <c r="DH518" i="3"/>
  <c r="DF514" i="3"/>
  <c r="DJ514" i="3" s="1"/>
  <c r="DG514" i="3"/>
  <c r="DH514" i="3"/>
  <c r="DI514" i="3"/>
  <c r="DF503" i="3"/>
  <c r="DJ503" i="3" s="1"/>
  <c r="DG503" i="3"/>
  <c r="DH503" i="3"/>
  <c r="DI503" i="3"/>
  <c r="F391" i="1"/>
  <c r="AQ360" i="1"/>
  <c r="AS107" i="1"/>
  <c r="F252" i="1"/>
  <c r="DF441" i="3"/>
  <c r="DG441" i="3"/>
  <c r="DH441" i="3"/>
  <c r="DI441" i="3"/>
  <c r="DJ441" i="3" s="1"/>
  <c r="DG492" i="3"/>
  <c r="DF492" i="3"/>
  <c r="DH492" i="3"/>
  <c r="DI492" i="3"/>
  <c r="DJ492" i="3" s="1"/>
  <c r="DH330" i="3"/>
  <c r="DF330" i="3"/>
  <c r="DG330" i="3"/>
  <c r="DI330" i="3"/>
  <c r="DJ330" i="3" s="1"/>
  <c r="BB26" i="1"/>
  <c r="F88" i="1"/>
  <c r="BB411" i="1"/>
  <c r="GM120" i="1"/>
  <c r="GP120" i="1" s="1"/>
  <c r="CP144" i="1"/>
  <c r="O144" i="1" s="1"/>
  <c r="GM144" i="1" s="1"/>
  <c r="GP144" i="1" s="1"/>
  <c r="DF508" i="3"/>
  <c r="DG508" i="3"/>
  <c r="DH508" i="3"/>
  <c r="DI508" i="3"/>
  <c r="DJ508" i="3" s="1"/>
  <c r="CY208" i="1"/>
  <c r="X208" i="1" s="1"/>
  <c r="CZ208" i="1"/>
  <c r="Y208" i="1" s="1"/>
  <c r="AF235" i="1"/>
  <c r="DF497" i="3"/>
  <c r="DJ497" i="3" s="1"/>
  <c r="DG497" i="3"/>
  <c r="DI497" i="3"/>
  <c r="DH497" i="3"/>
  <c r="DF521" i="3"/>
  <c r="DJ521" i="3" s="1"/>
  <c r="DG521" i="3"/>
  <c r="DH521" i="3"/>
  <c r="DI521" i="3"/>
  <c r="GM286" i="1"/>
  <c r="GP286" i="1" s="1"/>
  <c r="DF525" i="3"/>
  <c r="DG525" i="3"/>
  <c r="DH525" i="3"/>
  <c r="DI525" i="3"/>
  <c r="DJ525" i="3" s="1"/>
  <c r="AT328" i="1"/>
  <c r="CC267" i="1"/>
  <c r="DF2" i="3"/>
  <c r="DG2" i="3"/>
  <c r="DJ2" i="3" s="1"/>
  <c r="DH2" i="3"/>
  <c r="DI2" i="3"/>
  <c r="GM122" i="1"/>
  <c r="GP122" i="1" s="1"/>
  <c r="DG27" i="3"/>
  <c r="DH27" i="3"/>
  <c r="DI27" i="3"/>
  <c r="DF27" i="3"/>
  <c r="DJ27" i="3" s="1"/>
  <c r="DH239" i="3"/>
  <c r="DG239" i="3"/>
  <c r="DI239" i="3"/>
  <c r="DJ239" i="3" s="1"/>
  <c r="DF239" i="3"/>
  <c r="DH438" i="3"/>
  <c r="DI438" i="3"/>
  <c r="DJ438" i="3" s="1"/>
  <c r="DF438" i="3"/>
  <c r="DG438" i="3"/>
  <c r="CP53" i="1"/>
  <c r="O53" i="1" s="1"/>
  <c r="DF515" i="3"/>
  <c r="DJ515" i="3" s="1"/>
  <c r="DG515" i="3"/>
  <c r="DH515" i="3"/>
  <c r="DI515" i="3"/>
  <c r="BY26" i="1"/>
  <c r="AP75" i="1"/>
  <c r="CI75" i="1"/>
  <c r="DG38" i="3"/>
  <c r="DH38" i="3"/>
  <c r="DI38" i="3"/>
  <c r="DJ38" i="3" s="1"/>
  <c r="DF38" i="3"/>
  <c r="DF506" i="3"/>
  <c r="DJ506" i="3" s="1"/>
  <c r="DG506" i="3"/>
  <c r="DI506" i="3"/>
  <c r="DH506" i="3"/>
  <c r="GM185" i="1"/>
  <c r="GP185" i="1" s="1"/>
  <c r="DF121" i="3"/>
  <c r="DH121" i="3"/>
  <c r="DI121" i="3"/>
  <c r="DG121" i="3"/>
  <c r="DJ121" i="3" s="1"/>
  <c r="DF507" i="3"/>
  <c r="DJ507" i="3" s="1"/>
  <c r="DG507" i="3"/>
  <c r="DH507" i="3"/>
  <c r="DI507" i="3"/>
  <c r="DF519" i="3"/>
  <c r="DG519" i="3"/>
  <c r="DI519" i="3"/>
  <c r="DJ519" i="3" s="1"/>
  <c r="DH519" i="3"/>
  <c r="GM311" i="1"/>
  <c r="GP311" i="1" s="1"/>
  <c r="CG267" i="1"/>
  <c r="AX328" i="1"/>
  <c r="AI107" i="1"/>
  <c r="V235" i="1"/>
  <c r="CG360" i="1"/>
  <c r="AX381" i="1"/>
  <c r="DF118" i="3"/>
  <c r="DG118" i="3"/>
  <c r="DJ118" i="3" s="1"/>
  <c r="DH118" i="3"/>
  <c r="DI118" i="3"/>
  <c r="DF469" i="3"/>
  <c r="DG469" i="3"/>
  <c r="DH469" i="3"/>
  <c r="DI469" i="3"/>
  <c r="DJ469" i="3" s="1"/>
  <c r="DG265" i="3"/>
  <c r="DH265" i="3"/>
  <c r="DI265" i="3"/>
  <c r="DJ265" i="3" s="1"/>
  <c r="DF265" i="3"/>
  <c r="DG285" i="3"/>
  <c r="DH285" i="3"/>
  <c r="DF285" i="3"/>
  <c r="DI285" i="3"/>
  <c r="DJ285" i="3" s="1"/>
  <c r="DF10" i="3"/>
  <c r="DG10" i="3"/>
  <c r="DH10" i="3"/>
  <c r="DI10" i="3"/>
  <c r="DJ10" i="3" s="1"/>
  <c r="DH421" i="3"/>
  <c r="DI421" i="3"/>
  <c r="DF421" i="3"/>
  <c r="DG421" i="3"/>
  <c r="DJ421" i="3" s="1"/>
  <c r="CY53" i="1"/>
  <c r="X53" i="1" s="1"/>
  <c r="CZ53" i="1"/>
  <c r="Y53" i="1" s="1"/>
  <c r="DF53" i="3"/>
  <c r="DG53" i="3"/>
  <c r="DH53" i="3"/>
  <c r="DI53" i="3"/>
  <c r="DJ53" i="3" s="1"/>
  <c r="AC26" i="1"/>
  <c r="CE75" i="1"/>
  <c r="CF75" i="1"/>
  <c r="P75" i="1"/>
  <c r="CH75" i="1"/>
  <c r="AD75" i="1"/>
  <c r="AF26" i="1"/>
  <c r="S75" i="1"/>
  <c r="U235" i="1"/>
  <c r="GM188" i="1"/>
  <c r="GP188" i="1" s="1"/>
  <c r="DF473" i="3"/>
  <c r="DJ473" i="3" s="1"/>
  <c r="DG473" i="3"/>
  <c r="DH473" i="3"/>
  <c r="DI473" i="3"/>
  <c r="DG513" i="3"/>
  <c r="DH513" i="3"/>
  <c r="DF513" i="3"/>
  <c r="DJ513" i="3" s="1"/>
  <c r="DI513" i="3"/>
  <c r="BD267" i="1"/>
  <c r="F353" i="1"/>
  <c r="BD411" i="1"/>
  <c r="GM187" i="1"/>
  <c r="GP187" i="1" s="1"/>
  <c r="GM375" i="1"/>
  <c r="GP375" i="1" s="1"/>
  <c r="GM374" i="1"/>
  <c r="GP374" i="1" s="1"/>
  <c r="DF520" i="3"/>
  <c r="DJ520" i="3" s="1"/>
  <c r="DH520" i="3"/>
  <c r="DG520" i="3"/>
  <c r="DI520" i="3"/>
  <c r="CP163" i="1"/>
  <c r="O163" i="1" s="1"/>
  <c r="GM163" i="1" s="1"/>
  <c r="GP163" i="1" s="1"/>
  <c r="CC107" i="1"/>
  <c r="AT235" i="1"/>
  <c r="DF512" i="3"/>
  <c r="DG512" i="3"/>
  <c r="DH512" i="3"/>
  <c r="DI512" i="3"/>
  <c r="DJ512" i="3" s="1"/>
  <c r="DF14" i="3"/>
  <c r="DG14" i="3"/>
  <c r="DH14" i="3"/>
  <c r="DI14" i="3"/>
  <c r="DJ14" i="3" s="1"/>
  <c r="DF103" i="3"/>
  <c r="DG103" i="3"/>
  <c r="DH103" i="3"/>
  <c r="DI103" i="3"/>
  <c r="DJ103" i="3" s="1"/>
  <c r="DF505" i="3"/>
  <c r="DH505" i="3"/>
  <c r="DG505" i="3"/>
  <c r="DI505" i="3"/>
  <c r="DJ505" i="3" s="1"/>
  <c r="DF458" i="3"/>
  <c r="DG458" i="3"/>
  <c r="DI458" i="3"/>
  <c r="DJ458" i="3" s="1"/>
  <c r="DH458" i="3"/>
  <c r="DH23" i="3"/>
  <c r="DI23" i="3"/>
  <c r="DF23" i="3"/>
  <c r="DJ23" i="3" s="1"/>
  <c r="DG23" i="3"/>
  <c r="P54" i="1"/>
  <c r="R54" i="1"/>
  <c r="GK54" i="1" s="1"/>
  <c r="T54" i="1"/>
  <c r="U54" i="1"/>
  <c r="V54" i="1"/>
  <c r="CP123" i="1"/>
  <c r="O123" i="1" s="1"/>
  <c r="GM123" i="1" s="1"/>
  <c r="GP123" i="1" s="1"/>
  <c r="DF510" i="3"/>
  <c r="DJ510" i="3" s="1"/>
  <c r="DH510" i="3"/>
  <c r="DG510" i="3"/>
  <c r="DI510" i="3"/>
  <c r="S54" i="1"/>
  <c r="DG474" i="3"/>
  <c r="DH474" i="3"/>
  <c r="DI474" i="3"/>
  <c r="DF474" i="3"/>
  <c r="DJ474" i="3" s="1"/>
  <c r="CY365" i="1"/>
  <c r="X365" i="1" s="1"/>
  <c r="CZ365" i="1"/>
  <c r="Y365" i="1" s="1"/>
  <c r="AI360" i="1"/>
  <c r="V381" i="1"/>
  <c r="CI360" i="1"/>
  <c r="AZ381" i="1"/>
  <c r="DI144" i="3"/>
  <c r="DF144" i="3"/>
  <c r="DG144" i="3"/>
  <c r="DJ144" i="3" s="1"/>
  <c r="DH144" i="3"/>
  <c r="DG406" i="3"/>
  <c r="DH406" i="3"/>
  <c r="DF406" i="3"/>
  <c r="DI406" i="3"/>
  <c r="DJ406" i="3" s="1"/>
  <c r="GK34" i="1"/>
  <c r="DF21" i="3"/>
  <c r="DJ21" i="3" s="1"/>
  <c r="DG21" i="3"/>
  <c r="DH21" i="3"/>
  <c r="DI21" i="3"/>
  <c r="GM72" i="1"/>
  <c r="GP72" i="1" s="1"/>
  <c r="DG30" i="3"/>
  <c r="DH30" i="3"/>
  <c r="DI30" i="3"/>
  <c r="DF30" i="3"/>
  <c r="DJ30" i="3" s="1"/>
  <c r="AJ107" i="1"/>
  <c r="W235" i="1"/>
  <c r="DF249" i="3"/>
  <c r="DJ249" i="3" s="1"/>
  <c r="DG249" i="3"/>
  <c r="DH249" i="3"/>
  <c r="DI249" i="3"/>
  <c r="GM49" i="1"/>
  <c r="GP49" i="1" s="1"/>
  <c r="DH444" i="3"/>
  <c r="DI444" i="3"/>
  <c r="DF444" i="3"/>
  <c r="DJ444" i="3" s="1"/>
  <c r="DG444" i="3"/>
  <c r="GM168" i="1"/>
  <c r="GP168" i="1" s="1"/>
  <c r="DF501" i="3"/>
  <c r="DJ501" i="3" s="1"/>
  <c r="DG501" i="3"/>
  <c r="DH501" i="3"/>
  <c r="DI501" i="3"/>
  <c r="BZ107" i="1"/>
  <c r="AQ235" i="1"/>
  <c r="AQ411" i="1" s="1"/>
  <c r="CG235" i="1"/>
  <c r="DF472" i="3"/>
  <c r="DJ472" i="3" s="1"/>
  <c r="DG472" i="3"/>
  <c r="DI472" i="3"/>
  <c r="DH472" i="3"/>
  <c r="DI468" i="3"/>
  <c r="DJ468" i="3" s="1"/>
  <c r="DG468" i="3"/>
  <c r="DH468" i="3"/>
  <c r="DF468" i="3"/>
  <c r="DF523" i="3"/>
  <c r="DG523" i="3"/>
  <c r="DJ523" i="3" s="1"/>
  <c r="DH523" i="3"/>
  <c r="DI523" i="3"/>
  <c r="BC22" i="1"/>
  <c r="F427" i="1"/>
  <c r="BC441" i="1"/>
  <c r="GM211" i="1"/>
  <c r="GP211" i="1" s="1"/>
  <c r="AP107" i="1"/>
  <c r="F244" i="1"/>
  <c r="AK381" i="1"/>
  <c r="AJ26" i="1"/>
  <c r="AT360" i="1"/>
  <c r="F399" i="1"/>
  <c r="DH247" i="3"/>
  <c r="DI247" i="3"/>
  <c r="DJ247" i="3" s="1"/>
  <c r="DF247" i="3"/>
  <c r="DG247" i="3"/>
  <c r="DF516" i="3"/>
  <c r="DG516" i="3"/>
  <c r="DH516" i="3"/>
  <c r="DI516" i="3"/>
  <c r="DJ516" i="3" s="1"/>
  <c r="DF46" i="3"/>
  <c r="DJ46" i="3" s="1"/>
  <c r="DG46" i="3"/>
  <c r="DH46" i="3"/>
  <c r="DI46" i="3"/>
  <c r="DH464" i="3"/>
  <c r="DF464" i="3"/>
  <c r="DI464" i="3"/>
  <c r="DJ464" i="3" s="1"/>
  <c r="DG464" i="3"/>
  <c r="DF24" i="3"/>
  <c r="DJ24" i="3" s="1"/>
  <c r="DG24" i="3"/>
  <c r="DH24" i="3"/>
  <c r="DI24" i="3"/>
  <c r="DF434" i="3"/>
  <c r="DG434" i="3"/>
  <c r="DH434" i="3"/>
  <c r="DI434" i="3"/>
  <c r="DJ434" i="3" s="1"/>
  <c r="DF28" i="3"/>
  <c r="DG28" i="3"/>
  <c r="DH28" i="3"/>
  <c r="DI28" i="3"/>
  <c r="DJ28" i="3" s="1"/>
  <c r="W54" i="1"/>
  <c r="DF448" i="3"/>
  <c r="DJ448" i="3" s="1"/>
  <c r="DG448" i="3"/>
  <c r="DH448" i="3"/>
  <c r="DI448" i="3"/>
  <c r="CP133" i="1"/>
  <c r="O133" i="1" s="1"/>
  <c r="GM133" i="1" s="1"/>
  <c r="GP133" i="1" s="1"/>
  <c r="GM148" i="1"/>
  <c r="GP148" i="1" s="1"/>
  <c r="GM154" i="1"/>
  <c r="GP154" i="1" s="1"/>
  <c r="DF500" i="3"/>
  <c r="DJ500" i="3" s="1"/>
  <c r="DG500" i="3"/>
  <c r="DH500" i="3"/>
  <c r="DI500" i="3"/>
  <c r="DF466" i="3"/>
  <c r="DJ466" i="3" s="1"/>
  <c r="DG466" i="3"/>
  <c r="DH466" i="3"/>
  <c r="DI466" i="3"/>
  <c r="DF478" i="3"/>
  <c r="DJ478" i="3" s="1"/>
  <c r="DG478" i="3"/>
  <c r="DI478" i="3"/>
  <c r="DH478" i="3"/>
  <c r="DF475" i="3"/>
  <c r="DJ475" i="3" s="1"/>
  <c r="DG475" i="3"/>
  <c r="DH475" i="3"/>
  <c r="DI475" i="3"/>
  <c r="GM281" i="1"/>
  <c r="GP281" i="1" s="1"/>
  <c r="CP283" i="1"/>
  <c r="O283" i="1" s="1"/>
  <c r="GM283" i="1" s="1"/>
  <c r="GP283" i="1" s="1"/>
  <c r="F337" i="1"/>
  <c r="AP267" i="1"/>
  <c r="CE328" i="1"/>
  <c r="CF328" i="1"/>
  <c r="CH328" i="1"/>
  <c r="AC267" i="1"/>
  <c r="P328" i="1"/>
  <c r="DF12" i="3"/>
  <c r="DG12" i="3"/>
  <c r="DH12" i="3"/>
  <c r="DI12" i="3"/>
  <c r="DJ12" i="3" s="1"/>
  <c r="DI446" i="3"/>
  <c r="DJ446" i="3" s="1"/>
  <c r="DF446" i="3"/>
  <c r="DG446" i="3"/>
  <c r="DH446" i="3"/>
  <c r="DF377" i="3"/>
  <c r="DG377" i="3"/>
  <c r="DH377" i="3"/>
  <c r="DI377" i="3"/>
  <c r="DJ377" i="3" s="1"/>
  <c r="DG19" i="3"/>
  <c r="DH19" i="3"/>
  <c r="DI19" i="3"/>
  <c r="DJ19" i="3" s="1"/>
  <c r="DF19" i="3"/>
  <c r="DF522" i="3"/>
  <c r="DG522" i="3"/>
  <c r="DH522" i="3"/>
  <c r="DI522" i="3"/>
  <c r="DJ522" i="3" s="1"/>
  <c r="DF31" i="3"/>
  <c r="DJ31" i="3" s="1"/>
  <c r="DG31" i="3"/>
  <c r="DH31" i="3"/>
  <c r="DI31" i="3"/>
  <c r="CY118" i="1"/>
  <c r="X118" i="1" s="1"/>
  <c r="CZ118" i="1"/>
  <c r="Y118" i="1" s="1"/>
  <c r="CZ140" i="1"/>
  <c r="Y140" i="1" s="1"/>
  <c r="CY140" i="1"/>
  <c r="X140" i="1" s="1"/>
  <c r="GM140" i="1" s="1"/>
  <c r="GP140" i="1" s="1"/>
  <c r="DF443" i="3"/>
  <c r="DJ443" i="3" s="1"/>
  <c r="DI443" i="3"/>
  <c r="DH443" i="3"/>
  <c r="DG443" i="3"/>
  <c r="DF498" i="3"/>
  <c r="DG498" i="3"/>
  <c r="DH498" i="3"/>
  <c r="DI498" i="3"/>
  <c r="DJ498" i="3" s="1"/>
  <c r="DF465" i="3"/>
  <c r="DJ465" i="3" s="1"/>
  <c r="DG465" i="3"/>
  <c r="DH465" i="3"/>
  <c r="DI465" i="3"/>
  <c r="GM232" i="1"/>
  <c r="GP232" i="1" s="1"/>
  <c r="AF360" i="1"/>
  <c r="S381" i="1"/>
  <c r="DI524" i="3"/>
  <c r="DF524" i="3"/>
  <c r="DJ524" i="3" s="1"/>
  <c r="DG524" i="3"/>
  <c r="DH524" i="3"/>
  <c r="CP295" i="1"/>
  <c r="O295" i="1" s="1"/>
  <c r="GM295" i="1" s="1"/>
  <c r="GP295" i="1" s="1"/>
  <c r="AD381" i="1"/>
  <c r="CI267" i="1"/>
  <c r="AZ328" i="1"/>
  <c r="AJ267" i="1"/>
  <c r="W328" i="1"/>
  <c r="DF269" i="3"/>
  <c r="DG269" i="3"/>
  <c r="DJ269" i="3" s="1"/>
  <c r="DH269" i="3"/>
  <c r="DI269" i="3"/>
  <c r="DF188" i="3"/>
  <c r="DG188" i="3"/>
  <c r="DH188" i="3"/>
  <c r="DI188" i="3"/>
  <c r="DJ188" i="3" s="1"/>
  <c r="DF289" i="3"/>
  <c r="DG289" i="3"/>
  <c r="DH289" i="3"/>
  <c r="DI289" i="3"/>
  <c r="DJ289" i="3" s="1"/>
  <c r="DI17" i="3"/>
  <c r="DJ17" i="3" s="1"/>
  <c r="DF17" i="3"/>
  <c r="DG17" i="3"/>
  <c r="DH17" i="3"/>
  <c r="DG445" i="3"/>
  <c r="DH445" i="3"/>
  <c r="DI445" i="3"/>
  <c r="DF445" i="3"/>
  <c r="DJ445" i="3" s="1"/>
  <c r="CZ273" i="1"/>
  <c r="Y273" i="1" s="1"/>
  <c r="AF328" i="1"/>
  <c r="CY273" i="1"/>
  <c r="X273" i="1" s="1"/>
  <c r="DF477" i="3"/>
  <c r="DJ477" i="3" s="1"/>
  <c r="DH477" i="3"/>
  <c r="DG477" i="3"/>
  <c r="DI477" i="3"/>
  <c r="GM172" i="1"/>
  <c r="GP172" i="1" s="1"/>
  <c r="GM204" i="1"/>
  <c r="GP204" i="1" s="1"/>
  <c r="CP158" i="1"/>
  <c r="O158" i="1" s="1"/>
  <c r="GM158" i="1" s="1"/>
  <c r="GP158" i="1" s="1"/>
  <c r="GM314" i="1"/>
  <c r="GP314" i="1" s="1"/>
  <c r="GM230" i="1"/>
  <c r="GP230" i="1" s="1"/>
  <c r="CY324" i="1"/>
  <c r="X324" i="1" s="1"/>
  <c r="CZ324" i="1"/>
  <c r="Y324" i="1" s="1"/>
  <c r="GM369" i="1"/>
  <c r="GP369" i="1" s="1"/>
  <c r="CY129" i="1"/>
  <c r="X129" i="1" s="1"/>
  <c r="CZ129" i="1"/>
  <c r="Y129" i="1" s="1"/>
  <c r="GM215" i="1"/>
  <c r="GP215" i="1" s="1"/>
  <c r="AS360" i="1"/>
  <c r="F398" i="1"/>
  <c r="DF52" i="3"/>
  <c r="DG52" i="3"/>
  <c r="DH52" i="3"/>
  <c r="DI52" i="3"/>
  <c r="DJ52" i="3" s="1"/>
  <c r="DF45" i="3"/>
  <c r="DH45" i="3"/>
  <c r="DI45" i="3"/>
  <c r="DJ45" i="3" s="1"/>
  <c r="DG45" i="3"/>
  <c r="DF9" i="3"/>
  <c r="DG9" i="3"/>
  <c r="DH9" i="3"/>
  <c r="DI9" i="3"/>
  <c r="DJ9" i="3" s="1"/>
  <c r="DF39" i="3"/>
  <c r="DJ39" i="3" s="1"/>
  <c r="DG39" i="3"/>
  <c r="DH39" i="3"/>
  <c r="DI39" i="3"/>
  <c r="DF243" i="3"/>
  <c r="DG243" i="3"/>
  <c r="DH243" i="3"/>
  <c r="DI243" i="3"/>
  <c r="DJ243" i="3" s="1"/>
  <c r="DF86" i="3"/>
  <c r="DH86" i="3"/>
  <c r="DI86" i="3"/>
  <c r="DJ86" i="3" s="1"/>
  <c r="DG86" i="3"/>
  <c r="DH165" i="3"/>
  <c r="DI165" i="3"/>
  <c r="DF165" i="3"/>
  <c r="DG165" i="3"/>
  <c r="DJ165" i="3" s="1"/>
  <c r="DH476" i="3"/>
  <c r="DI476" i="3"/>
  <c r="DJ476" i="3" s="1"/>
  <c r="DF476" i="3"/>
  <c r="DG476" i="3"/>
  <c r="DF442" i="3"/>
  <c r="DJ442" i="3" s="1"/>
  <c r="DG442" i="3"/>
  <c r="DH442" i="3"/>
  <c r="DI442" i="3"/>
  <c r="U75" i="1"/>
  <c r="AH26" i="1"/>
  <c r="CY47" i="1"/>
  <c r="X47" i="1" s="1"/>
  <c r="GM47" i="1" s="1"/>
  <c r="GP47" i="1" s="1"/>
  <c r="CZ47" i="1"/>
  <c r="Y47" i="1" s="1"/>
  <c r="CP110" i="1"/>
  <c r="O110" i="1" s="1"/>
  <c r="AC235" i="1"/>
  <c r="AD235" i="1"/>
  <c r="Q54" i="1"/>
  <c r="GM150" i="1"/>
  <c r="GP150" i="1" s="1"/>
  <c r="GM194" i="1"/>
  <c r="GP194" i="1" s="1"/>
  <c r="CY301" i="1"/>
  <c r="X301" i="1" s="1"/>
  <c r="GM301" i="1" s="1"/>
  <c r="GP301" i="1" s="1"/>
  <c r="CZ301" i="1"/>
  <c r="Y301" i="1" s="1"/>
  <c r="CZ321" i="1"/>
  <c r="Y321" i="1" s="1"/>
  <c r="CY321" i="1"/>
  <c r="X321" i="1" s="1"/>
  <c r="GM377" i="1"/>
  <c r="GP377" i="1" s="1"/>
  <c r="DG26" i="3"/>
  <c r="DJ26" i="3" s="1"/>
  <c r="DH26" i="3"/>
  <c r="DI26" i="3"/>
  <c r="DF26" i="3"/>
  <c r="DG470" i="3"/>
  <c r="DF470" i="3"/>
  <c r="DJ470" i="3" s="1"/>
  <c r="DH470" i="3"/>
  <c r="DI470" i="3"/>
  <c r="DH504" i="3"/>
  <c r="DI504" i="3"/>
  <c r="DF504" i="3"/>
  <c r="DJ504" i="3" s="1"/>
  <c r="DG504" i="3"/>
  <c r="DF43" i="3"/>
  <c r="DG43" i="3"/>
  <c r="DH43" i="3"/>
  <c r="DI43" i="3"/>
  <c r="DJ43" i="3" s="1"/>
  <c r="DH11" i="3"/>
  <c r="DI11" i="3"/>
  <c r="DJ11" i="3" s="1"/>
  <c r="DF11" i="3"/>
  <c r="DG11" i="3"/>
  <c r="DH20" i="3"/>
  <c r="DI20" i="3"/>
  <c r="DF20" i="3"/>
  <c r="DG20" i="3"/>
  <c r="DJ20" i="3" s="1"/>
  <c r="DF251" i="3"/>
  <c r="DG251" i="3"/>
  <c r="DH251" i="3"/>
  <c r="DI251" i="3"/>
  <c r="DJ251" i="3" s="1"/>
  <c r="DI490" i="3"/>
  <c r="DJ490" i="3" s="1"/>
  <c r="DF490" i="3"/>
  <c r="DG490" i="3"/>
  <c r="DH490" i="3"/>
  <c r="DF22" i="3"/>
  <c r="DJ22" i="3" s="1"/>
  <c r="DG22" i="3"/>
  <c r="DH22" i="3"/>
  <c r="DI22" i="3"/>
  <c r="GM33" i="1"/>
  <c r="GP33" i="1" s="1"/>
  <c r="GM29" i="1"/>
  <c r="GP29" i="1" s="1"/>
  <c r="DF29" i="3"/>
  <c r="DG29" i="3"/>
  <c r="DJ29" i="3" s="1"/>
  <c r="DH29" i="3"/>
  <c r="DI29" i="3"/>
  <c r="GM51" i="1"/>
  <c r="GP51" i="1" s="1"/>
  <c r="GM59" i="1"/>
  <c r="GP59" i="1" s="1"/>
  <c r="CP136" i="1"/>
  <c r="O136" i="1" s="1"/>
  <c r="GM136" i="1" s="1"/>
  <c r="GP136" i="1" s="1"/>
  <c r="AQ26" i="1"/>
  <c r="F85" i="1"/>
  <c r="GM175" i="1"/>
  <c r="GP175" i="1" s="1"/>
  <c r="CZ303" i="1"/>
  <c r="Y303" i="1" s="1"/>
  <c r="CY303" i="1"/>
  <c r="X303" i="1" s="1"/>
  <c r="GM303" i="1" s="1"/>
  <c r="GP303" i="1" s="1"/>
  <c r="CP208" i="1"/>
  <c r="O208" i="1" s="1"/>
  <c r="CP365" i="1"/>
  <c r="O365" i="1" s="1"/>
  <c r="DF494" i="3"/>
  <c r="DG494" i="3"/>
  <c r="DH494" i="3"/>
  <c r="DI494" i="3"/>
  <c r="DJ494" i="3" s="1"/>
  <c r="DH467" i="3"/>
  <c r="DI467" i="3"/>
  <c r="DF467" i="3"/>
  <c r="DJ467" i="3" s="1"/>
  <c r="DG467" i="3"/>
  <c r="DG48" i="3"/>
  <c r="DH48" i="3"/>
  <c r="DI48" i="3"/>
  <c r="DJ48" i="3" s="1"/>
  <c r="DF48" i="3"/>
  <c r="DF439" i="3"/>
  <c r="DH439" i="3"/>
  <c r="DI439" i="3"/>
  <c r="DJ439" i="3" s="1"/>
  <c r="DG439" i="3"/>
  <c r="DF511" i="3"/>
  <c r="DG511" i="3"/>
  <c r="DH511" i="3"/>
  <c r="DI511" i="3"/>
  <c r="DJ511" i="3" s="1"/>
  <c r="DF40" i="3"/>
  <c r="DG40" i="3"/>
  <c r="DH40" i="3"/>
  <c r="DI40" i="3"/>
  <c r="DJ40" i="3" s="1"/>
  <c r="DF471" i="3"/>
  <c r="DH471" i="3"/>
  <c r="DI471" i="3"/>
  <c r="DJ471" i="3" s="1"/>
  <c r="DG471" i="3"/>
  <c r="DI55" i="3"/>
  <c r="DJ55" i="3" s="1"/>
  <c r="DF55" i="3"/>
  <c r="DG55" i="3"/>
  <c r="DH55" i="3"/>
  <c r="CZ66" i="1"/>
  <c r="Y66" i="1" s="1"/>
  <c r="CY66" i="1"/>
  <c r="X66" i="1" s="1"/>
  <c r="AG107" i="1"/>
  <c r="T235" i="1"/>
  <c r="CG26" i="1"/>
  <c r="AX75" i="1"/>
  <c r="DF440" i="3"/>
  <c r="DJ440" i="3" s="1"/>
  <c r="DG440" i="3"/>
  <c r="DI440" i="3"/>
  <c r="DH440" i="3"/>
  <c r="CP321" i="1"/>
  <c r="O321" i="1" s="1"/>
  <c r="GM271" i="1"/>
  <c r="GP271" i="1" s="1"/>
  <c r="AG267" i="1"/>
  <c r="T328" i="1"/>
  <c r="CB267" i="1"/>
  <c r="AS328" i="1"/>
  <c r="DG54" i="3"/>
  <c r="DH54" i="3"/>
  <c r="DI54" i="3"/>
  <c r="DF54" i="3"/>
  <c r="DJ54" i="3" s="1"/>
  <c r="DF33" i="3"/>
  <c r="DJ33" i="3" s="1"/>
  <c r="DG33" i="3"/>
  <c r="DH33" i="3"/>
  <c r="DI33" i="3"/>
  <c r="DF18" i="3"/>
  <c r="DJ18" i="3" s="1"/>
  <c r="DG18" i="3"/>
  <c r="DH18" i="3"/>
  <c r="DI18" i="3"/>
  <c r="DF281" i="3"/>
  <c r="DG281" i="3"/>
  <c r="DH281" i="3"/>
  <c r="DI281" i="3"/>
  <c r="DJ281" i="3" s="1"/>
  <c r="DF25" i="3"/>
  <c r="DG25" i="3"/>
  <c r="DH25" i="3"/>
  <c r="DI25" i="3"/>
  <c r="DJ25" i="3" s="1"/>
  <c r="CP70" i="1"/>
  <c r="O70" i="1" s="1"/>
  <c r="DF495" i="3"/>
  <c r="DJ495" i="3" s="1"/>
  <c r="DG495" i="3"/>
  <c r="DH495" i="3"/>
  <c r="DI495" i="3"/>
  <c r="DF32" i="3"/>
  <c r="DJ32" i="3" s="1"/>
  <c r="DG32" i="3"/>
  <c r="DH32" i="3"/>
  <c r="DI32" i="3"/>
  <c r="GM67" i="1"/>
  <c r="GP67" i="1" s="1"/>
  <c r="CP176" i="1"/>
  <c r="O176" i="1" s="1"/>
  <c r="GM207" i="1"/>
  <c r="GP207" i="1" s="1"/>
  <c r="GM198" i="1"/>
  <c r="GP198" i="1" s="1"/>
  <c r="BC267" i="1"/>
  <c r="F344" i="1"/>
  <c r="GM272" i="1"/>
  <c r="GP272" i="1" s="1"/>
  <c r="GM363" i="1"/>
  <c r="GM293" i="1"/>
  <c r="GP293" i="1" s="1"/>
  <c r="DG502" i="3"/>
  <c r="DH502" i="3"/>
  <c r="DI502" i="3"/>
  <c r="DJ502" i="3" s="1"/>
  <c r="DF502" i="3"/>
  <c r="AJ360" i="1"/>
  <c r="W381" i="1"/>
  <c r="T75" i="1" l="1"/>
  <c r="T26" i="1" s="1"/>
  <c r="AG26" i="1"/>
  <c r="L152" i="8"/>
  <c r="P152" i="8"/>
  <c r="L754" i="8"/>
  <c r="P754" i="8"/>
  <c r="L577" i="8"/>
  <c r="P577" i="8"/>
  <c r="L224" i="8"/>
  <c r="P224" i="8"/>
  <c r="P248" i="8"/>
  <c r="L248" i="8"/>
  <c r="L785" i="8"/>
  <c r="P785" i="8"/>
  <c r="P779" i="7"/>
  <c r="K779" i="7"/>
  <c r="P369" i="7"/>
  <c r="K369" i="7"/>
  <c r="P188" i="7"/>
  <c r="K188" i="7"/>
  <c r="P689" i="8"/>
  <c r="L689" i="8"/>
  <c r="L738" i="8"/>
  <c r="P738" i="8"/>
  <c r="P194" i="8"/>
  <c r="L194" i="8"/>
  <c r="P490" i="7"/>
  <c r="K490" i="7"/>
  <c r="GM183" i="1"/>
  <c r="GP183" i="1" s="1"/>
  <c r="L524" i="8"/>
  <c r="P524" i="8"/>
  <c r="P64" i="8"/>
  <c r="L64" i="8"/>
  <c r="K58" i="7"/>
  <c r="P58" i="7"/>
  <c r="L393" i="8"/>
  <c r="P393" i="8"/>
  <c r="P375" i="8"/>
  <c r="L375" i="8"/>
  <c r="P552" i="7"/>
  <c r="K552" i="7"/>
  <c r="L496" i="8"/>
  <c r="P496" i="8"/>
  <c r="GM41" i="1"/>
  <c r="GP41" i="1" s="1"/>
  <c r="K121" i="8"/>
  <c r="J115" i="7"/>
  <c r="J533" i="8"/>
  <c r="T579" i="7"/>
  <c r="J583" i="7" s="1"/>
  <c r="T585" i="8"/>
  <c r="K589" i="8" s="1"/>
  <c r="R459" i="8"/>
  <c r="K462" i="8" s="1"/>
  <c r="R453" i="7"/>
  <c r="J456" i="7" s="1"/>
  <c r="I459" i="7" s="1"/>
  <c r="I312" i="7"/>
  <c r="GK307" i="1"/>
  <c r="K674" i="8"/>
  <c r="J668" i="7"/>
  <c r="R739" i="8"/>
  <c r="K743" i="8" s="1"/>
  <c r="J746" i="8" s="1"/>
  <c r="R733" i="7"/>
  <c r="J737" i="7" s="1"/>
  <c r="J356" i="8"/>
  <c r="I527" i="7"/>
  <c r="R79" i="8"/>
  <c r="K82" i="8" s="1"/>
  <c r="J85" i="8" s="1"/>
  <c r="R73" i="7"/>
  <c r="J76" i="7" s="1"/>
  <c r="I79" i="7" s="1"/>
  <c r="I65" i="7"/>
  <c r="I823" i="7"/>
  <c r="J318" i="8"/>
  <c r="I771" i="7"/>
  <c r="F92" i="1"/>
  <c r="AS26" i="1"/>
  <c r="P616" i="8"/>
  <c r="L616" i="8"/>
  <c r="GK61" i="1"/>
  <c r="GM61" i="1" s="1"/>
  <c r="GP61" i="1" s="1"/>
  <c r="K174" i="8"/>
  <c r="J168" i="7"/>
  <c r="L864" i="8"/>
  <c r="P864" i="8"/>
  <c r="GM34" i="1"/>
  <c r="GP34" i="1" s="1"/>
  <c r="GM290" i="1"/>
  <c r="GP290" i="1" s="1"/>
  <c r="T786" i="8"/>
  <c r="K791" i="8" s="1"/>
  <c r="T780" i="7"/>
  <c r="J785" i="7" s="1"/>
  <c r="K571" i="7"/>
  <c r="P571" i="7"/>
  <c r="T713" i="8"/>
  <c r="K718" i="8" s="1"/>
  <c r="T707" i="7"/>
  <c r="J712" i="7" s="1"/>
  <c r="R619" i="8"/>
  <c r="K623" i="8" s="1"/>
  <c r="R613" i="7"/>
  <c r="J617" i="7" s="1"/>
  <c r="I620" i="7" s="1"/>
  <c r="P109" i="8"/>
  <c r="L109" i="8"/>
  <c r="I440" i="7"/>
  <c r="GM121" i="1"/>
  <c r="GP121" i="1" s="1"/>
  <c r="K122" i="8"/>
  <c r="T228" i="7"/>
  <c r="J233" i="7" s="1"/>
  <c r="T234" i="8"/>
  <c r="K239" i="8" s="1"/>
  <c r="R280" i="7"/>
  <c r="J282" i="7" s="1"/>
  <c r="I285" i="7" s="1"/>
  <c r="R286" i="8"/>
  <c r="K288" i="8" s="1"/>
  <c r="P306" i="8"/>
  <c r="L306" i="8"/>
  <c r="I858" i="7"/>
  <c r="AL328" i="1"/>
  <c r="Y328" i="1" s="1"/>
  <c r="T537" i="7"/>
  <c r="J542" i="7" s="1"/>
  <c r="I544" i="7" s="1"/>
  <c r="T543" i="8"/>
  <c r="K548" i="8" s="1"/>
  <c r="J550" i="8" s="1"/>
  <c r="J233" i="8"/>
  <c r="J819" i="8"/>
  <c r="T697" i="8"/>
  <c r="K701" i="8" s="1"/>
  <c r="T691" i="7"/>
  <c r="J695" i="7" s="1"/>
  <c r="I806" i="7"/>
  <c r="I425" i="7"/>
  <c r="J845" i="8"/>
  <c r="J325" i="8"/>
  <c r="J477" i="8"/>
  <c r="J829" i="8"/>
  <c r="AL75" i="1"/>
  <c r="T207" i="8"/>
  <c r="K213" i="8" s="1"/>
  <c r="T201" i="7"/>
  <c r="J207" i="7" s="1"/>
  <c r="K218" i="7"/>
  <c r="P218" i="7"/>
  <c r="J384" i="8"/>
  <c r="I209" i="7"/>
  <c r="T86" i="8"/>
  <c r="K92" i="8" s="1"/>
  <c r="T80" i="7"/>
  <c r="J86" i="7" s="1"/>
  <c r="P319" i="7"/>
  <c r="K319" i="7"/>
  <c r="J215" i="8"/>
  <c r="T397" i="7"/>
  <c r="J401" i="7" s="1"/>
  <c r="T403" i="8"/>
  <c r="K407" i="8" s="1"/>
  <c r="K518" i="7"/>
  <c r="P518" i="7"/>
  <c r="K256" i="7"/>
  <c r="P256" i="7"/>
  <c r="J804" i="8"/>
  <c r="J777" i="8"/>
  <c r="P656" i="7"/>
  <c r="K656" i="7"/>
  <c r="J116" i="7"/>
  <c r="AB381" i="1"/>
  <c r="O381" i="1" s="1"/>
  <c r="P227" i="7"/>
  <c r="K227" i="7"/>
  <c r="I813" i="7"/>
  <c r="R72" i="8"/>
  <c r="K75" i="8" s="1"/>
  <c r="R66" i="7"/>
  <c r="J69" i="7" s="1"/>
  <c r="P812" i="8"/>
  <c r="L812" i="8"/>
  <c r="I732" i="7"/>
  <c r="R697" i="8"/>
  <c r="K700" i="8" s="1"/>
  <c r="J703" i="8" s="1"/>
  <c r="R691" i="7"/>
  <c r="J694" i="7" s="1"/>
  <c r="I697" i="7" s="1"/>
  <c r="J431" i="8"/>
  <c r="T332" i="7"/>
  <c r="J336" i="7" s="1"/>
  <c r="T338" i="8"/>
  <c r="K342" i="8" s="1"/>
  <c r="L608" i="8"/>
  <c r="P608" i="8"/>
  <c r="T478" i="8"/>
  <c r="K482" i="8" s="1"/>
  <c r="J484" i="8" s="1"/>
  <c r="T472" i="7"/>
  <c r="J476" i="7" s="1"/>
  <c r="I478" i="7" s="1"/>
  <c r="R120" i="7"/>
  <c r="J123" i="7" s="1"/>
  <c r="R126" i="8"/>
  <c r="K129" i="8" s="1"/>
  <c r="J132" i="8" s="1"/>
  <c r="K103" i="7"/>
  <c r="P103" i="7"/>
  <c r="J837" i="8"/>
  <c r="R420" i="7"/>
  <c r="J422" i="7" s="1"/>
  <c r="R426" i="8"/>
  <c r="K428" i="8" s="1"/>
  <c r="P664" i="7"/>
  <c r="K664" i="7"/>
  <c r="R865" i="8"/>
  <c r="K868" i="8" s="1"/>
  <c r="J871" i="8" s="1"/>
  <c r="R859" i="7"/>
  <c r="J862" i="7" s="1"/>
  <c r="I865" i="7" s="1"/>
  <c r="I126" i="7"/>
  <c r="I602" i="7"/>
  <c r="GM321" i="1"/>
  <c r="GP321" i="1" s="1"/>
  <c r="I338" i="7"/>
  <c r="J670" i="8"/>
  <c r="J161" i="8"/>
  <c r="T846" i="8"/>
  <c r="K853" i="8" s="1"/>
  <c r="T840" i="7"/>
  <c r="J847" i="7" s="1"/>
  <c r="R690" i="8"/>
  <c r="K693" i="8" s="1"/>
  <c r="J696" i="8" s="1"/>
  <c r="R684" i="7"/>
  <c r="J687" i="7" s="1"/>
  <c r="GM71" i="1"/>
  <c r="GP71" i="1" s="1"/>
  <c r="R228" i="7"/>
  <c r="J232" i="7" s="1"/>
  <c r="I235" i="7" s="1"/>
  <c r="R234" i="8"/>
  <c r="K238" i="8" s="1"/>
  <c r="I748" i="7"/>
  <c r="P242" i="7"/>
  <c r="K242" i="7"/>
  <c r="T497" i="8"/>
  <c r="K501" i="8" s="1"/>
  <c r="J503" i="8" s="1"/>
  <c r="T491" i="7"/>
  <c r="J495" i="7" s="1"/>
  <c r="T110" i="8"/>
  <c r="K114" i="8" s="1"/>
  <c r="T104" i="7"/>
  <c r="J108" i="7" s="1"/>
  <c r="R162" i="8"/>
  <c r="K166" i="8" s="1"/>
  <c r="J170" i="8" s="1"/>
  <c r="R156" i="7"/>
  <c r="J160" i="7" s="1"/>
  <c r="P402" i="8"/>
  <c r="L402" i="8"/>
  <c r="T619" i="8"/>
  <c r="K624" i="8" s="1"/>
  <c r="T613" i="7"/>
  <c r="J618" i="7" s="1"/>
  <c r="GK278" i="1"/>
  <c r="GM278" i="1" s="1"/>
  <c r="GP278" i="1" s="1"/>
  <c r="K562" i="8"/>
  <c r="J556" i="7"/>
  <c r="GK367" i="1"/>
  <c r="GM367" i="1" s="1"/>
  <c r="GP367" i="1" s="1"/>
  <c r="K798" i="8"/>
  <c r="J792" i="7"/>
  <c r="J241" i="8"/>
  <c r="J446" i="8"/>
  <c r="GM365" i="1"/>
  <c r="GP365" i="1" s="1"/>
  <c r="L558" i="8"/>
  <c r="P558" i="8"/>
  <c r="P71" i="8"/>
  <c r="L71" i="8"/>
  <c r="R713" i="8"/>
  <c r="K717" i="8" s="1"/>
  <c r="J720" i="8" s="1"/>
  <c r="R707" i="7"/>
  <c r="J711" i="7" s="1"/>
  <c r="R671" i="8"/>
  <c r="K676" i="8" s="1"/>
  <c r="R665" i="7"/>
  <c r="J670" i="7" s="1"/>
  <c r="I674" i="7" s="1"/>
  <c r="F390" i="1"/>
  <c r="J344" i="8"/>
  <c r="GM39" i="1"/>
  <c r="GP39" i="1" s="1"/>
  <c r="T449" i="8"/>
  <c r="K455" i="8" s="1"/>
  <c r="T443" i="7"/>
  <c r="J449" i="7" s="1"/>
  <c r="P155" i="7"/>
  <c r="K155" i="7"/>
  <c r="R824" i="7"/>
  <c r="J828" i="7" s="1"/>
  <c r="R830" i="8"/>
  <c r="K834" i="8" s="1"/>
  <c r="L363" i="8"/>
  <c r="P363" i="8"/>
  <c r="GM310" i="1"/>
  <c r="GP310" i="1" s="1"/>
  <c r="J57" i="8"/>
  <c r="GK69" i="1"/>
  <c r="GM69" i="1" s="1"/>
  <c r="GP69" i="1" s="1"/>
  <c r="J213" i="7"/>
  <c r="K219" i="8"/>
  <c r="GK376" i="1"/>
  <c r="GM376" i="1" s="1"/>
  <c r="GP376" i="1" s="1"/>
  <c r="K850" i="8"/>
  <c r="J844" i="7"/>
  <c r="I293" i="7"/>
  <c r="I387" i="7"/>
  <c r="K610" i="7"/>
  <c r="P610" i="7"/>
  <c r="I96" i="7"/>
  <c r="I396" i="7"/>
  <c r="T749" i="7"/>
  <c r="J754" i="7" s="1"/>
  <c r="I756" i="7" s="1"/>
  <c r="T755" i="8"/>
  <c r="K760" i="8" s="1"/>
  <c r="GM57" i="1"/>
  <c r="GP57" i="1" s="1"/>
  <c r="I89" i="7"/>
  <c r="R180" i="8"/>
  <c r="K184" i="8" s="1"/>
  <c r="J187" i="8" s="1"/>
  <c r="R174" i="7"/>
  <c r="J178" i="7" s="1"/>
  <c r="GM114" i="1"/>
  <c r="GP114" i="1" s="1"/>
  <c r="GM379" i="1"/>
  <c r="GP379" i="1" s="1"/>
  <c r="GM42" i="1"/>
  <c r="GP42" i="1" s="1"/>
  <c r="AK235" i="1"/>
  <c r="R491" i="7"/>
  <c r="J494" i="7" s="1"/>
  <c r="R497" i="8"/>
  <c r="K500" i="8" s="1"/>
  <c r="T162" i="8"/>
  <c r="K167" i="8" s="1"/>
  <c r="T156" i="7"/>
  <c r="J161" i="7" s="1"/>
  <c r="I164" i="7" s="1"/>
  <c r="J206" i="8"/>
  <c r="R372" i="7"/>
  <c r="J375" i="7" s="1"/>
  <c r="I378" i="7" s="1"/>
  <c r="R378" i="8"/>
  <c r="K381" i="8" s="1"/>
  <c r="GM70" i="1"/>
  <c r="GP70" i="1" s="1"/>
  <c r="AK328" i="1"/>
  <c r="R543" i="8"/>
  <c r="K547" i="8" s="1"/>
  <c r="R537" i="7"/>
  <c r="J541" i="7" s="1"/>
  <c r="AH267" i="1"/>
  <c r="T197" i="8"/>
  <c r="K203" i="8" s="1"/>
  <c r="T191" i="7"/>
  <c r="J197" i="7" s="1"/>
  <c r="I200" i="7" s="1"/>
  <c r="GK143" i="1"/>
  <c r="GM143" i="1" s="1"/>
  <c r="GP143" i="1" s="1"/>
  <c r="K350" i="8"/>
  <c r="J344" i="7"/>
  <c r="P425" i="8"/>
  <c r="L425" i="8"/>
  <c r="T121" i="8"/>
  <c r="T115" i="7"/>
  <c r="T684" i="7"/>
  <c r="J688" i="7" s="1"/>
  <c r="T690" i="8"/>
  <c r="K694" i="8" s="1"/>
  <c r="L439" i="8"/>
  <c r="P439" i="8"/>
  <c r="J650" i="8"/>
  <c r="K419" i="7"/>
  <c r="P419" i="7"/>
  <c r="I350" i="7"/>
  <c r="T733" i="7"/>
  <c r="J738" i="7" s="1"/>
  <c r="T739" i="8"/>
  <c r="K744" i="8" s="1"/>
  <c r="R347" i="8"/>
  <c r="K352" i="8" s="1"/>
  <c r="R341" i="7"/>
  <c r="J346" i="7" s="1"/>
  <c r="AE381" i="1"/>
  <c r="R381" i="1" s="1"/>
  <c r="J680" i="8"/>
  <c r="AQ267" i="1"/>
  <c r="I146" i="7"/>
  <c r="R786" i="8"/>
  <c r="K790" i="8" s="1"/>
  <c r="J793" i="8" s="1"/>
  <c r="R780" i="7"/>
  <c r="J784" i="7" s="1"/>
  <c r="L662" i="8"/>
  <c r="P662" i="8"/>
  <c r="GM36" i="1"/>
  <c r="GP36" i="1" s="1"/>
  <c r="T824" i="7"/>
  <c r="J829" i="7" s="1"/>
  <c r="I831" i="7" s="1"/>
  <c r="T830" i="8"/>
  <c r="K835" i="8" s="1"/>
  <c r="P584" i="8"/>
  <c r="L584" i="8"/>
  <c r="GK28" i="1"/>
  <c r="GM28" i="1" s="1"/>
  <c r="GP28" i="1" s="1"/>
  <c r="CD75" i="1" s="1"/>
  <c r="J38" i="7"/>
  <c r="K44" i="8"/>
  <c r="AE75" i="1"/>
  <c r="R403" i="8"/>
  <c r="K406" i="8" s="1"/>
  <c r="R397" i="7"/>
  <c r="J400" i="7" s="1"/>
  <c r="I403" i="7" s="1"/>
  <c r="J626" i="8"/>
  <c r="T286" i="8"/>
  <c r="K289" i="8" s="1"/>
  <c r="T280" i="7"/>
  <c r="J283" i="7" s="1"/>
  <c r="AE328" i="1"/>
  <c r="AE267" i="1" s="1"/>
  <c r="J568" i="8"/>
  <c r="P642" i="8"/>
  <c r="L642" i="8"/>
  <c r="T704" i="8"/>
  <c r="K708" i="8" s="1"/>
  <c r="T698" i="7"/>
  <c r="J702" i="7" s="1"/>
  <c r="T165" i="7"/>
  <c r="J170" i="7" s="1"/>
  <c r="I173" i="7" s="1"/>
  <c r="T171" i="8"/>
  <c r="K176" i="8" s="1"/>
  <c r="J179" i="8" s="1"/>
  <c r="T41" i="8"/>
  <c r="K47" i="8" s="1"/>
  <c r="J50" i="8" s="1"/>
  <c r="T35" i="7"/>
  <c r="J41" i="7" s="1"/>
  <c r="I44" i="7" s="1"/>
  <c r="GM129" i="1"/>
  <c r="GP129" i="1" s="1"/>
  <c r="R846" i="8"/>
  <c r="K852" i="8" s="1"/>
  <c r="J856" i="8" s="1"/>
  <c r="R840" i="7"/>
  <c r="J846" i="7" s="1"/>
  <c r="I850" i="7" s="1"/>
  <c r="I412" i="7"/>
  <c r="R755" i="8"/>
  <c r="K759" i="8" s="1"/>
  <c r="R749" i="7"/>
  <c r="J753" i="7" s="1"/>
  <c r="P433" i="7"/>
  <c r="K433" i="7"/>
  <c r="AE235" i="1"/>
  <c r="AE107" i="1" s="1"/>
  <c r="R637" i="7"/>
  <c r="J641" i="7" s="1"/>
  <c r="I644" i="7" s="1"/>
  <c r="R643" i="8"/>
  <c r="K647" i="8" s="1"/>
  <c r="J418" i="8"/>
  <c r="J337" i="8"/>
  <c r="K357" i="7"/>
  <c r="P357" i="7"/>
  <c r="I51" i="7"/>
  <c r="T721" i="8"/>
  <c r="K726" i="8" s="1"/>
  <c r="J728" i="8" s="1"/>
  <c r="T715" i="7"/>
  <c r="J720" i="7" s="1"/>
  <c r="I722" i="7" s="1"/>
  <c r="J102" i="8"/>
  <c r="J762" i="8"/>
  <c r="J95" i="8"/>
  <c r="R449" i="8"/>
  <c r="K454" i="8" s="1"/>
  <c r="J458" i="8" s="1"/>
  <c r="R443" i="7"/>
  <c r="J448" i="7" s="1"/>
  <c r="I452" i="7" s="1"/>
  <c r="T111" i="7"/>
  <c r="J117" i="7" s="1"/>
  <c r="T117" i="8"/>
  <c r="K123" i="8" s="1"/>
  <c r="J125" i="8" s="1"/>
  <c r="GK60" i="1"/>
  <c r="K165" i="8"/>
  <c r="J159" i="7"/>
  <c r="R257" i="7"/>
  <c r="J260" i="7" s="1"/>
  <c r="I263" i="7" s="1"/>
  <c r="R263" i="8"/>
  <c r="K266" i="8" s="1"/>
  <c r="I636" i="7"/>
  <c r="GK216" i="1"/>
  <c r="K509" i="8"/>
  <c r="J503" i="7"/>
  <c r="T257" i="7"/>
  <c r="J261" i="7" s="1"/>
  <c r="T263" i="8"/>
  <c r="K267" i="8" s="1"/>
  <c r="GM312" i="1"/>
  <c r="GP312" i="1" s="1"/>
  <c r="R704" i="8"/>
  <c r="K707" i="8" s="1"/>
  <c r="R698" i="7"/>
  <c r="J701" i="7" s="1"/>
  <c r="I704" i="7" s="1"/>
  <c r="GK70" i="1"/>
  <c r="K228" i="8"/>
  <c r="J222" i="7"/>
  <c r="GM176" i="1"/>
  <c r="GP176" i="1" s="1"/>
  <c r="J299" i="8"/>
  <c r="I839" i="7"/>
  <c r="J140" i="8"/>
  <c r="R506" i="8"/>
  <c r="K511" i="8" s="1"/>
  <c r="R500" i="7"/>
  <c r="J505" i="7" s="1"/>
  <c r="I798" i="7"/>
  <c r="GM60" i="1"/>
  <c r="GP60" i="1" s="1"/>
  <c r="J634" i="8"/>
  <c r="GM216" i="1"/>
  <c r="GP216" i="1" s="1"/>
  <c r="R273" i="7"/>
  <c r="J276" i="7" s="1"/>
  <c r="I279" i="7" s="1"/>
  <c r="R279" i="8"/>
  <c r="K282" i="8" s="1"/>
  <c r="J285" i="8" s="1"/>
  <c r="J262" i="8"/>
  <c r="I592" i="7"/>
  <c r="GM307" i="1"/>
  <c r="GP307" i="1" s="1"/>
  <c r="GM161" i="1"/>
  <c r="GP161" i="1" s="1"/>
  <c r="T328" i="8"/>
  <c r="K334" i="8" s="1"/>
  <c r="T322" i="7"/>
  <c r="J328" i="7" s="1"/>
  <c r="I331" i="7" s="1"/>
  <c r="T180" i="8"/>
  <c r="K185" i="8" s="1"/>
  <c r="T174" i="7"/>
  <c r="J179" i="7" s="1"/>
  <c r="I181" i="7" s="1"/>
  <c r="I578" i="7"/>
  <c r="GM366" i="1"/>
  <c r="GP366" i="1" s="1"/>
  <c r="T643" i="8"/>
  <c r="K648" i="8" s="1"/>
  <c r="T637" i="7"/>
  <c r="J642" i="7" s="1"/>
  <c r="GM186" i="1"/>
  <c r="GP186" i="1" s="1"/>
  <c r="T553" i="7"/>
  <c r="J559" i="7" s="1"/>
  <c r="I562" i="7" s="1"/>
  <c r="T559" i="8"/>
  <c r="K565" i="8" s="1"/>
  <c r="I683" i="7"/>
  <c r="J710" i="8"/>
  <c r="GM173" i="1"/>
  <c r="GP173" i="1" s="1"/>
  <c r="GM324" i="1"/>
  <c r="GP324" i="1" s="1"/>
  <c r="GM118" i="1"/>
  <c r="GP118" i="1" s="1"/>
  <c r="U381" i="1"/>
  <c r="R621" i="7"/>
  <c r="J625" i="7" s="1"/>
  <c r="I628" i="7" s="1"/>
  <c r="R627" i="8"/>
  <c r="K631" i="8" s="1"/>
  <c r="T378" i="8"/>
  <c r="K382" i="8" s="1"/>
  <c r="T372" i="7"/>
  <c r="J376" i="7" s="1"/>
  <c r="GM112" i="1"/>
  <c r="GP112" i="1" s="1"/>
  <c r="R264" i="7"/>
  <c r="J268" i="7" s="1"/>
  <c r="I272" i="7" s="1"/>
  <c r="R270" i="8"/>
  <c r="K274" i="8" s="1"/>
  <c r="J278" i="8" s="1"/>
  <c r="I300" i="7"/>
  <c r="J116" i="8"/>
  <c r="GM117" i="1"/>
  <c r="GP117" i="1" s="1"/>
  <c r="T621" i="7"/>
  <c r="J626" i="7" s="1"/>
  <c r="T627" i="8"/>
  <c r="K632" i="8" s="1"/>
  <c r="I134" i="7"/>
  <c r="T72" i="8"/>
  <c r="K76" i="8" s="1"/>
  <c r="J78" i="8" s="1"/>
  <c r="T66" i="7"/>
  <c r="J70" i="7" s="1"/>
  <c r="AK75" i="1"/>
  <c r="R201" i="7"/>
  <c r="J206" i="7" s="1"/>
  <c r="R207" i="8"/>
  <c r="K212" i="8" s="1"/>
  <c r="AL381" i="1"/>
  <c r="GK183" i="1"/>
  <c r="K452" i="8"/>
  <c r="J446" i="7"/>
  <c r="T341" i="7"/>
  <c r="J347" i="7" s="1"/>
  <c r="T347" i="8"/>
  <c r="K353" i="8" s="1"/>
  <c r="GK174" i="1"/>
  <c r="GM174" i="1" s="1"/>
  <c r="GP174" i="1" s="1"/>
  <c r="K413" i="8"/>
  <c r="J407" i="7"/>
  <c r="R110" i="8"/>
  <c r="K113" i="8" s="1"/>
  <c r="R104" i="7"/>
  <c r="J107" i="7" s="1"/>
  <c r="I110" i="7" s="1"/>
  <c r="T468" i="8"/>
  <c r="K474" i="8" s="1"/>
  <c r="T462" i="7"/>
  <c r="J468" i="7" s="1"/>
  <c r="I471" i="7" s="1"/>
  <c r="T273" i="7"/>
  <c r="J277" i="7" s="1"/>
  <c r="T279" i="8"/>
  <c r="K283" i="8" s="1"/>
  <c r="R585" i="8"/>
  <c r="K588" i="8" s="1"/>
  <c r="J591" i="8" s="1"/>
  <c r="R579" i="7"/>
  <c r="J582" i="7" s="1"/>
  <c r="I585" i="7" s="1"/>
  <c r="GM56" i="1"/>
  <c r="GP56" i="1" s="1"/>
  <c r="GM282" i="1"/>
  <c r="GP282" i="1" s="1"/>
  <c r="J269" i="8"/>
  <c r="T459" i="8"/>
  <c r="K463" i="8" s="1"/>
  <c r="J465" i="8" s="1"/>
  <c r="T453" i="7"/>
  <c r="J457" i="7" s="1"/>
  <c r="T506" i="8"/>
  <c r="K512" i="8" s="1"/>
  <c r="J515" i="8" s="1"/>
  <c r="T500" i="7"/>
  <c r="J506" i="7" s="1"/>
  <c r="J598" i="8"/>
  <c r="AL26" i="1"/>
  <c r="Y75" i="1"/>
  <c r="AK107" i="1"/>
  <c r="X235" i="1"/>
  <c r="AK26" i="1"/>
  <c r="X75" i="1"/>
  <c r="AL107" i="1"/>
  <c r="Y235" i="1"/>
  <c r="AZ267" i="1"/>
  <c r="F339" i="1"/>
  <c r="BD22" i="1"/>
  <c r="BD441" i="1"/>
  <c r="F436" i="1"/>
  <c r="AD26" i="1"/>
  <c r="Q75" i="1"/>
  <c r="AZ107" i="1"/>
  <c r="F246" i="1"/>
  <c r="AD107" i="1"/>
  <c r="Q235" i="1"/>
  <c r="X328" i="1"/>
  <c r="AK267" i="1"/>
  <c r="Q381" i="1"/>
  <c r="AD360" i="1"/>
  <c r="AZ360" i="1"/>
  <c r="F392" i="1"/>
  <c r="AT107" i="1"/>
  <c r="F253" i="1"/>
  <c r="AT411" i="1"/>
  <c r="P26" i="1"/>
  <c r="F78" i="1"/>
  <c r="P267" i="1"/>
  <c r="F331" i="1"/>
  <c r="F404" i="1"/>
  <c r="V360" i="1"/>
  <c r="CE26" i="1"/>
  <c r="AV75" i="1"/>
  <c r="AO22" i="1"/>
  <c r="F415" i="1"/>
  <c r="AO441" i="1"/>
  <c r="AS267" i="1"/>
  <c r="F345" i="1"/>
  <c r="GM208" i="1"/>
  <c r="GP208" i="1" s="1"/>
  <c r="W26" i="1"/>
  <c r="F99" i="1"/>
  <c r="W411" i="1"/>
  <c r="AX360" i="1"/>
  <c r="F388" i="1"/>
  <c r="CI26" i="1"/>
  <c r="AZ75" i="1"/>
  <c r="GM273" i="1"/>
  <c r="BA360" i="1"/>
  <c r="F401" i="1"/>
  <c r="GM66" i="1"/>
  <c r="GP66" i="1" s="1"/>
  <c r="AF267" i="1"/>
  <c r="S328" i="1"/>
  <c r="AY328" i="1"/>
  <c r="CH267" i="1"/>
  <c r="AP26" i="1"/>
  <c r="F84" i="1"/>
  <c r="AP411" i="1"/>
  <c r="AB328" i="1"/>
  <c r="U360" i="1"/>
  <c r="F403" i="1"/>
  <c r="CH26" i="1"/>
  <c r="AY75" i="1"/>
  <c r="CF267" i="1"/>
  <c r="AW328" i="1"/>
  <c r="V107" i="1"/>
  <c r="F258" i="1"/>
  <c r="F396" i="1"/>
  <c r="S360" i="1"/>
  <c r="CE267" i="1"/>
  <c r="AV328" i="1"/>
  <c r="AK360" i="1"/>
  <c r="X381" i="1"/>
  <c r="AE26" i="1"/>
  <c r="R75" i="1"/>
  <c r="CP54" i="1"/>
  <c r="O54" i="1" s="1"/>
  <c r="AS411" i="1"/>
  <c r="BA267" i="1"/>
  <c r="F348" i="1"/>
  <c r="AX267" i="1"/>
  <c r="F335" i="1"/>
  <c r="BB22" i="1"/>
  <c r="BB441" i="1"/>
  <c r="F424" i="1"/>
  <c r="W360" i="1"/>
  <c r="F405" i="1"/>
  <c r="AC107" i="1"/>
  <c r="CE235" i="1"/>
  <c r="CF235" i="1"/>
  <c r="P235" i="1"/>
  <c r="CH235" i="1"/>
  <c r="Q267" i="1"/>
  <c r="F340" i="1"/>
  <c r="V26" i="1"/>
  <c r="F98" i="1"/>
  <c r="V411" i="1"/>
  <c r="Y381" i="1"/>
  <c r="AL360" i="1"/>
  <c r="U26" i="1"/>
  <c r="F97" i="1"/>
  <c r="U411" i="1"/>
  <c r="GP363" i="1"/>
  <c r="AQ22" i="1"/>
  <c r="F421" i="1"/>
  <c r="AQ441" i="1"/>
  <c r="F350" i="1"/>
  <c r="U267" i="1"/>
  <c r="CF26" i="1"/>
  <c r="AW75" i="1"/>
  <c r="BC18" i="1"/>
  <c r="F457" i="1"/>
  <c r="CG107" i="1"/>
  <c r="AX235" i="1"/>
  <c r="U107" i="1"/>
  <c r="F257" i="1"/>
  <c r="GM53" i="1"/>
  <c r="GP53" i="1" s="1"/>
  <c r="BA107" i="1"/>
  <c r="F255" i="1"/>
  <c r="BA26" i="1"/>
  <c r="F95" i="1"/>
  <c r="BA411" i="1"/>
  <c r="T267" i="1"/>
  <c r="F349" i="1"/>
  <c r="AX26" i="1"/>
  <c r="F82" i="1"/>
  <c r="AQ107" i="1"/>
  <c r="F245" i="1"/>
  <c r="W107" i="1"/>
  <c r="F259" i="1"/>
  <c r="F96" i="1"/>
  <c r="T411" i="1"/>
  <c r="CE381" i="1"/>
  <c r="AC360" i="1"/>
  <c r="P381" i="1"/>
  <c r="CF381" i="1"/>
  <c r="CH381" i="1"/>
  <c r="T107" i="1"/>
  <c r="F256" i="1"/>
  <c r="F352" i="1"/>
  <c r="W267" i="1"/>
  <c r="CY54" i="1"/>
  <c r="X54" i="1" s="1"/>
  <c r="CZ54" i="1"/>
  <c r="Y54" i="1" s="1"/>
  <c r="F90" i="1"/>
  <c r="S26" i="1"/>
  <c r="F351" i="1"/>
  <c r="V267" i="1"/>
  <c r="T360" i="1"/>
  <c r="F402" i="1"/>
  <c r="GM110" i="1"/>
  <c r="AB235" i="1"/>
  <c r="AB75" i="1"/>
  <c r="F346" i="1"/>
  <c r="AT267" i="1"/>
  <c r="AF107" i="1"/>
  <c r="S235" i="1"/>
  <c r="P850" i="7" l="1"/>
  <c r="K850" i="7"/>
  <c r="P856" i="8"/>
  <c r="L856" i="8"/>
  <c r="L78" i="8"/>
  <c r="P78" i="8"/>
  <c r="P585" i="7"/>
  <c r="K585" i="7"/>
  <c r="L458" i="8"/>
  <c r="P458" i="8"/>
  <c r="K478" i="7"/>
  <c r="P478" i="7"/>
  <c r="L50" i="8"/>
  <c r="P50" i="8"/>
  <c r="L484" i="8"/>
  <c r="P484" i="8"/>
  <c r="K79" i="7"/>
  <c r="P79" i="7"/>
  <c r="P179" i="8"/>
  <c r="L179" i="8"/>
  <c r="L696" i="8"/>
  <c r="P696" i="8"/>
  <c r="P85" i="8"/>
  <c r="L85" i="8"/>
  <c r="K173" i="7"/>
  <c r="P173" i="7"/>
  <c r="P471" i="7"/>
  <c r="K471" i="7"/>
  <c r="P181" i="7"/>
  <c r="K181" i="7"/>
  <c r="P187" i="8"/>
  <c r="L187" i="8"/>
  <c r="K704" i="7"/>
  <c r="P704" i="7"/>
  <c r="P728" i="8"/>
  <c r="L728" i="8"/>
  <c r="P793" i="8"/>
  <c r="L793" i="8"/>
  <c r="P110" i="7"/>
  <c r="K110" i="7"/>
  <c r="L278" i="8"/>
  <c r="P278" i="8"/>
  <c r="P331" i="7"/>
  <c r="K331" i="7"/>
  <c r="L746" i="8"/>
  <c r="P746" i="8"/>
  <c r="K200" i="7"/>
  <c r="P200" i="7"/>
  <c r="P697" i="7"/>
  <c r="K697" i="7"/>
  <c r="L550" i="8"/>
  <c r="P550" i="8"/>
  <c r="L465" i="8"/>
  <c r="P465" i="8"/>
  <c r="P125" i="8"/>
  <c r="L125" i="8"/>
  <c r="K562" i="7"/>
  <c r="P562" i="7"/>
  <c r="L132" i="8"/>
  <c r="P132" i="8"/>
  <c r="K452" i="7"/>
  <c r="P452" i="7"/>
  <c r="K235" i="7"/>
  <c r="P235" i="7"/>
  <c r="P44" i="7"/>
  <c r="K44" i="7"/>
  <c r="K620" i="7"/>
  <c r="P620" i="7"/>
  <c r="L591" i="8"/>
  <c r="P591" i="8"/>
  <c r="L703" i="8"/>
  <c r="P703" i="8"/>
  <c r="P544" i="7"/>
  <c r="K544" i="7"/>
  <c r="L285" i="8"/>
  <c r="P285" i="8"/>
  <c r="K674" i="7"/>
  <c r="P674" i="7"/>
  <c r="L170" i="8"/>
  <c r="P170" i="8"/>
  <c r="P871" i="8"/>
  <c r="L871" i="8"/>
  <c r="P279" i="7"/>
  <c r="K279" i="7"/>
  <c r="P403" i="7"/>
  <c r="K403" i="7"/>
  <c r="K285" i="7"/>
  <c r="P285" i="7"/>
  <c r="P263" i="7"/>
  <c r="K263" i="7"/>
  <c r="L720" i="8"/>
  <c r="P720" i="8"/>
  <c r="L515" i="8"/>
  <c r="P515" i="8"/>
  <c r="L503" i="8"/>
  <c r="P503" i="8"/>
  <c r="P164" i="7"/>
  <c r="K164" i="7"/>
  <c r="L116" i="8"/>
  <c r="P116" i="8"/>
  <c r="L140" i="8"/>
  <c r="P140" i="8"/>
  <c r="K412" i="7"/>
  <c r="P412" i="7"/>
  <c r="P300" i="7"/>
  <c r="K300" i="7"/>
  <c r="K96" i="7"/>
  <c r="P96" i="7"/>
  <c r="P527" i="7"/>
  <c r="K527" i="7"/>
  <c r="P272" i="7"/>
  <c r="K272" i="7"/>
  <c r="P650" i="8"/>
  <c r="L650" i="8"/>
  <c r="K378" i="7"/>
  <c r="P378" i="7"/>
  <c r="I119" i="7"/>
  <c r="K858" i="7"/>
  <c r="P858" i="7"/>
  <c r="P356" i="8"/>
  <c r="L356" i="8"/>
  <c r="P831" i="7"/>
  <c r="K831" i="7"/>
  <c r="P206" i="8"/>
  <c r="L206" i="8"/>
  <c r="CD381" i="1"/>
  <c r="CD360" i="1" s="1"/>
  <c r="L95" i="8"/>
  <c r="P95" i="8"/>
  <c r="P387" i="7"/>
  <c r="K387" i="7"/>
  <c r="CA381" i="1"/>
  <c r="CA360" i="1" s="1"/>
  <c r="P762" i="8"/>
  <c r="L762" i="8"/>
  <c r="P293" i="7"/>
  <c r="K293" i="7"/>
  <c r="L344" i="8"/>
  <c r="P344" i="8"/>
  <c r="P161" i="8"/>
  <c r="L161" i="8"/>
  <c r="P777" i="8"/>
  <c r="J873" i="8" s="1"/>
  <c r="L777" i="8"/>
  <c r="L102" i="8"/>
  <c r="P102" i="8"/>
  <c r="I690" i="7"/>
  <c r="P670" i="8"/>
  <c r="L670" i="8"/>
  <c r="L804" i="8"/>
  <c r="P804" i="8"/>
  <c r="J291" i="8"/>
  <c r="L598" i="8"/>
  <c r="P598" i="8"/>
  <c r="K628" i="7"/>
  <c r="P628" i="7"/>
  <c r="P722" i="7"/>
  <c r="K722" i="7"/>
  <c r="I497" i="7"/>
  <c r="K338" i="7"/>
  <c r="P338" i="7"/>
  <c r="K592" i="7"/>
  <c r="P592" i="7"/>
  <c r="K312" i="7"/>
  <c r="P312" i="7"/>
  <c r="AB360" i="1"/>
  <c r="K51" i="7"/>
  <c r="P51" i="7"/>
  <c r="I787" i="7"/>
  <c r="P602" i="7"/>
  <c r="K602" i="7"/>
  <c r="P829" i="8"/>
  <c r="L829" i="8"/>
  <c r="K459" i="7"/>
  <c r="P459" i="7"/>
  <c r="L262" i="8"/>
  <c r="P262" i="8"/>
  <c r="L477" i="8"/>
  <c r="P477" i="8"/>
  <c r="K578" i="7"/>
  <c r="P578" i="7"/>
  <c r="P396" i="7"/>
  <c r="K396" i="7"/>
  <c r="L710" i="8"/>
  <c r="P710" i="8"/>
  <c r="P337" i="8"/>
  <c r="L337" i="8"/>
  <c r="P865" i="7"/>
  <c r="K865" i="7"/>
  <c r="L845" i="8"/>
  <c r="P845" i="8"/>
  <c r="P425" i="7"/>
  <c r="K425" i="7"/>
  <c r="P680" i="8"/>
  <c r="L680" i="8"/>
  <c r="P215" i="8"/>
  <c r="L215" i="8"/>
  <c r="P634" i="8"/>
  <c r="L634" i="8"/>
  <c r="P644" i="7"/>
  <c r="K644" i="7"/>
  <c r="L626" i="8"/>
  <c r="P626" i="8"/>
  <c r="P318" i="8"/>
  <c r="L318" i="8"/>
  <c r="P350" i="7"/>
  <c r="K350" i="7"/>
  <c r="P756" i="7"/>
  <c r="K756" i="7"/>
  <c r="P241" i="8"/>
  <c r="L241" i="8"/>
  <c r="P837" i="8"/>
  <c r="L837" i="8"/>
  <c r="K209" i="7"/>
  <c r="P209" i="7"/>
  <c r="P839" i="7"/>
  <c r="K839" i="7"/>
  <c r="P384" i="8"/>
  <c r="L384" i="8"/>
  <c r="P299" i="8"/>
  <c r="L299" i="8"/>
  <c r="L568" i="8"/>
  <c r="P568" i="8"/>
  <c r="K146" i="7"/>
  <c r="P146" i="7"/>
  <c r="P126" i="7"/>
  <c r="K126" i="7"/>
  <c r="P431" i="8"/>
  <c r="L431" i="8"/>
  <c r="P325" i="8"/>
  <c r="L325" i="8"/>
  <c r="L269" i="8"/>
  <c r="P269" i="8"/>
  <c r="P57" i="8"/>
  <c r="L57" i="8"/>
  <c r="P440" i="7"/>
  <c r="K440" i="7"/>
  <c r="L418" i="8"/>
  <c r="P418" i="8"/>
  <c r="K683" i="7"/>
  <c r="P683" i="7"/>
  <c r="P732" i="7"/>
  <c r="K732" i="7"/>
  <c r="P771" i="7"/>
  <c r="K771" i="7"/>
  <c r="P533" i="8"/>
  <c r="L533" i="8"/>
  <c r="K134" i="7"/>
  <c r="P134" i="7"/>
  <c r="P636" i="7"/>
  <c r="K636" i="7"/>
  <c r="P806" i="7"/>
  <c r="K806" i="7"/>
  <c r="AE360" i="1"/>
  <c r="R328" i="1"/>
  <c r="R267" i="1" s="1"/>
  <c r="AL267" i="1"/>
  <c r="P798" i="7"/>
  <c r="K798" i="7"/>
  <c r="J409" i="8"/>
  <c r="P823" i="7"/>
  <c r="K823" i="7"/>
  <c r="R235" i="1"/>
  <c r="R107" i="1" s="1"/>
  <c r="P89" i="7"/>
  <c r="K89" i="7"/>
  <c r="I72" i="7"/>
  <c r="I509" i="7"/>
  <c r="P446" i="8"/>
  <c r="L446" i="8"/>
  <c r="P748" i="7"/>
  <c r="K748" i="7"/>
  <c r="P819" i="8"/>
  <c r="L819" i="8"/>
  <c r="I714" i="7"/>
  <c r="P65" i="7"/>
  <c r="K65" i="7"/>
  <c r="I740" i="7"/>
  <c r="P813" i="7"/>
  <c r="K813" i="7"/>
  <c r="L233" i="8"/>
  <c r="P233" i="8"/>
  <c r="CF107" i="1"/>
  <c r="AW235" i="1"/>
  <c r="AB26" i="1"/>
  <c r="O75" i="1"/>
  <c r="CD26" i="1"/>
  <c r="AU75" i="1"/>
  <c r="CE107" i="1"/>
  <c r="AV235" i="1"/>
  <c r="AV267" i="1"/>
  <c r="F333" i="1"/>
  <c r="AY267" i="1"/>
  <c r="F336" i="1"/>
  <c r="O360" i="1"/>
  <c r="F383" i="1"/>
  <c r="AO18" i="1"/>
  <c r="F445" i="1"/>
  <c r="V22" i="1"/>
  <c r="F434" i="1"/>
  <c r="V441" i="1"/>
  <c r="Q360" i="1"/>
  <c r="F393" i="1"/>
  <c r="AZ26" i="1"/>
  <c r="F86" i="1"/>
  <c r="AZ411" i="1"/>
  <c r="BA22" i="1"/>
  <c r="F431" i="1"/>
  <c r="BA441" i="1"/>
  <c r="AS22" i="1"/>
  <c r="F428" i="1"/>
  <c r="E16" i="2" s="1"/>
  <c r="AS441" i="1"/>
  <c r="X107" i="1"/>
  <c r="F261" i="1"/>
  <c r="U22" i="1"/>
  <c r="F433" i="1"/>
  <c r="U441" i="1"/>
  <c r="AT22" i="1"/>
  <c r="AT441" i="1"/>
  <c r="F429" i="1"/>
  <c r="F16" i="2" s="1"/>
  <c r="F18" i="2" s="1"/>
  <c r="AX107" i="1"/>
  <c r="F242" i="1"/>
  <c r="S267" i="1"/>
  <c r="F343" i="1"/>
  <c r="F408" i="1"/>
  <c r="Y360" i="1"/>
  <c r="AV26" i="1"/>
  <c r="F80" i="1"/>
  <c r="CH360" i="1"/>
  <c r="AY381" i="1"/>
  <c r="F334" i="1"/>
  <c r="AW267" i="1"/>
  <c r="Y107" i="1"/>
  <c r="F262" i="1"/>
  <c r="CF360" i="1"/>
  <c r="AW381" i="1"/>
  <c r="X26" i="1"/>
  <c r="F101" i="1"/>
  <c r="X411" i="1"/>
  <c r="AQ18" i="1"/>
  <c r="F451" i="1"/>
  <c r="CE360" i="1"/>
  <c r="AV381" i="1"/>
  <c r="GM54" i="1"/>
  <c r="GP54" i="1" s="1"/>
  <c r="Q26" i="1"/>
  <c r="F87" i="1"/>
  <c r="Q411" i="1"/>
  <c r="AB107" i="1"/>
  <c r="O235" i="1"/>
  <c r="P360" i="1"/>
  <c r="F384" i="1"/>
  <c r="F354" i="1"/>
  <c r="X267" i="1"/>
  <c r="F395" i="1"/>
  <c r="R360" i="1"/>
  <c r="O328" i="1"/>
  <c r="AB267" i="1"/>
  <c r="W22" i="1"/>
  <c r="F435" i="1"/>
  <c r="W441" i="1"/>
  <c r="Y267" i="1"/>
  <c r="F355" i="1"/>
  <c r="Y26" i="1"/>
  <c r="F102" i="1"/>
  <c r="Y411" i="1"/>
  <c r="X360" i="1"/>
  <c r="F407" i="1"/>
  <c r="S107" i="1"/>
  <c r="F250" i="1"/>
  <c r="BD18" i="1"/>
  <c r="F466" i="1"/>
  <c r="AX411" i="1"/>
  <c r="BB18" i="1"/>
  <c r="F454" i="1"/>
  <c r="AW26" i="1"/>
  <c r="F81" i="1"/>
  <c r="CA328" i="1"/>
  <c r="GP273" i="1"/>
  <c r="CD328" i="1" s="1"/>
  <c r="GP110" i="1"/>
  <c r="CD235" i="1" s="1"/>
  <c r="CA235" i="1"/>
  <c r="AY26" i="1"/>
  <c r="F83" i="1"/>
  <c r="AY411" i="1"/>
  <c r="Q107" i="1"/>
  <c r="F247" i="1"/>
  <c r="CH107" i="1"/>
  <c r="AY235" i="1"/>
  <c r="F89" i="1"/>
  <c r="R26" i="1"/>
  <c r="S411" i="1"/>
  <c r="T22" i="1"/>
  <c r="T441" i="1"/>
  <c r="F432" i="1"/>
  <c r="AR381" i="1"/>
  <c r="P107" i="1"/>
  <c r="F238" i="1"/>
  <c r="AP22" i="1"/>
  <c r="F420" i="1"/>
  <c r="G16" i="2" s="1"/>
  <c r="G18" i="2" s="1"/>
  <c r="AP441" i="1"/>
  <c r="P411" i="1"/>
  <c r="CA75" i="1"/>
  <c r="K509" i="7" l="1"/>
  <c r="P509" i="7"/>
  <c r="K72" i="7"/>
  <c r="P72" i="7"/>
  <c r="I873" i="7" s="1"/>
  <c r="J535" i="8"/>
  <c r="R411" i="1"/>
  <c r="F425" i="1" s="1"/>
  <c r="L291" i="8"/>
  <c r="P291" i="8"/>
  <c r="P409" i="8"/>
  <c r="L409" i="8"/>
  <c r="J250" i="8"/>
  <c r="J876" i="8"/>
  <c r="J879" i="8"/>
  <c r="AU381" i="1"/>
  <c r="AU360" i="1" s="1"/>
  <c r="F249" i="1"/>
  <c r="P787" i="7"/>
  <c r="I867" i="7" s="1"/>
  <c r="K787" i="7"/>
  <c r="K690" i="7"/>
  <c r="P690" i="7"/>
  <c r="F342" i="1"/>
  <c r="P740" i="7"/>
  <c r="K740" i="7"/>
  <c r="J764" i="8"/>
  <c r="P119" i="7"/>
  <c r="K119" i="7"/>
  <c r="P714" i="7"/>
  <c r="I758" i="7" s="1"/>
  <c r="K714" i="7"/>
  <c r="K497" i="7"/>
  <c r="P497" i="7"/>
  <c r="I529" i="7"/>
  <c r="P22" i="1"/>
  <c r="F414" i="1"/>
  <c r="P441" i="1"/>
  <c r="AX22" i="1"/>
  <c r="AX441" i="1"/>
  <c r="F418" i="1"/>
  <c r="CA107" i="1"/>
  <c r="AR235" i="1"/>
  <c r="O107" i="1"/>
  <c r="F237" i="1"/>
  <c r="AS18" i="1"/>
  <c r="F458" i="1"/>
  <c r="I21" i="7" s="1"/>
  <c r="AP18" i="1"/>
  <c r="F450" i="1"/>
  <c r="I23" i="7" s="1"/>
  <c r="BA18" i="1"/>
  <c r="F461" i="1"/>
  <c r="AY22" i="1"/>
  <c r="AY441" i="1"/>
  <c r="F419" i="1"/>
  <c r="Y22" i="1"/>
  <c r="Y441" i="1"/>
  <c r="F438" i="1"/>
  <c r="AV107" i="1"/>
  <c r="F240" i="1"/>
  <c r="T18" i="1"/>
  <c r="F462" i="1"/>
  <c r="AT18" i="1"/>
  <c r="F459" i="1"/>
  <c r="I22" i="7" s="1"/>
  <c r="O26" i="1"/>
  <c r="F77" i="1"/>
  <c r="O411" i="1"/>
  <c r="AV360" i="1"/>
  <c r="F386" i="1"/>
  <c r="O267" i="1"/>
  <c r="F330" i="1"/>
  <c r="CD267" i="1"/>
  <c r="AU328" i="1"/>
  <c r="S22" i="1"/>
  <c r="F426" i="1"/>
  <c r="S441" i="1"/>
  <c r="W18" i="1"/>
  <c r="F465" i="1"/>
  <c r="E18" i="2"/>
  <c r="X22" i="1"/>
  <c r="F437" i="1"/>
  <c r="X441" i="1"/>
  <c r="AZ22" i="1"/>
  <c r="AZ441" i="1"/>
  <c r="F422" i="1"/>
  <c r="AR360" i="1"/>
  <c r="F409" i="1"/>
  <c r="AW360" i="1"/>
  <c r="F387" i="1"/>
  <c r="AR328" i="1"/>
  <c r="CA267" i="1"/>
  <c r="V18" i="1"/>
  <c r="F464" i="1"/>
  <c r="AW411" i="1"/>
  <c r="AY360" i="1"/>
  <c r="F389" i="1"/>
  <c r="AW107" i="1"/>
  <c r="F241" i="1"/>
  <c r="CD107" i="1"/>
  <c r="AU235" i="1"/>
  <c r="Q22" i="1"/>
  <c r="Q441" i="1"/>
  <c r="F423" i="1"/>
  <c r="AU26" i="1"/>
  <c r="F94" i="1"/>
  <c r="AU411" i="1"/>
  <c r="U18" i="1"/>
  <c r="F463" i="1"/>
  <c r="R22" i="1"/>
  <c r="CA26" i="1"/>
  <c r="AR75" i="1"/>
  <c r="AY107" i="1"/>
  <c r="F243" i="1"/>
  <c r="AV411" i="1"/>
  <c r="F400" i="1" l="1"/>
  <c r="I244" i="7"/>
  <c r="I870" i="7"/>
  <c r="R441" i="1"/>
  <c r="S18" i="1"/>
  <c r="F456" i="1"/>
  <c r="R18" i="1"/>
  <c r="F455" i="1"/>
  <c r="AU22" i="1"/>
  <c r="F430" i="1"/>
  <c r="H16" i="2" s="1"/>
  <c r="AU441" i="1"/>
  <c r="F356" i="1"/>
  <c r="AR267" i="1"/>
  <c r="AU267" i="1"/>
  <c r="F347" i="1"/>
  <c r="AX18" i="1"/>
  <c r="F448" i="1"/>
  <c r="Q18" i="1"/>
  <c r="F453" i="1"/>
  <c r="AV22" i="1"/>
  <c r="AV441" i="1"/>
  <c r="F416" i="1"/>
  <c r="AR26" i="1"/>
  <c r="F103" i="1"/>
  <c r="AR411" i="1"/>
  <c r="AW22" i="1"/>
  <c r="AW441" i="1"/>
  <c r="F417" i="1"/>
  <c r="AR107" i="1"/>
  <c r="F263" i="1"/>
  <c r="J16" i="2"/>
  <c r="J18" i="2" s="1"/>
  <c r="Y18" i="1"/>
  <c r="F468" i="1"/>
  <c r="P18" i="1"/>
  <c r="F444" i="1"/>
  <c r="AY18" i="1"/>
  <c r="F449" i="1"/>
  <c r="AU107" i="1"/>
  <c r="F254" i="1"/>
  <c r="AZ18" i="1"/>
  <c r="F452" i="1"/>
  <c r="X18" i="1"/>
  <c r="F467" i="1"/>
  <c r="O22" i="1"/>
  <c r="O441" i="1"/>
  <c r="F413" i="1"/>
  <c r="I25" i="7" l="1"/>
  <c r="AW18" i="1"/>
  <c r="F447" i="1"/>
  <c r="O18" i="1"/>
  <c r="F443" i="1"/>
  <c r="AU18" i="1"/>
  <c r="F460" i="1"/>
  <c r="I24" i="7" s="1"/>
  <c r="H18" i="2"/>
  <c r="I16" i="2"/>
  <c r="I18" i="2" s="1"/>
  <c r="AR22" i="1"/>
  <c r="F439" i="1"/>
  <c r="AR441" i="1"/>
  <c r="AV18" i="1"/>
  <c r="F446" i="1"/>
  <c r="AR18" i="1" l="1"/>
  <c r="F469" i="1"/>
  <c r="F470" i="1" s="1"/>
  <c r="J880" i="8" l="1"/>
  <c r="I874" i="7"/>
  <c r="F472" i="1"/>
  <c r="J882" i="8" l="1"/>
  <c r="H31" i="8" s="1"/>
  <c r="I876" i="7"/>
  <c r="I20" i="7" s="1"/>
  <c r="J881" i="8"/>
  <c r="I875" i="7"/>
</calcChain>
</file>

<file path=xl/sharedStrings.xml><?xml version="1.0" encoding="utf-8"?>
<sst xmlns="http://schemas.openxmlformats.org/spreadsheetml/2006/main" count="22710" uniqueCount="653">
  <si>
    <t>Smeta.RU  (495) 974-1589</t>
  </si>
  <si>
    <t>_PS_</t>
  </si>
  <si>
    <t>Smeta.RU</t>
  </si>
  <si>
    <t/>
  </si>
  <si>
    <t>Склад 1-4_на 4 мес. (10%) испр.</t>
  </si>
  <si>
    <t>Сметные нормы списания</t>
  </si>
  <si>
    <t>Коды ОКП для СН-2012 Выпуск № 5 (в ценах на 01.10.2025 г)</t>
  </si>
  <si>
    <t>СН-2012 Выпуск № 5. (в ценах на 01.10.2025) глава_1-5, 7</t>
  </si>
  <si>
    <t>Типовой расчет для СН-2012 Выпуск №5 (в ценах на 01.10.2025 г)</t>
  </si>
  <si>
    <t>СН-2012 Выпуск № 5. База данных "Сборник стоимостных нормативов" в текущих ценах по состоянию на 01.10.2025 года</t>
  </si>
  <si>
    <t>Поправки для СН-2012 Выпуск № 5 в ценах на 01.10.2025 г от 02.10.2025</t>
  </si>
  <si>
    <t>Новая локальная смета</t>
  </si>
  <si>
    <t>Склад 1 и 4</t>
  </si>
  <si>
    <t>Новый раздел</t>
  </si>
  <si>
    <t>Система отопления</t>
  </si>
  <si>
    <t>1</t>
  </si>
  <si>
    <t>1.21-2303-24-1/1</t>
  </si>
  <si>
    <t>Техническое обслуживание электроводонагревателей объемом до 80 литров  //  Электрический отопительный котёл «Невский»</t>
  </si>
  <si>
    <t>шт.</t>
  </si>
  <si>
    <t>СН-2012.1 Выпуск № 5 (в текущих ценах по состоянию на 01.10.2025 г.). 1.21-2303-24-1/1</t>
  </si>
  <si>
    <t>СН-2012</t>
  </si>
  <si>
    <t>Подрядные работы, гл. 1-5,7</t>
  </si>
  <si>
    <t>работа</t>
  </si>
  <si>
    <t>1.24-2503-4-5/1</t>
  </si>
  <si>
    <t>Техническое обслуживание в течение года циркуляционных насосов систем отопления с тепловыми насосами</t>
  </si>
  <si>
    <t>СН-2012.1 Выпуск № 5 (в текущих ценах по состоянию на 01.10.2025 г.). 1.24-2503-4-5/1</t>
  </si>
  <si>
    <t>Техническое обслуживание в течение года циркуляционных насосов систем отопления с тепловыми насосами  //  Насос подпитки</t>
  </si>
  <si>
    <t>2</t>
  </si>
  <si>
    <t>1.17-2103-14-4/1</t>
  </si>
  <si>
    <t>Техническое обслуживание мембранного расширительного бака объемом 600 л</t>
  </si>
  <si>
    <t>СН-2012.1 Выпуск № 5 (в текущих ценах по состоянию на 01.10.2025 г.). 1.17-2103-14-4/1</t>
  </si>
  <si>
    <t>3</t>
  </si>
  <si>
    <t>1.17-2103-14-6/1</t>
  </si>
  <si>
    <t>Техническое обслуживание мембранного расширительного бака объемом 1000 л  //  Бак подпитки</t>
  </si>
  <si>
    <t>СН-2012.1 Выпуск № 5 (в текущих ценах по состоянию на 01.10.2025 г.). 1.17-2103-14-6/1</t>
  </si>
  <si>
    <t>4</t>
  </si>
  <si>
    <t>1.15-2203-7-3/1</t>
  </si>
  <si>
    <t>Техническое обслуживание крана шарового латунного никелированного диаметром до 100 мм</t>
  </si>
  <si>
    <t>10 шт.</t>
  </si>
  <si>
    <t>СН-2012.1 Выпуск № 5 (в текущих ценах по состоянию на 01.10.2025 г.). 1.15-2203-7-3/1</t>
  </si>
  <si>
    <t>5</t>
  </si>
  <si>
    <t>1.15-2203-7-2/1</t>
  </si>
  <si>
    <t>Техническое обслуживание крана шарового латунного никелированного диаметром до 50 мм</t>
  </si>
  <si>
    <t>СН-2012.1 Выпуск № 5 (в текущих ценах по состоянию на 01.10.2025 г.). 1.15-2203-7-2/1</t>
  </si>
  <si>
    <t>6</t>
  </si>
  <si>
    <t>1.15-2203-7-1/1</t>
  </si>
  <si>
    <t>Техническое обслуживание крана шарового латунного никелированного диаметром до 25 мм</t>
  </si>
  <si>
    <t>СН-2012.1 Выпуск № 5 (в текущих ценах по состоянию на 01.10.2025 г.). 1.15-2203-7-1/1</t>
  </si>
  <si>
    <t>7</t>
  </si>
  <si>
    <t>1.23-2103-41-1/1</t>
  </si>
  <si>
    <t>Техническое обслуживание регулирующего клапана  //  Клапан ручной балансировочный</t>
  </si>
  <si>
    <t>СН-2012.1 Выпуск № 5 (в текущих ценах по состоянию на 01.10.2025 г.). 1.23-2103-41-1/1</t>
  </si>
  <si>
    <t>8</t>
  </si>
  <si>
    <t>1.15-2203-9-2/1</t>
  </si>
  <si>
    <t>Техническое обслуживание клапанов обратных фланцевых диаметром 100-150 мм</t>
  </si>
  <si>
    <t>СН-2012.1 Выпуск № 5 (в текущих ценах по состоянию на 01.10.2025 г.). 1.15-2203-9-2/1</t>
  </si>
  <si>
    <t>9</t>
  </si>
  <si>
    <t>1.15-2203-9-1/1</t>
  </si>
  <si>
    <t>Техническое обслуживание клапанов обратных фланцевых диаметром 50 мм  //  прим. Ду-65</t>
  </si>
  <si>
    <t>СН-2012.1 Выпуск № 5 (в текущих ценах по состоянию на 01.10.2025 г.). 1.15-2203-9-1/1</t>
  </si>
  <si>
    <t>10</t>
  </si>
  <si>
    <t>Техническое обслуживание клапанов обратных фланцевых диаметром 50 мм  //  прим. Клапан обратный пружинный Ду-25</t>
  </si>
  <si>
    <t>11</t>
  </si>
  <si>
    <t>1.15-2303-5-3/1</t>
  </si>
  <si>
    <t>Техническое обслуживание фильтров водяных фланцевых сетчатых диаметром до 150 мм</t>
  </si>
  <si>
    <t>СН-2012.1 Выпуск № 5 (в текущих ценах по состоянию на 01.10.2025 г.). 1.15-2303-5-3/1</t>
  </si>
  <si>
    <t>11,1</t>
  </si>
  <si>
    <t>21.26-1-112</t>
  </si>
  <si>
    <t>Прокладки из терморасширенного графита для обслуживания фильтра сетчатого чугунного фланцевого диаметром 100 мм</t>
  </si>
  <si>
    <t>СН-2012.21 Выпуск № 5 (в текущих ценах по состоянию на 01.10.2025 г.). 21.26-1-112</t>
  </si>
  <si>
    <t>12</t>
  </si>
  <si>
    <t>1.23-2103-18-1/1</t>
  </si>
  <si>
    <t>Техническое обслуживание термометра биметаллического, дилатометрического</t>
  </si>
  <si>
    <t>СН-2012.1 Выпуск № 5 (в текущих ценах по состоянию на 01.10.2025 г.). 1.23-2103-18-1/1</t>
  </si>
  <si>
    <t>*2</t>
  </si>
  <si>
    <t>1.23-2103-7-1/1</t>
  </si>
  <si>
    <t>Техническое обслуживание приборов для измерения и регулирования давления и разряжения, манометры, тип: ЭКМ-1, ЭКМ-2 показывающие электроконтактные и аналоги</t>
  </si>
  <si>
    <t>СН-2012.1 Выпуск № 5 (в текущих ценах по состоянию на 01.10.2025 г.). 1.23-2103-7-1/1</t>
  </si>
  <si>
    <t>Цена поставщика</t>
  </si>
  <si>
    <t>Поверка манометров</t>
  </si>
  <si>
    <t>Материалы</t>
  </si>
  <si>
    <t>Материалы, изделия и конструкции</t>
  </si>
  <si>
    <t>1.17-2103-16-1/1</t>
  </si>
  <si>
    <t>Техническое обслуживание крана трехходового шарового под манометр</t>
  </si>
  <si>
    <t>СН-2012.1 Выпуск № 5 (в текущих ценах по состоянию на 01.10.2025 г.). 1.17-2103-16-1/1</t>
  </si>
  <si>
    <t>13</t>
  </si>
  <si>
    <t>1.17-2103-17-1/1</t>
  </si>
  <si>
    <t>Техническое обслуживание автоматического воздухоотводчика</t>
  </si>
  <si>
    <t>СН-2012.1 Выпуск № 5 (в текущих ценах по состоянию на 01.10.2025 г.). 1.17-2103-17-1/1</t>
  </si>
  <si>
    <t>1.15-2101-1-1/1</t>
  </si>
  <si>
    <t>Осмотр магистральных неизолированных внутренних трубопроводов диаметром до 100 мм</t>
  </si>
  <si>
    <t>100 м</t>
  </si>
  <si>
    <t>СН-2012.1 Выпуск № 5 (в текущих ценах по состоянию на 01.10.2025 г.). 1.15-2101-1-1/1</t>
  </si>
  <si>
    <t>)*4</t>
  </si>
  <si>
    <t>1.15-2101-2-1/1</t>
  </si>
  <si>
    <t>Осмотр магистральных неизолированных внутренних трубопроводов диаметром до 100 мм с лестниц</t>
  </si>
  <si>
    <t>СН-2012.1 Выпуск № 5 (в текущих ценах по состоянию на 01.10.2025 г.). 1.15-2101-2-1/1</t>
  </si>
  <si>
    <t>1.17-2103-11-1/1</t>
  </si>
  <si>
    <t>Гидропневматическая промывка трубопроводов диаметром до 50 мм</t>
  </si>
  <si>
    <t>СН-2012.1 Выпуск № 5 (в текущих ценах по состоянию на 01.10.2025 г.). 1.17-2103-11-1/1</t>
  </si>
  <si>
    <t>1.17-3205-2-1/1</t>
  </si>
  <si>
    <t>Гидравлическое испытание трубопроводов систем отопления диаметром до 50 мм</t>
  </si>
  <si>
    <t>СН-2012.1 Выпуск № 5 (в текущих ценах по состоянию на 01.10.2025 г.). 1.17-3205-2-1/1</t>
  </si>
  <si>
    <t>21.1-25-13</t>
  </si>
  <si>
    <t>Вода</t>
  </si>
  <si>
    <t>м3</t>
  </si>
  <si>
    <t>СН-2012.21 Выпуск № 5 (в текущих ценах по состоянию на 01.10.2025 г.). 21.1-25-13</t>
  </si>
  <si>
    <t>1.17-2103-11-2/1</t>
  </si>
  <si>
    <t>Гидропневматическая промывка трубопроводов диаметром до 100 мм</t>
  </si>
  <si>
    <t>СН-2012.1 Выпуск № 5 (в текущих ценах по состоянию на 01.10.2025 г.). 1.17-2103-11-2/1</t>
  </si>
  <si>
    <t>1.17-3205-2-2/1</t>
  </si>
  <si>
    <t>Гидравлическое испытание трубопроводов систем отопления диаметром до 100 мм</t>
  </si>
  <si>
    <t>СН-2012.1 Выпуск № 5 (в текущих ценах по состоянию на 01.10.2025 г.). 1.17-3205-2-2/1</t>
  </si>
  <si>
    <t>Склад №1</t>
  </si>
  <si>
    <t>14</t>
  </si>
  <si>
    <t>1.18-2303-4-2/1</t>
  </si>
  <si>
    <t>Техническое обслуживание горизонтальных воздушно-тепловых завес с электрическим нагревателем производительностью по воздуху до 1000 м3/ч</t>
  </si>
  <si>
    <t>СН-2012.1 Выпуск № 5 (в текущих ценах по состоянию на 01.10.2025 г.). 1.18-2303-4-2/1</t>
  </si>
  <si>
    <t>15</t>
  </si>
  <si>
    <t>1.21-2303-50-1/1</t>
  </si>
  <si>
    <t>Техническое обслуживание  конвектора электрического настенного крепления, с механическим термостатом, мощность до 2,0 кВт</t>
  </si>
  <si>
    <t>СН-2012.1 Выпуск № 5 (в текущих ценах по состоянию на 01.10.2025 г.). 1.21-2303-50-1/1</t>
  </si>
  <si>
    <t>1.21-2301-29-1/1</t>
  </si>
  <si>
    <t>Осмотр конвектора электрического настенного крепления, с механическим термостатом, мощность до 2,0 кВт</t>
  </si>
  <si>
    <t>СН-2012.1 Выпуск № 5 (в текущих ценах по состоянию на 01.10.2025 г.). 1.21-2301-29-1/1</t>
  </si>
  <si>
    <t>)*3</t>
  </si>
  <si>
    <t>1.23-2103-31-1/1</t>
  </si>
  <si>
    <t>Техническое обслуживание термостата</t>
  </si>
  <si>
    <t>СН-2012.1 Выпуск № 5 (в текущих ценах по состоянию на 01.10.2025 г.). 1.23-2103-31-1/1</t>
  </si>
  <si>
    <t>16</t>
  </si>
  <si>
    <t>17</t>
  </si>
  <si>
    <t>Техническое обслуживание регулирующего клапана  //  Клапан ручной запорный</t>
  </si>
  <si>
    <t>18</t>
  </si>
  <si>
    <t>19</t>
  </si>
  <si>
    <t>Склад №4</t>
  </si>
  <si>
    <t>20</t>
  </si>
  <si>
    <t>21</t>
  </si>
  <si>
    <t>22</t>
  </si>
  <si>
    <t>23</t>
  </si>
  <si>
    <t>24</t>
  </si>
  <si>
    <t>25</t>
  </si>
  <si>
    <t>1.21-2203-11-1/1</t>
  </si>
  <si>
    <t>Техническое обслуживание шкафов управления технологическим оборудованием</t>
  </si>
  <si>
    <t>100 шт.</t>
  </si>
  <si>
    <t>СН-2012.1 Выпуск № 5 (в текущих ценах по состоянию на 01.10.2025 г.). 1.21-2203-11-1/1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</si>
  <si>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</si>
  <si>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</si>
  <si>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</si>
  <si>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</si>
  <si>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</si>
  <si>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</si>
  <si>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</si>
  <si>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</si>
  <si>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</si>
  <si>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</si>
  <si>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</si>
  <si>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</si>
  <si>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</si>
  <si>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</si>
  <si>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</si>
  <si>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</si>
  <si>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</si>
  <si>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</si>
  <si>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</si>
  <si>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</si>
  <si>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</si>
  <si>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</si>
  <si>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</si>
  <si>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</si>
  <si>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</si>
  <si>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</si>
  <si>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</si>
  <si>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</si>
  <si>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</si>
  <si>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</si>
  <si>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</si>
  <si>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</si>
  <si>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</si>
  <si>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</si>
  <si>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</si>
  <si>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</si>
  <si>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</si>
  <si>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</si>
  <si>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</si>
  <si>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</si>
  <si>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</si>
  <si>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</si>
  <si>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</si>
  <si>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</si>
  <si>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</si>
  <si>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</si>
  <si>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</si>
  <si>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</si>
  <si>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</si>
  <si>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</si>
  <si>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</si>
  <si>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</si>
  <si>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</si>
  <si>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</si>
  <si>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Общеобменная вентиляция</t>
  </si>
  <si>
    <t>26</t>
  </si>
  <si>
    <t>27</t>
  </si>
  <si>
    <t>1.15-2303-4-2/1</t>
  </si>
  <si>
    <t>Прочистка сетчатых фильтров грубой очистки воды диаметром до 50 мм</t>
  </si>
  <si>
    <t>СН-2012.1 Выпуск № 5 (в текущих ценах по состоянию на 01.10.2025 г.). 1.15-2303-4-2/1</t>
  </si>
  <si>
    <t>28</t>
  </si>
  <si>
    <t>Техническое обслуживание регулирующего клапана  //  Регулирующий вентиль</t>
  </si>
  <si>
    <t>29</t>
  </si>
  <si>
    <t>Техническое обслуживание клапанов обратных фланцевых диаметром 50 мм</t>
  </si>
  <si>
    <t>30</t>
  </si>
  <si>
    <t>1.23-2103-9-1/1</t>
  </si>
  <si>
    <t>Техническое обслуживание приборов для измерения температуры - термометры манометрические тип ТПП-СК</t>
  </si>
  <si>
    <t>СН-2012.1 Выпуск № 5 (в текущих ценах по состоянию на 01.10.2025 г.). 1.23-2103-9-1/1</t>
  </si>
  <si>
    <t>31</t>
  </si>
  <si>
    <t>32</t>
  </si>
  <si>
    <t>)*12</t>
  </si>
  <si>
    <t>Поправка: СН-2012. Гл.1 Сб.15 п.3.1.1  Наименование: При выполнении работ с передвижных подмостей и лестниц на высоте свыше 3 м от пола</t>
  </si>
  <si>
    <t>)*12)*1,1</t>
  </si>
  <si>
    <t>Поправка: СН-2012. Гл.1 Сб.15 п.3.1.1</t>
  </si>
  <si>
    <t>ПВ1 Установка: LITE  ONE  50  20  H.100  RL  //G.1-V.1[P.1=EG.4=RX.1=RX.1-P.1]V.1- G.1[FR.C45.055A2-SP.05][HW.1-P.1]G.1||//G.1(P.1-SP.05-EG.4-FR.C45.055A2)</t>
  </si>
  <si>
    <t>1.18-2403-5-5/1</t>
  </si>
  <si>
    <t>Техническое обслуживание и ремонт в течение года приточных установок с автоматикой, производительностью по воздуху свыше 40000 м3/ч</t>
  </si>
  <si>
    <t>установка</t>
  </si>
  <si>
    <t>СН-2012.1 Выпуск № 5 (в текущих ценах по состоянию на 01.10.2025 г.). 1.18-2403-5-5/1</t>
  </si>
  <si>
    <t>33</t>
  </si>
  <si>
    <t>1.18-2403-21-6/1</t>
  </si>
  <si>
    <t>Техническое обслуживание приточных установок производительностью до 20000 м3/ч - ежеквартальное</t>
  </si>
  <si>
    <t>СН-2012.1 Выпуск № 5 (в текущих ценах по состоянию на 01.10.2025 г.). 1.18-2403-21-6/1</t>
  </si>
  <si>
    <t>)*2</t>
  </si>
  <si>
    <t>1.18-2403-21-3/1</t>
  </si>
  <si>
    <t>Техническое обслуживание приточных установок производительностью до 20000 м3/ч - ежемесячное</t>
  </si>
  <si>
    <t>СН-2012.1 Выпуск № 5 (в текущих ценах по состоянию на 01.10.2025 г.). 1.18-2403-21-3/1</t>
  </si>
  <si>
    <t>1.18-2403-8-6/1</t>
  </si>
  <si>
    <t>Техническое обслуживание и ремонт в течение года вытяжных установок производительностью по воздуху свыше 40000 м3/ч</t>
  </si>
  <si>
    <t>СН-2012.1 Выпуск № 5 (в текущих ценах по состоянию на 01.10.2025 г.). 1.18-2403-8-6/1</t>
  </si>
  <si>
    <t>34</t>
  </si>
  <si>
    <t>1.18-2403-20-4/1</t>
  </si>
  <si>
    <t>Техническое обслуживание вытяжных установок производительностью до 20000 м3/ч - ежеквартальное</t>
  </si>
  <si>
    <t>СН-2012.1 Выпуск № 5 (в текущих ценах по состоянию на 01.10.2025 г.). 1.18-2403-20-4/1</t>
  </si>
  <si>
    <t>1.18-2403-20-2/1</t>
  </si>
  <si>
    <t>Техническое обслуживание вытяжных установок производительностью до 20000 м3/ч - ежемесячное</t>
  </si>
  <si>
    <t>СН-2012.1 Выпуск № 5 (в текущих ценах по состоянию на 01.10.2025 г.). 1.18-2403-20-2/1</t>
  </si>
  <si>
    <t>1.18-2303-2-5/1</t>
  </si>
  <si>
    <t>Промывка воздухонагревателей (калориферов) для установок производительностью до 80000 м3/ч</t>
  </si>
  <si>
    <t>СН-2012.1 Выпуск № 5 (в текущих ценах по состоянию на 01.10.2025 г.). 1.18-2303-2-5/1</t>
  </si>
  <si>
    <t>1.18-2403-15-2/1</t>
  </si>
  <si>
    <t>Очистка и дезинфекция приточных установок производительностью свыше 5000 м3/ч до 20000 м3/ч</t>
  </si>
  <si>
    <t>СН-2012.1 Выпуск № 5 (в текущих ценах по состоянию на 01.10.2025 г.). 1.18-2403-15-2/1</t>
  </si>
  <si>
    <t>1.18-2403-16-2/1</t>
  </si>
  <si>
    <t>Очистка вытяжных установок производительностью свыше 5000 м3/ч до 20000 м3/ч</t>
  </si>
  <si>
    <t>СН-2012.1 Выпуск № 5 (в текущих ценах по состоянию на 01.10.2025 г.). 1.18-2403-16-2/1</t>
  </si>
  <si>
    <t>1.18-2501-4-1/1</t>
  </si>
  <si>
    <t>Технический осмотр воздухораспределительных устройств с передвижных подмостей - сопла сферического, диффузора</t>
  </si>
  <si>
    <t>СН-2012.1 Выпуск № 5 (в текущих ценах по состоянию на 01.10.2025 г.). 1.18-2501-4-1/1</t>
  </si>
  <si>
    <t>ПВ2 Установка:  LITE  ONE  50  20  H.100  RL  //G.1-V.1[P.1=EG.4=RX.1=RX.1-P.1]V.1- G.1[FR.C45.055A2-SP.05][HW.1-P.1]G.1||//G.1(P.1-SP.05-EG.4-FR.C45.055A2)</t>
  </si>
  <si>
    <t>35</t>
  </si>
  <si>
    <t>36</t>
  </si>
  <si>
    <t>ПВ3  Установка:  LITE  ONE  50  20  H.100  RL  //G.1-V.1[P.1=EG.4=RX.1=RX.1-P.1]V.1- G.1[FR.C45.055A2-SP.05][HW.1-P.1]G.1||//G.1(P.1-SP.05-EG.4-FR.C45.055A2)</t>
  </si>
  <si>
    <t>37</t>
  </si>
  <si>
    <t>38</t>
  </si>
  <si>
    <t>П1: LITE ONE CS 160 /V.1/EG.3/HE.1.0.06/G.1/FBP.E22.2E/G.1/ST.06</t>
  </si>
  <si>
    <t>1.18-2403-5-1/1</t>
  </si>
  <si>
    <t>Техническое обслуживание и ремонт в течение года приточных установок с автоматикой, производительностью по воздуху до 5000 м3/ч</t>
  </si>
  <si>
    <t>СН-2012.1 Выпуск № 5 (в текущих ценах по состоянию на 01.10.2025 г.). 1.18-2403-5-1/1</t>
  </si>
  <si>
    <t>39</t>
  </si>
  <si>
    <t>1.18-2403-21-4/1</t>
  </si>
  <si>
    <t>Техническое обслуживание приточных установок производительностью до 5000 м3/ч - ежеквартальное</t>
  </si>
  <si>
    <t>СН-2012.1 Выпуск № 5 (в текущих ценах по состоянию на 01.10.2025 г.). 1.18-2403-21-4/1</t>
  </si>
  <si>
    <t>1.18-2403-21-1/1</t>
  </si>
  <si>
    <t>Техническое обслуживание приточных установок производительностью до 5000 м3/ч - ежемесячное</t>
  </si>
  <si>
    <t>СН-2012.1 Выпуск № 5 (в текущих ценах по состоянию на 01.10.2025 г.). 1.18-2403-21-1/1</t>
  </si>
  <si>
    <t>1.18-2303-2-2/1</t>
  </si>
  <si>
    <t>Промывка воздухонагревателей (калориферов) для установок производительностью до 10000 м3/ч</t>
  </si>
  <si>
    <t>СН-2012.1 Выпуск № 5 (в текущих ценах по состоянию на 01.10.2025 г.). 1.18-2303-2-2/1</t>
  </si>
  <si>
    <t>1.18-2403-15-1/1</t>
  </si>
  <si>
    <t>Очистка и дезинфекция приточных установок производительностью до 5000 м3/ч</t>
  </si>
  <si>
    <t>СН-2012.1 Выпуск № 5 (в текущих ценах по состоянию на 01.10.2025 г.). 1.18-2403-15-1/1</t>
  </si>
  <si>
    <t>В1: LITE  ONE  CS  160  /ST.06/G.1/FBP.E22.2E/G.1/VO.1</t>
  </si>
  <si>
    <t>1.18-2403-8-1/1</t>
  </si>
  <si>
    <t>Техническое обслуживание и ремонт в течение года вытяжных установок производительностью по воздуху до 2000 м3/ч</t>
  </si>
  <si>
    <t>СН-2012.1 Выпуск № 5 (в текущих ценах по состоянию на 01.10.2025 г.). 1.18-2403-8-1/1</t>
  </si>
  <si>
    <t>40</t>
  </si>
  <si>
    <t>1.18-2403-20-3/1</t>
  </si>
  <si>
    <t>Техническое обслуживание вытяжных установок производительностью до 5000 м3/ч - ежеквартальное</t>
  </si>
  <si>
    <t>СН-2012.1 Выпуск № 5 (в текущих ценах по состоянию на 01.10.2025 г.). 1.18-2403-20-3/1</t>
  </si>
  <si>
    <t>1.18-2403-20-1/1</t>
  </si>
  <si>
    <t>Техническое обслуживание вытяжных установок производительностью до 5000 м3/ч - ежемесячное</t>
  </si>
  <si>
    <t>СН-2012.1 Выпуск № 5 (в текущих ценах по состоянию на 01.10.2025 г.). 1.18-2403-20-1/1</t>
  </si>
  <si>
    <t>1.18-2403-16-1/1</t>
  </si>
  <si>
    <t>Очистка вытяжных установок производительностью до 5000 м3/ч</t>
  </si>
  <si>
    <t>СН-2012.1 Выпуск № 5 (в текущих ценах по состоянию на 01.10.2025 г.). 1.18-2403-16-1/1</t>
  </si>
  <si>
    <t>В2: LITE  ONE  CS  160  /ST.06/G.1/FBP.E22.2E/G.1/VO.1</t>
  </si>
  <si>
    <t>41</t>
  </si>
  <si>
    <t>42</t>
  </si>
  <si>
    <t>43</t>
  </si>
  <si>
    <t>44</t>
  </si>
  <si>
    <t>45</t>
  </si>
  <si>
    <t>46</t>
  </si>
  <si>
    <t>47</t>
  </si>
  <si>
    <t>48</t>
  </si>
  <si>
    <t>ПВ1  Установка:  LITE  ONE  50  20  H.100  RL  //G.1-V.1[P.1=EG.4=RX.1=RX.1-P.1]V.1- G.1[FR.C45.055A2-SP.05][HW.1-P.1]G.1||//G.1(P.1-SP.05-EG.4-FR.C45.055A2)</t>
  </si>
  <si>
    <t>49</t>
  </si>
  <si>
    <t>50</t>
  </si>
  <si>
    <t>ПВ2  Установка:  LITE  ONE  50  20  H.100  RL  //G.1-V.1[P.1=EG.4=RX.1=RX.1-P.1]V.1- G.1[FR.C45.055A2-SP.05][HW.1-P.1]G.1||//G.1(P.1-SP.05-EG.4-FR.C45.055A2)</t>
  </si>
  <si>
    <t>51</t>
  </si>
  <si>
    <t>52</t>
  </si>
  <si>
    <t>53</t>
  </si>
  <si>
    <t>54</t>
  </si>
  <si>
    <t>55</t>
  </si>
  <si>
    <t>56</t>
  </si>
  <si>
    <t>57</t>
  </si>
  <si>
    <t>1.18-2403-21-2/1</t>
  </si>
  <si>
    <t>Техническое обслуживание приточных установок производительностью до 10000 м3/ч - ежемесячное</t>
  </si>
  <si>
    <t>СН-2012.1 Выпуск № 5 (в текущих ценах по состоянию на 01.10.2025 г.). 1.18-2403-21-2/1</t>
  </si>
  <si>
    <t>)*8</t>
  </si>
  <si>
    <t>Электроснабжение и электроосвещение</t>
  </si>
  <si>
    <t>Щитовое оборудование</t>
  </si>
  <si>
    <t>1.21-2201-23-1/1</t>
  </si>
  <si>
    <t>Технический осмотр многопанельного вводно-распределительного устройства (ВРУ), панель вводная, номинальный ток 630 А - ежедневный</t>
  </si>
  <si>
    <t>СН-2012.1 Выпуск № 5 (в текущих ценах по состоянию на 01.10.2025 г.). 1.21-2201-23-1/1</t>
  </si>
  <si>
    <t>)*118</t>
  </si>
  <si>
    <t>1.21-2201-23-2/1</t>
  </si>
  <si>
    <t>Технический осмотр многопанельного вводно-распределительного устройства (ВРУ), панель вводная, номинальный ток 630 А - ежемесячный</t>
  </si>
  <si>
    <t>СН-2012.1 Выпуск № 5 (в текущих ценах по состоянию на 01.10.2025 г.). 1.21-2201-23-2/1</t>
  </si>
  <si>
    <t>58</t>
  </si>
  <si>
    <t>1.21-2203-2-3/1</t>
  </si>
  <si>
    <t>Техническое обслуживание силового распределительного пункта с установочными автоматами, число групп 8  //  Распределительные щиты</t>
  </si>
  <si>
    <t>СН-2012.1 Выпуск № 5 (в текущих ценах по состоянию на 01.10.2025 г.). 1.21-2203-2-3/1</t>
  </si>
  <si>
    <t>1.21-2201-2-3/1</t>
  </si>
  <si>
    <t>Технический осмотр силового распределительного пункта с установочными автоматами, число групп 8  //  Распределительные щиты</t>
  </si>
  <si>
    <t>СН-2012.1 Выпуск № 5 (в текущих ценах по состоянию на 01.10.2025 г.). 1.21-2201-2-3/1</t>
  </si>
  <si>
    <t>*3</t>
  </si>
  <si>
    <t>59</t>
  </si>
  <si>
    <t>1.20-2203-2-5/1</t>
  </si>
  <si>
    <t>Техническое обслуживание щита осветительного группового с вводным рубильником и предохранителями, число групп 10</t>
  </si>
  <si>
    <t>СН-2012.1 Выпуск № 5 (в текущих ценах по состоянию на 01.10.2025 г.). 1.20-2203-2-5/1</t>
  </si>
  <si>
    <t>1.20-2201-2-5/1</t>
  </si>
  <si>
    <t>Осмотр щита осветительного группового с вводным рубильником и предохранителями, число групп 10</t>
  </si>
  <si>
    <t>СН-2012.1 Выпуск № 5 (в текущих ценах по состоянию на 01.10.2025 г.). 1.20-2201-2-5/1</t>
  </si>
  <si>
    <t>Техническое обслуживание шкафов управления технологическим оборудованием  //  Ящик управления наружным освещением</t>
  </si>
  <si>
    <t>*4</t>
  </si>
  <si>
    <t>60</t>
  </si>
  <si>
    <t>1.21-2203-33-1/1</t>
  </si>
  <si>
    <t>Техническое обслуживание шкафов силовых и осветительных установок  //  Щит обогрева воронок кровельных, Ящик управления наружным освещением</t>
  </si>
  <si>
    <t>шкаф</t>
  </si>
  <si>
    <t>СН-2012.1 Выпуск № 5 (в текущих ценах по состоянию на 01.10.2025 г.). 1.21-2203-33-1/1</t>
  </si>
  <si>
    <t>Светильники</t>
  </si>
  <si>
    <t>61</t>
  </si>
  <si>
    <t>1.20-2103-15-1/1</t>
  </si>
  <si>
    <t>Техническое обслуживание светильника светодиодного типа «Титан» рабочего освещения - полугодовое</t>
  </si>
  <si>
    <t>СН-2012.1 Выпуск № 5 (в текущих ценах по состоянию на 01.10.2025 г.). 1.20-2103-15-1/1</t>
  </si>
  <si>
    <t>62</t>
  </si>
  <si>
    <t>1.20-2103-25-1/1</t>
  </si>
  <si>
    <t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</t>
  </si>
  <si>
    <t>СН-2012.1 Выпуск № 5 (в текущих ценах по состоянию на 01.10.2025 г.). 1.20-2103-25-1/1</t>
  </si>
  <si>
    <t>63</t>
  </si>
  <si>
    <t>1.20-2103-24-1/1</t>
  </si>
  <si>
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</t>
  </si>
  <si>
    <t>СН-2012.1 Выпуск № 5 (в текущих ценах по состоянию на 01.10.2025 г.). 1.20-2103-24-1/1</t>
  </si>
  <si>
    <t>64</t>
  </si>
  <si>
    <t>1.20-2103-17-1/1</t>
  </si>
  <si>
    <t>Техническое обслуживание прожектора светодиодного мощностью 100 Вт на высоте до 3 м, соединение проводов винтовым зажимом - годовое  //  Светильник уличный</t>
  </si>
  <si>
    <t>СН-2012.1 Выпуск № 5 (в текущих ценах по состоянию на 01.10.2025 г.). 1.20-2103-17-1/1</t>
  </si>
  <si>
    <t>Электроустановочное оборудование</t>
  </si>
  <si>
    <t>1.21-2301-22-1/1</t>
  </si>
  <si>
    <t>Осмотр розетки штепсельной силовой с заземляющим контактом, степень защиты IP20, IP21, IP22 - ежемесячный</t>
  </si>
  <si>
    <t>СН-2012.1 Выпуск № 5 (в текущих ценах по состоянию на 01.10.2025 г.). 1.21-2301-22-1/1</t>
  </si>
  <si>
    <t>1.21-2303-37-2/1</t>
  </si>
  <si>
    <t>Техническое обслуживание накладной штепсельной силовой розетки с винтовыми зажимами, заземляющим контактом, степень защиты IP20, IP21, IP22 - годовое</t>
  </si>
  <si>
    <t>СН-2012.1 Выпуск № 5 (в текущих ценах по состоянию на 01.10.2025 г.). 1.21-2303-37-2/1</t>
  </si>
  <si>
    <t>65</t>
  </si>
  <si>
    <t>1.21-2303-37-1/1</t>
  </si>
  <si>
    <t>Техническое обслуживание накладной штепсельной силовой розетки с винтовыми зажимами, заземляющим контактом, степень защиты IP20, IP21, IP22 - полугодовое</t>
  </si>
  <si>
    <t>СН-2012.1 Выпуск № 5 (в текущих ценах по состоянию на 01.10.2025 г.). 1.21-2303-37-1/1</t>
  </si>
  <si>
    <t>66</t>
  </si>
  <si>
    <t>1.21-2303-31-1/1</t>
  </si>
  <si>
    <t>Техническое обслуживание коробки клеммной соединительной, с количеством клемм до 20  //  Коробка распаечная, Клемная колодка</t>
  </si>
  <si>
    <t>СН-2012.1 Выпуск № 5 (в текущих ценах по состоянию на 01.10.2025 г.). 1.21-2303-31-1/1</t>
  </si>
  <si>
    <t>Кабельные изделия</t>
  </si>
  <si>
    <t>67</t>
  </si>
  <si>
    <t>1.21-2103-9-7/1</t>
  </si>
  <si>
    <t>Техническое обслуживание силовых сетей, проложенных по кирпичным и бетонным основаниям, провод сечением 3х25-35 мм2  //  сеч. 1х185; 1х25</t>
  </si>
  <si>
    <t>СН-2012.1 Выпуск № 5 (в текущих ценах по состоянию на 01.10.2025 г.). 1.21-2103-9-7/1</t>
  </si>
  <si>
    <t>1.21-2101-1-7/1</t>
  </si>
  <si>
    <t>Технический осмотр силовых сетей, проложенных по кирпичным и бетонным основаниям, провод сечением 3х25-35 мм2  //  сеч. 1х185; 1х25</t>
  </si>
  <si>
    <t>СН-2012.1 Выпуск № 5 (в текущих ценах по состоянию на 01.10.2025 г.). 1.21-2101-1-7/1</t>
  </si>
  <si>
    <t>68</t>
  </si>
  <si>
    <t>1.21-2103-9-5/1</t>
  </si>
  <si>
    <t>Техническое обслуживание силовых сетей, проложенных по кирпичным и бетонным основаниям, провод сечением 3х10-16 мм2  //  сеч. 5х10; 6х16; 1х16</t>
  </si>
  <si>
    <t>СН-2012.1 Выпуск № 5 (в текущих ценах по состоянию на 01.10.2025 г.). 1.21-2103-9-5/1</t>
  </si>
  <si>
    <t>1.21-2101-1-5/1</t>
  </si>
  <si>
    <t>Технический осмотр силовых сетей, проложенных по кирпичным и бетонным основаниям, провод сечением 3х10-16 мм2  //  сеч. 5х10; 6х16; 1х16</t>
  </si>
  <si>
    <t>СН-2012.1 Выпуск № 5 (в текущих ценах по состоянию на 01.10.2025 г.). 1.21-2101-1-5/1</t>
  </si>
  <si>
    <t>69</t>
  </si>
  <si>
    <t>1.21-2103-9-3/1</t>
  </si>
  <si>
    <t>Техническое обслуживание силовых сетей, проложенных по кирпичным и бетонным основаниям, провод сечением 4х1,5-6 мм2  //  сеч. 5х6; 5х4; 5х2,5</t>
  </si>
  <si>
    <t>СН-2012.1 Выпуск № 5 (в текущих ценах по состоянию на 01.10.2025 г.). 1.21-2103-9-3/1</t>
  </si>
  <si>
    <t>1.21-2101-1-3/1</t>
  </si>
  <si>
    <t>Технический осмотр силовых сетей, проложенных по кирпичным и бетонным основаниям, провод сечением 4х1,5-6 мм2  //  сеч. 5х6; 5х4; 5х2,5</t>
  </si>
  <si>
    <t>СН-2012.1 Выпуск № 5 (в текущих ценах по состоянию на 01.10.2025 г.). 1.21-2101-1-3/1</t>
  </si>
  <si>
    <t>70</t>
  </si>
  <si>
    <t>1.21-2103-9-2/1</t>
  </si>
  <si>
    <t>Техническое обслуживание силовых сетей, проложенных по кирпичным и бетонным основаниям, провод сечением 3х1,5-6 мм2  //  сеч. 3х6; 3х4; 3х2,5; 3х1,5</t>
  </si>
  <si>
    <t>СН-2012.1 Выпуск № 5 (в текущих ценах по состоянию на 01.10.2025 г.). 1.21-2103-9-2/1</t>
  </si>
  <si>
    <t>1.21-2101-1-2/1</t>
  </si>
  <si>
    <t>Технический осмотр силовых сетей, проложенных по кирпичным и бетонным основаниям, провод сечением 3х1,5-6 мм2  //  сеч. 3х6; 3х4; 3х2,5; 3х1,5</t>
  </si>
  <si>
    <t>СН-2012.1 Выпуск № 5 (в текущих ценах по состоянию на 01.10.2025 г.). 1.21-2101-1-2/1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</si>
  <si>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</si>
  <si>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</si>
  <si>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</si>
  <si>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</si>
  <si>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</si>
  <si>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</si>
  <si>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</si>
  <si>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</si>
  <si>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</si>
  <si>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</si>
  <si>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</si>
  <si>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</si>
  <si>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</si>
  <si>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Оборудование и средства КИП</t>
  </si>
  <si>
    <t>84</t>
  </si>
  <si>
    <t>1.23-2303-6-1/1</t>
  </si>
  <si>
    <t>СН-2012.1 Выпуск № 5 (в текущих ценах по состоянию на 01.10.2025 г.). 1.23-2303-6-1/1</t>
  </si>
  <si>
    <t>85</t>
  </si>
  <si>
    <t>1.23-2103-27-1/1</t>
  </si>
  <si>
    <t>Техническое обслуживание преобразователя давления МТ100 и аналогов /Преобразователь давления 0-2,5бар, 4-20мА, М20х1,5, IP65; Преобразователь давления дифференциальный 0…2,5 Бар</t>
  </si>
  <si>
    <t>СН-2012.1 Выпуск № 5 (в текущих ценах по состоянию на 01.10.2025 г.). 1.23-2103-27-1/1</t>
  </si>
  <si>
    <t>Техническое обслуживание крана трехходового шарового под манометр /Кран трехходовой для манометра (М20х1,5 - М20х1,5)</t>
  </si>
  <si>
    <t>86</t>
  </si>
  <si>
    <t>87</t>
  </si>
  <si>
    <t>1.23-2103-6-1/1</t>
  </si>
  <si>
    <t>Техническое обслуживание выключателей поплавковых</t>
  </si>
  <si>
    <t>СН-2012.1 Выпуск № 5 (в текущих ценах по состоянию на 01.10.2025 г.). 1.23-2103-6-1/1</t>
  </si>
  <si>
    <t>88</t>
  </si>
  <si>
    <t>Техническое обслуживание силовых сетей, проложенных по кирпичным и бетонным основаниям, провод сечением 4х1,5-6 мм2 (4х1,5)</t>
  </si>
  <si>
    <t>Технический осмотр силовых сетей, проложенных по кирпичным и бетонным основаниям, провод сечением 4х1,5-6 мм2 (4х1,5)</t>
  </si>
  <si>
    <t>89</t>
  </si>
  <si>
    <t>1.22-2103-2-1/1</t>
  </si>
  <si>
    <t>Техническое обслуживание сетевой линии связи</t>
  </si>
  <si>
    <t>СН-2012.1 Выпуск № 5 (в текущих ценах по состоянию на 01.10.2025 г.). 1.22-2103-2-1/1</t>
  </si>
  <si>
    <t>90</t>
  </si>
  <si>
    <t>91</t>
  </si>
  <si>
    <t>92</t>
  </si>
  <si>
    <t>93</t>
  </si>
  <si>
    <t>94</t>
  </si>
  <si>
    <t>95</t>
  </si>
  <si>
    <t>Ит1</t>
  </si>
  <si>
    <t>Итого по смете</t>
  </si>
  <si>
    <t>Ит2</t>
  </si>
  <si>
    <t>НДС 20%</t>
  </si>
  <si>
    <t>Ит3</t>
  </si>
  <si>
    <t>Всего с НДС</t>
  </si>
  <si>
    <t>Переменная</t>
  </si>
  <si>
    <t>Новая переменная</t>
  </si>
  <si>
    <t>Уровень цен</t>
  </si>
  <si>
    <t>_OBSM_</t>
  </si>
  <si>
    <t>9999990008</t>
  </si>
  <si>
    <t>Трудозатраты рабочих</t>
  </si>
  <si>
    <t>чел.-ч.</t>
  </si>
  <si>
    <t>22.1-18-24</t>
  </si>
  <si>
    <t>СН-2012.22 Выпуск № 5 (в текущих ценах по состоянию на 01.10.2025 г.). 22.1-18-24</t>
  </si>
  <si>
    <t>Автомобили полупассажирские типа ГАЗ, грузоподъемность до 2 т</t>
  </si>
  <si>
    <t>маш.-ч</t>
  </si>
  <si>
    <t>21.1-20-7</t>
  </si>
  <si>
    <t>СН-2012.21 Выпуск № 5 (в текущих ценах по состоянию на 01.10.2025 г.). 21.1-20-7</t>
  </si>
  <si>
    <t>Ветошь</t>
  </si>
  <si>
    <t>кг</t>
  </si>
  <si>
    <t>22.1-11-90</t>
  </si>
  <si>
    <t>СН-2012.22 Выпуск № 5 (в текущих ценах по состоянию на 01.10.2025 г.). 22.1-11-90</t>
  </si>
  <si>
    <t>Агрегаты электронасосные для опрессовки сосудов, котлов и систем трубопроводов, подача 0,252 м3/ч</t>
  </si>
  <si>
    <t>21.1-25-16</t>
  </si>
  <si>
    <t>СН-2012.21 Выпуск № 5 (в текущих ценах по состоянию на 01.10.2025 г.). 21.1-25-16</t>
  </si>
  <si>
    <t>Волокно льняное №11 для уплотнения резьбовых соединений при монтаже систем водоснабжения и отопления</t>
  </si>
  <si>
    <t>21.1-6-46</t>
  </si>
  <si>
    <t>Краски масляные жидкотертые цветные (готовые к употреблению) для наружных и внутренних работ, марка МА-15, сурик железный для окраски по металлу</t>
  </si>
  <si>
    <t>21.1-6-90</t>
  </si>
  <si>
    <t>СН-2012.21 Выпуск № 5 (в текущих ценах по состоянию на 01.10.2025 г.). 21.1-6-90</t>
  </si>
  <si>
    <t>Олифа для окраски комбинированная оксоль</t>
  </si>
  <si>
    <t>22.1-10-20</t>
  </si>
  <si>
    <t>СН-2012.22 Выпуск № 5 (в текущих ценах по состоянию на 01.10.2025 г.). 22.1-10-20</t>
  </si>
  <si>
    <t>Компрессоры поршневые, производительность до 240 л/мин, объем ресивера 50 л</t>
  </si>
  <si>
    <t>21.1-11-21</t>
  </si>
  <si>
    <t>СН-2012.21 Выпуск № 5 (в текущих ценах по состоянию на 01.10.2025 г.). 21.1-11-21</t>
  </si>
  <si>
    <t>Болты строительные черные с гайками и шайбами (10х100мм)</t>
  </si>
  <si>
    <t>т</t>
  </si>
  <si>
    <t>21.1-11-95</t>
  </si>
  <si>
    <t>СН-2012.21 Выпуск № 5 (в текущих ценах по состоянию на 01.10.2025 г.). 21.1-11-95</t>
  </si>
  <si>
    <t>Шайбы для болтов черные</t>
  </si>
  <si>
    <t>21.1-23-9</t>
  </si>
  <si>
    <t>СН-2012.21 Выпуск № 5 (в текущих ценах по состоянию на 01.10.2025 г.). 21.1-23-9</t>
  </si>
  <si>
    <t>Электроды, тип Э-42, 46, 50, диаметр 4 - 6 мм</t>
  </si>
  <si>
    <t>21.1-25-284</t>
  </si>
  <si>
    <t>СН-2012.21 Выпуск № 5 (в текущих ценах по состоянию на 01.10.2025 г.). 21.1-25-284</t>
  </si>
  <si>
    <t>Прокладки резиновые, уплотнительные, диаметр 30-40 мм, марка 7057-3</t>
  </si>
  <si>
    <t>21.1-25-399</t>
  </si>
  <si>
    <t>СН-2012.21 Выпуск № 5 (в текущих ценах по состоянию на 01.10.2025 г.). 21.1-25-399</t>
  </si>
  <si>
    <t>Шнур асбестовый, общего назначения, марка ШАОН-1, диаметр 0,75 мм,</t>
  </si>
  <si>
    <t>21.1-4-10</t>
  </si>
  <si>
    <t>СН-2012.21 Выпуск № 5 (в текущих ценах по состоянию на 01.10.2025 г.). 21.1-4-10</t>
  </si>
  <si>
    <t>Кислород технический газообразный</t>
  </si>
  <si>
    <t>21.1-4-2</t>
  </si>
  <si>
    <t>СН-2012.21 Выпуск № 5 (в текущих ценах по состоянию на 01.10.2025 г.). 21.1-4-2</t>
  </si>
  <si>
    <t>Ацетилен технический</t>
  </si>
  <si>
    <t>21.1-4-46</t>
  </si>
  <si>
    <t>СН-2012.21 Выпуск № 5 (в текущих ценах по состоянию на 01.10.2025 г.). 21.1-4-46</t>
  </si>
  <si>
    <t>Солидол жировой</t>
  </si>
  <si>
    <t>21.1-4-9</t>
  </si>
  <si>
    <t>СН-2012.21 Выпуск № 5 (в текущих ценах по состоянию на 01.10.2025 г.). 21.1-4-9</t>
  </si>
  <si>
    <t>Керосин</t>
  </si>
  <si>
    <t>21.1-6-48</t>
  </si>
  <si>
    <t>СН-2012.21 Выпуск № 5 (в текущих ценах по состоянию на 01.10.2025 г.). 21.1-6-48</t>
  </si>
  <si>
    <t>Краски масляные жидкотертые цветные (готовые к употреблению) для наружных и внутренних работ, марка МА-25</t>
  </si>
  <si>
    <t>21.1-6-68</t>
  </si>
  <si>
    <t>СН-2012.21 Выпуск № 5 (в текущих ценах по состоянию на 01.10.2025 г.). 21.1-6-68</t>
  </si>
  <si>
    <t>Лак битумный, марка БТ-577</t>
  </si>
  <si>
    <t>21.18-7-2</t>
  </si>
  <si>
    <t>СН-2012.21 Выпуск № 5 (в текущих ценах по состоянию на 01.10.2025 г.). 21.18-7-2</t>
  </si>
  <si>
    <t>Прокладка уплотнительная паронитовая, толщина 0,5-2,5 мм</t>
  </si>
  <si>
    <t>22.1-14-13</t>
  </si>
  <si>
    <t>СН-2012.22 Выпуск № 5 (в текущих ценах по состоянию на 01.10.2025 г.). 22.1-14-13</t>
  </si>
  <si>
    <t>Пылесосы промышленные</t>
  </si>
  <si>
    <t>21.1-20-23</t>
  </si>
  <si>
    <t>СН-2012.21 Выпуск № 5 (в текущих ценах по состоянию на 01.10.2025 г.). 21.1-20-23</t>
  </si>
  <si>
    <t>Парусина (брезент)</t>
  </si>
  <si>
    <t>м2</t>
  </si>
  <si>
    <t>22.1-17-208</t>
  </si>
  <si>
    <t>СН-2012.22 Выпуск № 2 (в текущих ценах по состоянию на 01.01.2025 г.). Сб.1-17-208</t>
  </si>
  <si>
    <t>Установки для удаления отложений в стальных, чугунных и медных теплообменниках, производительность 3360 л/час</t>
  </si>
  <si>
    <t>СН-2012.22 Выпуск № 2 (в текущих ценах по состоянию на 01.01.2025 г.). Сб.1-18-24</t>
  </si>
  <si>
    <t>21.1-24-45</t>
  </si>
  <si>
    <t>СН-2012.21 Выпуск № 2 (в текущих ценах по состоянию на 01.01.2025 г.). Сб.1-24-45</t>
  </si>
  <si>
    <t>Состав жидкий концентрированный восстанавливающий для удаления коррозии и известковых отложений в системах нагревающих/охлаждающих и кондиционирования воздуха, типа "Cillit HS 23 RS"</t>
  </si>
  <si>
    <t>22.1-10-19</t>
  </si>
  <si>
    <t>СН-2012.22 Выпуск № 5 (в текущих ценах по состоянию на 01.10.2025 г.). 22.1-10-19</t>
  </si>
  <si>
    <t>Компрессоры поршневые, объем ресивера 24 л</t>
  </si>
  <si>
    <t>22.1-11-72</t>
  </si>
  <si>
    <t>СН-2012.22 Выпуск № 5 (в текущих ценах по состоянию на 01.10.2025 г.). 22.1-11-72</t>
  </si>
  <si>
    <t>Насосы высокого давления типа "Керхер"</t>
  </si>
  <si>
    <t>22.1-17-205</t>
  </si>
  <si>
    <t>СН-2012.22 Выпуск № 5 (в текущих ценах по состоянию на 01.10.2025 г.). 22.1-17-205</t>
  </si>
  <si>
    <t>Генераторы холодного тумана аэрозольные, производительность до 19 л/ч</t>
  </si>
  <si>
    <t>21.1-24-43</t>
  </si>
  <si>
    <t>СН-2012.21 Выпуск № 5 (в текущих ценах по состоянию на 01.10.2025 г.). 21.1-24-43</t>
  </si>
  <si>
    <t>Средство жидкое микробиоцидное для дезинфекции и предстерилизационной очистки, содержание алкилдиметилбензиламмония хлорида 50% (ЧАС)</t>
  </si>
  <si>
    <t>л</t>
  </si>
  <si>
    <t>21.1-20-10</t>
  </si>
  <si>
    <t>СН-2012.21 Выпуск № 5 (в текущих ценах по состоянию на 01.10.2025 г.). 21.1-20-10</t>
  </si>
  <si>
    <t>Лента изоляционная хлопчатобумажная</t>
  </si>
  <si>
    <t>21.1-4-3</t>
  </si>
  <si>
    <t>Бензин</t>
  </si>
  <si>
    <t>21.1-6-139</t>
  </si>
  <si>
    <t>СН-2012.21 Выпуск № 5 (в текущих ценах по состоянию на 01.10.2025 г.). 21.1-6-139</t>
  </si>
  <si>
    <t>Эмаль, марка ПФ-115 (цветная), пентафталевая</t>
  </si>
  <si>
    <t>СН-2012.21 Выпуск № 5 (в текущих ценах по состоянию на 01.10.2025 г.). 21.1-4-3</t>
  </si>
  <si>
    <t>21.1-4-44</t>
  </si>
  <si>
    <t>СН-2012.21 Выпуск № 5 (в текущих ценах по состоянию на 01.10.2025 г.). 21.1-4-44</t>
  </si>
  <si>
    <t>Смазка ЦИАТИМ-201 морозостойкая для смазывания малонагруженных узлов трения качения и скольжения при температурах от -60° С до +90° С</t>
  </si>
  <si>
    <t>21.1-16-104</t>
  </si>
  <si>
    <t>СН-2012.21 Выпуск № 5 (в текущих ценах по состоянию на 01.10.2025 г.). 21.1-16-104</t>
  </si>
  <si>
    <t>Спирт этиловый технический</t>
  </si>
  <si>
    <t>21.1-4-17</t>
  </si>
  <si>
    <t>СН-2012.21 Выпуск № 5 (в текущих ценах по состоянию на 01.10.2025 г.). 21.1-4-17</t>
  </si>
  <si>
    <t>Масло индустриальное, марка И-30А</t>
  </si>
  <si>
    <t>5728811000</t>
  </si>
  <si>
    <t>Прокладки из листового терморасширенного графита</t>
  </si>
  <si>
    <t>22.1-17-282</t>
  </si>
  <si>
    <t>СН-2012.22 Выпуск № 5 (в текущих ценах по состоянию на 01.10.2025 г.). 22.1-17-282</t>
  </si>
  <si>
    <t>Пылесосы хозяйственные, потребляемая мощность до 1 кВт, объем мусоросборника 20 л, расход воздуха 68 л/с</t>
  </si>
  <si>
    <t>СН-2012.22 Выпуск № 5 (в текущих ценах по состоянию на 01.10.2025 г.). 22.1-17-208</t>
  </si>
  <si>
    <t>СН-2012.21 Выпуск № 5 (в текущих ценах по состоянию на 01.10.2025 г.). 21.1-24-45</t>
  </si>
  <si>
    <t>21.1-25-1143</t>
  </si>
  <si>
    <t>СН-2012.21 Выпуск № 5 (в текущих ценах по состоянию на 01.10.2025 г.). 21.1-25-1143</t>
  </si>
  <si>
    <t>Обезжириватель универсальный на углеводородной основе</t>
  </si>
  <si>
    <t>21.1-4-77</t>
  </si>
  <si>
    <t>СН-2012.21 Выпуск № 5 (в текущих ценах по состоянию на 01.10.2025 г.). 21.1-4-77</t>
  </si>
  <si>
    <t>Смазка силиконовая, аэрозольная, водостойкая, диапазон температур применения от -50 до +230°С</t>
  </si>
  <si>
    <t>Техническое обслуживание термопреобразователя сопротивления с унифицированным выходным сигналом/Термопреобразователь сопротивления погружной, характеристика Pt1000, глубина погружения 80 мм с защитной гильзой с резьбовым штуцером М20х1,5 / М20х1,5 ; Термопреобразователь сопротивления уличный, характеристика Pt1000, IP54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</si>
  <si>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</si>
  <si>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</si>
  <si>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</si>
  <si>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</si>
  <si>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</si>
  <si>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</si>
  <si>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</si>
  <si>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</si>
  <si>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</si>
  <si>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</si>
  <si>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</si>
  <si>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</si>
  <si>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</si>
  <si>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</si>
  <si>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</si>
  <si>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</si>
  <si>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</si>
  <si>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</si>
  <si>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</si>
  <si>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</si>
  <si>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</si>
  <si>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</si>
  <si>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</si>
  <si>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</si>
  <si>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</si>
  <si>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</si>
  <si>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октябрь 2025 года</t>
  </si>
  <si>
    <t>ЗП</t>
  </si>
  <si>
    <t>ЭМ</t>
  </si>
  <si>
    <t>в т.ч. ЗПМ</t>
  </si>
  <si>
    <t>МР</t>
  </si>
  <si>
    <t>НР от ЗП</t>
  </si>
  <si>
    <t>%</t>
  </si>
  <si>
    <t>СП от ЗП</t>
  </si>
  <si>
    <t>НР и СП от ЗПМ</t>
  </si>
  <si>
    <t>ЗТР</t>
  </si>
  <si>
    <t>чел-ч</t>
  </si>
  <si>
    <t xml:space="preserve">Составил   </t>
  </si>
  <si>
    <t>[должность,подпись(инициалы,фамилия)]</t>
  </si>
  <si>
    <t xml:space="preserve">Проверил   </t>
  </si>
  <si>
    <t>Унифицированная форма № КС-2</t>
  </si>
  <si>
    <t>Утверждена постановлением Госкомстата России</t>
  </si>
  <si>
    <t>от 11.11.99. № 100</t>
  </si>
  <si>
    <t>Код</t>
  </si>
  <si>
    <t>Форма по ОКУД</t>
  </si>
  <si>
    <t>0322005</t>
  </si>
  <si>
    <t>Инвестор</t>
  </si>
  <si>
    <t>по ОКПО</t>
  </si>
  <si>
    <t>организация, адрес, телефон, факс</t>
  </si>
  <si>
    <t>Заказчик</t>
  </si>
  <si>
    <t>Подрядчик</t>
  </si>
  <si>
    <t>Стройка</t>
  </si>
  <si>
    <t>наименование, адрес</t>
  </si>
  <si>
    <t>Объект</t>
  </si>
  <si>
    <t>наименование</t>
  </si>
  <si>
    <t xml:space="preserve">Вид деятельности по ОКДП  </t>
  </si>
  <si>
    <t xml:space="preserve">Договор подряда  </t>
  </si>
  <si>
    <t>номер</t>
  </si>
  <si>
    <t>дата</t>
  </si>
  <si>
    <t xml:space="preserve">Вид операции  </t>
  </si>
  <si>
    <t>Номер документа</t>
  </si>
  <si>
    <t>Дата составления</t>
  </si>
  <si>
    <t>Отчетный период</t>
  </si>
  <si>
    <t>с</t>
  </si>
  <si>
    <t>по</t>
  </si>
  <si>
    <t>AKT</t>
  </si>
  <si>
    <t>О ПРИЕМКЕ ВЫПОЛНЕННЫХ РАБОТ</t>
  </si>
  <si>
    <t>Сметная (договорная) стоимость в соответствии с договором подряда (субподряда)</t>
  </si>
  <si>
    <t xml:space="preserve"> тыс.руб</t>
  </si>
  <si>
    <t>Номер</t>
  </si>
  <si>
    <t>п/п</t>
  </si>
  <si>
    <t>поз. по смете</t>
  </si>
  <si>
    <t xml:space="preserve">Итого по смете: </t>
  </si>
  <si>
    <t xml:space="preserve">Итого по КС-2:  </t>
  </si>
  <si>
    <t>НДС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</si>
</sst>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m"/>
    <numFmt numFmtId="165" formatCode="#,##0.00;[Red]\-\ #,##0.00"/>
    <numFmt numFmtId="166" formatCode="#,##0.00############;[Red]\-\ #,##0.00############"/>
  </numFmts>
  <fonts count="18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b/>
      <sz val="10"/>
      <color indexed="14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164" fontId="10" fillId="0" borderId="0" xfId="0" applyNumberFormat="1" applyFont="1"/>
    <xf numFmtId="1" fontId="10" fillId="0" borderId="0" xfId="0" applyNumberFormat="1" applyFont="1"/>
    <xf numFmtId="0" fontId="1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5" fontId="10" fillId="0" borderId="0" xfId="0" applyNumberFormat="1" applyFont="1" applyAlignment="1">
      <alignment horizontal="right"/>
    </xf>
    <xf numFmtId="165" fontId="15" fillId="0" borderId="0" xfId="0" applyNumberFormat="1" applyFont="1" applyAlignment="1">
      <alignment horizontal="right"/>
    </xf>
    <xf numFmtId="165" fontId="0" fillId="0" borderId="0" xfId="0" applyNumberFormat="1"/>
    <xf numFmtId="0" fontId="0" fillId="0" borderId="6" xfId="0" applyBorder="1"/>
    <xf numFmtId="165" fontId="16" fillId="0" borderId="6" xfId="0" applyNumberFormat="1" applyFont="1" applyBorder="1" applyAlignment="1">
      <alignment horizontal="right"/>
    </xf>
    <xf numFmtId="0" fontId="8" fillId="0" borderId="0" xfId="0" applyFont="1" applyAlignment="1">
      <alignment vertical="top" wrapText="1"/>
    </xf>
    <xf numFmtId="0" fontId="10" fillId="0" borderId="0" xfId="0" quotePrefix="1" applyFont="1" applyAlignment="1">
      <alignment horizontal="right" wrapText="1"/>
    </xf>
    <xf numFmtId="0" fontId="16" fillId="0" borderId="0" xfId="0" applyFont="1"/>
    <xf numFmtId="0" fontId="17" fillId="0" borderId="0" xfId="0" applyFont="1" applyAlignment="1">
      <alignment horizontal="left" wrapText="1"/>
    </xf>
    <xf numFmtId="0" fontId="10" fillId="0" borderId="1" xfId="0" applyFont="1" applyBorder="1"/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14" fontId="10" fillId="0" borderId="3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4" fontId="10" fillId="0" borderId="9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/>
    </xf>
    <xf numFmtId="0" fontId="10" fillId="0" borderId="0" xfId="0" applyFont="1" applyAlignment="1">
      <alignment horizontal="left" wrapText="1"/>
    </xf>
    <xf numFmtId="165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right" vertical="center"/>
    </xf>
    <xf numFmtId="0" fontId="9" fillId="0" borderId="5" xfId="0" applyFont="1" applyBorder="1" applyAlignment="1">
      <alignment horizontal="center"/>
    </xf>
    <xf numFmtId="165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left" wrapText="1"/>
    </xf>
    <xf numFmtId="166" fontId="10" fillId="0" borderId="0" xfId="0" applyNumberFormat="1" applyFont="1" applyAlignment="1">
      <alignment horizontal="right"/>
    </xf>
    <xf numFmtId="165" fontId="16" fillId="0" borderId="6" xfId="0" applyNumberFormat="1" applyFont="1" applyBorder="1" applyAlignment="1">
      <alignment horizontal="right"/>
    </xf>
    <xf numFmtId="0" fontId="17" fillId="0" borderId="0" xfId="0" applyFont="1" applyAlignment="1">
      <alignment horizontal="left" wrapText="1"/>
    </xf>
    <xf numFmtId="0" fontId="11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4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0" fillId="0" borderId="0" xfId="0"/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0" fillId="0" borderId="7" xfId="0" applyFont="1" applyBorder="1" applyAlignment="1">
      <alignment horizontal="right"/>
    </xf>
    <xf numFmtId="14" fontId="10" fillId="0" borderId="3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8" fillId="0" borderId="0" xfId="0" applyFont="1" applyAlignment="1">
      <alignment horizontal="right"/>
    </xf>
    <xf numFmtId="0" fontId="10" fillId="0" borderId="3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883"/>
  <sheetViews>
    <sheetView tabSelected="1" view="pageBreakPreview" topLeftCell="A839" zoomScaleNormal="100" zoomScaleSheetLayoutView="100" workbookViewId="0">
      <selection activeCell="I874" sqref="I874:J875"/>
    </sheetView>
  </sheetViews>
  <sheetFormatPr defaultRowHeight="12.75" x14ac:dyDescent="0.2"/>
  <cols>
    <col min="1" max="1" width="5.7109375" customWidth="1"/>
    <col min="2" max="2" width="17.7109375" customWidth="1"/>
    <col min="3" max="3" width="40.7109375" customWidth="1"/>
    <col min="4" max="6" width="11.7109375" customWidth="1"/>
    <col min="7" max="11" width="12.7109375" customWidth="1"/>
    <col min="15" max="28" width="0" hidden="1" customWidth="1"/>
    <col min="29" max="29" width="135.7109375" hidden="1" customWidth="1"/>
    <col min="30" max="36" width="0" hidden="1" customWidth="1"/>
  </cols>
  <sheetData>
    <row r="1" spans="1:11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4.25" x14ac:dyDescent="0.2">
      <c r="A2" s="9"/>
      <c r="B2" s="9"/>
      <c r="C2" s="9"/>
      <c r="D2" s="9"/>
      <c r="E2" s="9"/>
      <c r="F2" s="9"/>
      <c r="G2" s="9"/>
      <c r="H2" s="9"/>
      <c r="I2" s="9"/>
      <c r="J2" s="53" t="s">
        <v>580</v>
      </c>
      <c r="K2" s="53"/>
    </row>
    <row r="3" spans="1:11" ht="16.5" x14ac:dyDescent="0.25">
      <c r="A3" s="11"/>
      <c r="B3" s="60" t="s">
        <v>578</v>
      </c>
      <c r="C3" s="60"/>
      <c r="D3" s="60"/>
      <c r="E3" s="60"/>
      <c r="F3" s="10"/>
      <c r="G3" s="60" t="s">
        <v>579</v>
      </c>
      <c r="H3" s="60"/>
      <c r="I3" s="60"/>
      <c r="J3" s="60"/>
      <c r="K3" s="60"/>
    </row>
    <row r="4" spans="1:11" ht="14.25" x14ac:dyDescent="0.2">
      <c r="A4" s="10"/>
      <c r="B4" s="52"/>
      <c r="C4" s="52"/>
      <c r="D4" s="52"/>
      <c r="E4" s="52"/>
      <c r="F4" s="10"/>
      <c r="G4" s="52"/>
      <c r="H4" s="52"/>
      <c r="I4" s="52"/>
      <c r="J4" s="52"/>
      <c r="K4" s="52"/>
    </row>
    <row r="5" spans="1:11" ht="14.25" x14ac:dyDescent="0.2">
      <c r="A5" s="10"/>
      <c r="B5" s="10"/>
      <c r="C5" s="12"/>
      <c r="D5" s="12"/>
      <c r="E5" s="12"/>
      <c r="F5" s="10"/>
      <c r="G5" s="12"/>
      <c r="H5" s="12"/>
      <c r="I5" s="12"/>
      <c r="J5" s="12"/>
      <c r="K5" s="12"/>
    </row>
    <row r="6" spans="1:11" ht="14.25" x14ac:dyDescent="0.2">
      <c r="A6" s="12"/>
      <c r="B6" s="52" t="str">
        <f>CONCATENATE("______________________ ", IF(Source!AL12&lt;&gt;"", Source!AL12, ""))</f>
        <v xml:space="preserve">______________________ </v>
      </c>
      <c r="C6" s="52"/>
      <c r="D6" s="52"/>
      <c r="E6" s="52"/>
      <c r="F6" s="10"/>
      <c r="G6" s="52" t="str">
        <f>CONCATENATE("______________________ ", IF(Source!AH12&lt;&gt;"", Source!AH12, ""))</f>
        <v xml:space="preserve">______________________ </v>
      </c>
      <c r="H6" s="52"/>
      <c r="I6" s="52"/>
      <c r="J6" s="52"/>
      <c r="K6" s="52"/>
    </row>
    <row r="7" spans="1:11" ht="14.25" x14ac:dyDescent="0.2">
      <c r="A7" s="13"/>
      <c r="B7" s="39" t="s">
        <v>581</v>
      </c>
      <c r="C7" s="39"/>
      <c r="D7" s="39"/>
      <c r="E7" s="39"/>
      <c r="F7" s="10"/>
      <c r="G7" s="39" t="s">
        <v>581</v>
      </c>
      <c r="H7" s="39"/>
      <c r="I7" s="39"/>
      <c r="J7" s="39"/>
      <c r="K7" s="39"/>
    </row>
    <row r="9" spans="1:1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75" x14ac:dyDescent="0.25">
      <c r="A10" s="57" t="str">
        <f>CONCATENATE( "ЛОКАЛЬНАЯ СМЕТА № ",IF(Source!F12&lt;&gt;"Новый объект", Source!F12, ""))</f>
        <v xml:space="preserve">ЛОКАЛЬНАЯ СМЕТА № 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</row>
    <row r="11" spans="1:11" x14ac:dyDescent="0.2">
      <c r="A11" s="55" t="s">
        <v>582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ht="14.2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8" hidden="1" x14ac:dyDescent="0.25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</row>
    <row r="14" spans="1:11" ht="14.25" hidden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8" x14ac:dyDescent="0.25">
      <c r="A15" s="54" t="str">
        <f>IF(Source!G12&lt;&gt;"Новый объект", Source!G12, "")</f>
        <v>Склад 1-4_на 4 мес. (10%) испр.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6" spans="1:11" x14ac:dyDescent="0.2">
      <c r="A16" s="55" t="s">
        <v>583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pans="1:11" ht="14.2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4.25" x14ac:dyDescent="0.2">
      <c r="A18" s="39" t="str">
        <f>CONCATENATE( "Основание: чертежи № ", Source!J12)</f>
        <v xml:space="preserve">Основание: чертежи № 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</row>
    <row r="19" spans="1:11" ht="14.2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4.25" x14ac:dyDescent="0.2">
      <c r="A20" s="10"/>
      <c r="B20" s="10"/>
      <c r="C20" s="10"/>
      <c r="D20" s="10"/>
      <c r="E20" s="10"/>
      <c r="F20" s="52" t="s">
        <v>584</v>
      </c>
      <c r="G20" s="52"/>
      <c r="H20" s="52"/>
      <c r="I20" s="40">
        <f>I876/1000</f>
        <v>2491.9268199999997</v>
      </c>
      <c r="J20" s="53"/>
      <c r="K20" s="10" t="s">
        <v>585</v>
      </c>
    </row>
    <row r="21" spans="1:11" ht="14.25" hidden="1" x14ac:dyDescent="0.2">
      <c r="A21" s="10"/>
      <c r="B21" s="10"/>
      <c r="C21" s="10"/>
      <c r="D21" s="10"/>
      <c r="E21" s="10"/>
      <c r="F21" s="52" t="s">
        <v>586</v>
      </c>
      <c r="G21" s="52"/>
      <c r="H21" s="52"/>
      <c r="I21" s="40">
        <f>ROUND((Source!F458)/1000, 2)</f>
        <v>0</v>
      </c>
      <c r="J21" s="53"/>
      <c r="K21" s="10" t="s">
        <v>585</v>
      </c>
    </row>
    <row r="22" spans="1:11" ht="14.25" hidden="1" x14ac:dyDescent="0.2">
      <c r="A22" s="10"/>
      <c r="B22" s="10"/>
      <c r="C22" s="10"/>
      <c r="D22" s="10"/>
      <c r="E22" s="10"/>
      <c r="F22" s="52" t="s">
        <v>587</v>
      </c>
      <c r="G22" s="52"/>
      <c r="H22" s="52"/>
      <c r="I22" s="40">
        <f>ROUND((Source!F459)/1000, 2)</f>
        <v>0</v>
      </c>
      <c r="J22" s="53"/>
      <c r="K22" s="10" t="s">
        <v>585</v>
      </c>
    </row>
    <row r="23" spans="1:11" ht="14.25" hidden="1" x14ac:dyDescent="0.2">
      <c r="A23" s="10"/>
      <c r="B23" s="10"/>
      <c r="C23" s="10"/>
      <c r="D23" s="10"/>
      <c r="E23" s="10"/>
      <c r="F23" s="52" t="s">
        <v>588</v>
      </c>
      <c r="G23" s="52"/>
      <c r="H23" s="52"/>
      <c r="I23" s="40">
        <f>ROUND((Source!F450)/1000, 2)</f>
        <v>0</v>
      </c>
      <c r="J23" s="53"/>
      <c r="K23" s="10" t="s">
        <v>585</v>
      </c>
    </row>
    <row r="24" spans="1:11" ht="14.25" hidden="1" x14ac:dyDescent="0.2">
      <c r="A24" s="10"/>
      <c r="B24" s="10"/>
      <c r="C24" s="10"/>
      <c r="D24" s="10"/>
      <c r="E24" s="10"/>
      <c r="F24" s="52" t="s">
        <v>589</v>
      </c>
      <c r="G24" s="52"/>
      <c r="H24" s="52"/>
      <c r="I24" s="40">
        <f>ROUND((Source!F460+Source!F461)/1000, 2)</f>
        <v>2042.56</v>
      </c>
      <c r="J24" s="53"/>
      <c r="K24" s="10" t="s">
        <v>585</v>
      </c>
    </row>
    <row r="25" spans="1:11" ht="14.25" x14ac:dyDescent="0.2">
      <c r="A25" s="10"/>
      <c r="B25" s="10"/>
      <c r="C25" s="10"/>
      <c r="D25" s="10"/>
      <c r="E25" s="10"/>
      <c r="F25" s="52" t="s">
        <v>590</v>
      </c>
      <c r="G25" s="52"/>
      <c r="H25" s="52"/>
      <c r="I25" s="40">
        <f>(Source!F456+ Source!F455)/1000</f>
        <v>1121.8896999999999</v>
      </c>
      <c r="J25" s="53"/>
      <c r="K25" s="10" t="s">
        <v>585</v>
      </c>
    </row>
    <row r="26" spans="1:11" ht="14.25" x14ac:dyDescent="0.2">
      <c r="A26" s="10" t="s">
        <v>604</v>
      </c>
      <c r="B26" s="10"/>
      <c r="C26" s="10"/>
      <c r="D26" s="14"/>
      <c r="E26" s="15"/>
      <c r="F26" s="10"/>
      <c r="G26" s="10"/>
      <c r="H26" s="10"/>
      <c r="I26" s="10"/>
      <c r="J26" s="10"/>
      <c r="K26" s="10"/>
    </row>
    <row r="27" spans="1:11" ht="14.25" x14ac:dyDescent="0.2">
      <c r="A27" s="50" t="s">
        <v>591</v>
      </c>
      <c r="B27" s="50" t="s">
        <v>592</v>
      </c>
      <c r="C27" s="50" t="s">
        <v>593</v>
      </c>
      <c r="D27" s="50" t="s">
        <v>594</v>
      </c>
      <c r="E27" s="50" t="s">
        <v>595</v>
      </c>
      <c r="F27" s="50" t="s">
        <v>596</v>
      </c>
      <c r="G27" s="50" t="s">
        <v>597</v>
      </c>
      <c r="H27" s="50" t="s">
        <v>598</v>
      </c>
      <c r="I27" s="50" t="s">
        <v>599</v>
      </c>
      <c r="J27" s="50" t="s">
        <v>600</v>
      </c>
      <c r="K27" s="16" t="s">
        <v>601</v>
      </c>
    </row>
    <row r="28" spans="1:11" ht="28.5" x14ac:dyDescent="0.2">
      <c r="A28" s="51"/>
      <c r="B28" s="51"/>
      <c r="C28" s="51"/>
      <c r="D28" s="51"/>
      <c r="E28" s="51"/>
      <c r="F28" s="51"/>
      <c r="G28" s="51"/>
      <c r="H28" s="51"/>
      <c r="I28" s="51"/>
      <c r="J28" s="51"/>
      <c r="K28" s="17" t="s">
        <v>602</v>
      </c>
    </row>
    <row r="29" spans="1:11" ht="28.5" x14ac:dyDescent="0.2">
      <c r="A29" s="51"/>
      <c r="B29" s="51"/>
      <c r="C29" s="51"/>
      <c r="D29" s="51"/>
      <c r="E29" s="51"/>
      <c r="F29" s="51"/>
      <c r="G29" s="51"/>
      <c r="H29" s="51"/>
      <c r="I29" s="51"/>
      <c r="J29" s="51"/>
      <c r="K29" s="17" t="s">
        <v>603</v>
      </c>
    </row>
    <row r="30" spans="1:11" ht="14.25" x14ac:dyDescent="0.2">
      <c r="A30" s="17">
        <v>1</v>
      </c>
      <c r="B30" s="17">
        <v>2</v>
      </c>
      <c r="C30" s="17">
        <v>3</v>
      </c>
      <c r="D30" s="17">
        <v>4</v>
      </c>
      <c r="E30" s="17">
        <v>5</v>
      </c>
      <c r="F30" s="17">
        <v>6</v>
      </c>
      <c r="G30" s="17">
        <v>7</v>
      </c>
      <c r="H30" s="17">
        <v>8</v>
      </c>
      <c r="I30" s="17">
        <v>9</v>
      </c>
      <c r="J30" s="17">
        <v>10</v>
      </c>
      <c r="K30" s="17">
        <v>11</v>
      </c>
    </row>
    <row r="31" spans="1:11" hidden="1" x14ac:dyDescent="0.2"/>
    <row r="32" spans="1:11" ht="16.5" hidden="1" x14ac:dyDescent="0.25">
      <c r="A32" s="49" t="str">
        <f>CONCATENATE("Локальная смета: ",IF(Source!G20&lt;&gt;"Новая локальная смета", Source!G20, ""))</f>
        <v>Локальная смета: Склад 1 и 4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</row>
    <row r="34" spans="1:22" ht="16.5" x14ac:dyDescent="0.25">
      <c r="A34" s="49" t="str">
        <f>CONCATENATE("Раздел: ",IF(Source!G24&lt;&gt;"Новый раздел", Source!G24, ""))</f>
        <v>Раздел: Система отопления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</row>
    <row r="35" spans="1:22" ht="57" x14ac:dyDescent="0.2">
      <c r="A35" s="18">
        <v>1</v>
      </c>
      <c r="B35" s="18" t="str">
        <f>Source!F28</f>
        <v>1.21-2303-24-1/1</v>
      </c>
      <c r="C35" s="18" t="str">
        <f>Source!G28</f>
        <v>Техническое обслуживание электроводонагревателей объемом до 80 литров  //  Электрический отопительный котёл «Невский»</v>
      </c>
      <c r="D35" s="19" t="str">
        <f>Source!H28</f>
        <v>шт.</v>
      </c>
      <c r="E35" s="9">
        <f>Source!I28</f>
        <v>2</v>
      </c>
      <c r="F35" s="21"/>
      <c r="G35" s="20"/>
      <c r="H35" s="9"/>
      <c r="I35" s="9"/>
      <c r="J35" s="21"/>
      <c r="K35" s="21"/>
      <c r="Q35">
        <f>ROUND((Source!BZ28/100)*ROUND((Source!AF28*Source!AV28)*Source!I28, 2), 2)</f>
        <v>1741.64</v>
      </c>
      <c r="R35">
        <f>Source!X28</f>
        <v>1741.64</v>
      </c>
      <c r="S35">
        <f>ROUND((Source!CA28/100)*ROUND((Source!AF28*Source!AV28)*Source!I28, 2), 2)</f>
        <v>248.81</v>
      </c>
      <c r="T35">
        <f>Source!Y28</f>
        <v>248.81</v>
      </c>
      <c r="U35">
        <f>ROUND((175/100)*ROUND((Source!AE28*Source!AV28)*Source!I28, 2), 2)</f>
        <v>3131.7</v>
      </c>
      <c r="V35">
        <f>ROUND((108/100)*ROUND(Source!CS28*Source!I28, 2), 2)</f>
        <v>1932.7</v>
      </c>
    </row>
    <row r="36" spans="1:22" ht="14.25" x14ac:dyDescent="0.2">
      <c r="A36" s="18"/>
      <c r="B36" s="18"/>
      <c r="C36" s="18" t="s">
        <v>605</v>
      </c>
      <c r="D36" s="19"/>
      <c r="E36" s="9"/>
      <c r="F36" s="21">
        <f>Source!AO28</f>
        <v>1244.03</v>
      </c>
      <c r="G36" s="20" t="str">
        <f>Source!DG28</f>
        <v/>
      </c>
      <c r="H36" s="9">
        <f>Source!AV28</f>
        <v>1</v>
      </c>
      <c r="I36" s="9">
        <f>IF(Source!BA28&lt;&gt; 0, Source!BA28, 1)</f>
        <v>1</v>
      </c>
      <c r="J36" s="21">
        <f>Source!S28</f>
        <v>2488.06</v>
      </c>
      <c r="K36" s="21"/>
    </row>
    <row r="37" spans="1:22" ht="14.25" x14ac:dyDescent="0.2">
      <c r="A37" s="18"/>
      <c r="B37" s="18"/>
      <c r="C37" s="18" t="s">
        <v>606</v>
      </c>
      <c r="D37" s="19"/>
      <c r="E37" s="9"/>
      <c r="F37" s="21">
        <f>Source!AM28</f>
        <v>1411.16</v>
      </c>
      <c r="G37" s="20" t="str">
        <f>Source!DE28</f>
        <v/>
      </c>
      <c r="H37" s="9">
        <f>Source!AV28</f>
        <v>1</v>
      </c>
      <c r="I37" s="9">
        <f>IF(Source!BB28&lt;&gt; 0, Source!BB28, 1)</f>
        <v>1</v>
      </c>
      <c r="J37" s="21">
        <f>Source!Q28</f>
        <v>2822.32</v>
      </c>
      <c r="K37" s="21"/>
    </row>
    <row r="38" spans="1:22" ht="14.25" x14ac:dyDescent="0.2">
      <c r="A38" s="18"/>
      <c r="B38" s="18"/>
      <c r="C38" s="18" t="s">
        <v>607</v>
      </c>
      <c r="D38" s="19"/>
      <c r="E38" s="9"/>
      <c r="F38" s="21">
        <f>Source!AN28</f>
        <v>894.77</v>
      </c>
      <c r="G38" s="20" t="str">
        <f>Source!DF28</f>
        <v/>
      </c>
      <c r="H38" s="9">
        <f>Source!AV28</f>
        <v>1</v>
      </c>
      <c r="I38" s="9">
        <f>IF(Source!BS28&lt;&gt; 0, Source!BS28, 1)</f>
        <v>1</v>
      </c>
      <c r="J38" s="22">
        <f>Source!R28</f>
        <v>1789.54</v>
      </c>
      <c r="K38" s="21"/>
    </row>
    <row r="39" spans="1:22" ht="14.25" x14ac:dyDescent="0.2">
      <c r="A39" s="18"/>
      <c r="B39" s="18"/>
      <c r="C39" s="18" t="s">
        <v>608</v>
      </c>
      <c r="D39" s="19"/>
      <c r="E39" s="9"/>
      <c r="F39" s="21">
        <f>Source!AL28</f>
        <v>0.63</v>
      </c>
      <c r="G39" s="20" t="str">
        <f>Source!DD28</f>
        <v/>
      </c>
      <c r="H39" s="9">
        <f>Source!AW28</f>
        <v>1</v>
      </c>
      <c r="I39" s="9">
        <f>IF(Source!BC28&lt;&gt; 0, Source!BC28, 1)</f>
        <v>1</v>
      </c>
      <c r="J39" s="21">
        <f>Source!P28</f>
        <v>1.26</v>
      </c>
      <c r="K39" s="21"/>
    </row>
    <row r="40" spans="1:22" ht="14.25" x14ac:dyDescent="0.2">
      <c r="A40" s="18"/>
      <c r="B40" s="18"/>
      <c r="C40" s="18" t="s">
        <v>609</v>
      </c>
      <c r="D40" s="19" t="s">
        <v>610</v>
      </c>
      <c r="E40" s="9">
        <f>Source!AT28</f>
        <v>70</v>
      </c>
      <c r="F40" s="21"/>
      <c r="G40" s="20"/>
      <c r="H40" s="9"/>
      <c r="I40" s="9"/>
      <c r="J40" s="21">
        <f>SUM(R35:R39)</f>
        <v>1741.64</v>
      </c>
      <c r="K40" s="21"/>
    </row>
    <row r="41" spans="1:22" ht="14.25" x14ac:dyDescent="0.2">
      <c r="A41" s="18"/>
      <c r="B41" s="18"/>
      <c r="C41" s="18" t="s">
        <v>611</v>
      </c>
      <c r="D41" s="19" t="s">
        <v>610</v>
      </c>
      <c r="E41" s="9">
        <f>Source!AU28</f>
        <v>10</v>
      </c>
      <c r="F41" s="21"/>
      <c r="G41" s="20"/>
      <c r="H41" s="9"/>
      <c r="I41" s="9"/>
      <c r="J41" s="21">
        <f>SUM(T35:T40)</f>
        <v>248.81</v>
      </c>
      <c r="K41" s="21"/>
    </row>
    <row r="42" spans="1:22" ht="14.25" x14ac:dyDescent="0.2">
      <c r="A42" s="18"/>
      <c r="B42" s="18"/>
      <c r="C42" s="18" t="s">
        <v>612</v>
      </c>
      <c r="D42" s="19" t="s">
        <v>610</v>
      </c>
      <c r="E42" s="9">
        <f>108</f>
        <v>108</v>
      </c>
      <c r="F42" s="21"/>
      <c r="G42" s="20"/>
      <c r="H42" s="9"/>
      <c r="I42" s="9"/>
      <c r="J42" s="21">
        <f>SUM(V35:V41)</f>
        <v>1932.7</v>
      </c>
      <c r="K42" s="21"/>
    </row>
    <row r="43" spans="1:22" ht="14.25" x14ac:dyDescent="0.2">
      <c r="A43" s="18"/>
      <c r="B43" s="18"/>
      <c r="C43" s="18" t="s">
        <v>613</v>
      </c>
      <c r="D43" s="19" t="s">
        <v>614</v>
      </c>
      <c r="E43" s="9">
        <f>Source!AQ28</f>
        <v>1.75</v>
      </c>
      <c r="F43" s="21"/>
      <c r="G43" s="20" t="str">
        <f>Source!DI28</f>
        <v/>
      </c>
      <c r="H43" s="9">
        <f>Source!AV28</f>
        <v>1</v>
      </c>
      <c r="I43" s="9"/>
      <c r="J43" s="21"/>
      <c r="K43" s="21">
        <f>Source!U28</f>
        <v>3.5</v>
      </c>
    </row>
    <row r="44" spans="1:22" ht="15" x14ac:dyDescent="0.25">
      <c r="A44" s="24"/>
      <c r="B44" s="24"/>
      <c r="C44" s="24"/>
      <c r="D44" s="24"/>
      <c r="E44" s="24"/>
      <c r="F44" s="24"/>
      <c r="G44" s="24"/>
      <c r="H44" s="24"/>
      <c r="I44" s="47">
        <f>J36+J37+J39+J40+J41+J42</f>
        <v>9234.7900000000009</v>
      </c>
      <c r="J44" s="47"/>
      <c r="K44" s="25">
        <f>IF(Source!I28&lt;&gt;0, ROUND(I44/Source!I28, 2), 0)</f>
        <v>4617.3999999999996</v>
      </c>
      <c r="P44" s="23">
        <f>I44</f>
        <v>9234.7900000000009</v>
      </c>
    </row>
    <row r="45" spans="1:22" ht="42.75" x14ac:dyDescent="0.2">
      <c r="A45" s="18">
        <v>2</v>
      </c>
      <c r="B45" s="18" t="str">
        <f>Source!F31</f>
        <v>1.17-2103-14-4/1</v>
      </c>
      <c r="C45" s="18" t="str">
        <f>Source!G31</f>
        <v>Техническое обслуживание мембранного расширительного бака объемом 600 л</v>
      </c>
      <c r="D45" s="19" t="str">
        <f>Source!H31</f>
        <v>шт.</v>
      </c>
      <c r="E45" s="9">
        <f>Source!I31</f>
        <v>1</v>
      </c>
      <c r="F45" s="21"/>
      <c r="G45" s="20"/>
      <c r="H45" s="9"/>
      <c r="I45" s="9"/>
      <c r="J45" s="21"/>
      <c r="K45" s="21"/>
      <c r="Q45">
        <f>ROUND((Source!BZ31/100)*ROUND((Source!AF31*Source!AV31)*Source!I31, 2), 2)</f>
        <v>432.24</v>
      </c>
      <c r="R45">
        <f>Source!X31</f>
        <v>432.24</v>
      </c>
      <c r="S45">
        <f>ROUND((Source!CA31/100)*ROUND((Source!AF31*Source!AV31)*Source!I31, 2), 2)</f>
        <v>61.75</v>
      </c>
      <c r="T45">
        <f>Source!Y31</f>
        <v>61.75</v>
      </c>
      <c r="U45">
        <f>ROUND((175/100)*ROUND((Source!AE31*Source!AV31)*Source!I31, 2), 2)</f>
        <v>0</v>
      </c>
      <c r="V45">
        <f>ROUND((108/100)*ROUND(Source!CS31*Source!I31, 2), 2)</f>
        <v>0</v>
      </c>
    </row>
    <row r="46" spans="1:22" ht="14.25" x14ac:dyDescent="0.2">
      <c r="A46" s="18"/>
      <c r="B46" s="18"/>
      <c r="C46" s="18" t="s">
        <v>605</v>
      </c>
      <c r="D46" s="19"/>
      <c r="E46" s="9"/>
      <c r="F46" s="21">
        <f>Source!AO31</f>
        <v>617.49</v>
      </c>
      <c r="G46" s="20" t="str">
        <f>Source!DG31</f>
        <v/>
      </c>
      <c r="H46" s="9">
        <f>Source!AV31</f>
        <v>1</v>
      </c>
      <c r="I46" s="9">
        <f>IF(Source!BA31&lt;&gt; 0, Source!BA31, 1)</f>
        <v>1</v>
      </c>
      <c r="J46" s="21">
        <f>Source!S31</f>
        <v>617.49</v>
      </c>
      <c r="K46" s="21"/>
    </row>
    <row r="47" spans="1:22" ht="14.25" x14ac:dyDescent="0.2">
      <c r="A47" s="18"/>
      <c r="B47" s="18"/>
      <c r="C47" s="18" t="s">
        <v>608</v>
      </c>
      <c r="D47" s="19"/>
      <c r="E47" s="9"/>
      <c r="F47" s="21">
        <f>Source!AL31</f>
        <v>1.57</v>
      </c>
      <c r="G47" s="20" t="str">
        <f>Source!DD31</f>
        <v/>
      </c>
      <c r="H47" s="9">
        <f>Source!AW31</f>
        <v>1</v>
      </c>
      <c r="I47" s="9">
        <f>IF(Source!BC31&lt;&gt; 0, Source!BC31, 1)</f>
        <v>1</v>
      </c>
      <c r="J47" s="21">
        <f>Source!P31</f>
        <v>1.57</v>
      </c>
      <c r="K47" s="21"/>
    </row>
    <row r="48" spans="1:22" ht="14.25" x14ac:dyDescent="0.2">
      <c r="A48" s="18"/>
      <c r="B48" s="18"/>
      <c r="C48" s="18" t="s">
        <v>609</v>
      </c>
      <c r="D48" s="19" t="s">
        <v>610</v>
      </c>
      <c r="E48" s="9">
        <f>Source!AT31</f>
        <v>70</v>
      </c>
      <c r="F48" s="21"/>
      <c r="G48" s="20"/>
      <c r="H48" s="9"/>
      <c r="I48" s="9"/>
      <c r="J48" s="21">
        <f>SUM(R45:R47)</f>
        <v>432.24</v>
      </c>
      <c r="K48" s="21"/>
    </row>
    <row r="49" spans="1:22" ht="14.25" x14ac:dyDescent="0.2">
      <c r="A49" s="18"/>
      <c r="B49" s="18"/>
      <c r="C49" s="18" t="s">
        <v>611</v>
      </c>
      <c r="D49" s="19" t="s">
        <v>610</v>
      </c>
      <c r="E49" s="9">
        <f>Source!AU31</f>
        <v>10</v>
      </c>
      <c r="F49" s="21"/>
      <c r="G49" s="20"/>
      <c r="H49" s="9"/>
      <c r="I49" s="9"/>
      <c r="J49" s="21">
        <f>SUM(T45:T48)</f>
        <v>61.75</v>
      </c>
      <c r="K49" s="21"/>
    </row>
    <row r="50" spans="1:22" ht="14.25" x14ac:dyDescent="0.2">
      <c r="A50" s="18"/>
      <c r="B50" s="18"/>
      <c r="C50" s="18" t="s">
        <v>613</v>
      </c>
      <c r="D50" s="19" t="s">
        <v>614</v>
      </c>
      <c r="E50" s="9">
        <f>Source!AQ31</f>
        <v>1</v>
      </c>
      <c r="F50" s="21"/>
      <c r="G50" s="20" t="str">
        <f>Source!DI31</f>
        <v/>
      </c>
      <c r="H50" s="9">
        <f>Source!AV31</f>
        <v>1</v>
      </c>
      <c r="I50" s="9"/>
      <c r="J50" s="21"/>
      <c r="K50" s="21">
        <f>Source!U31</f>
        <v>1</v>
      </c>
    </row>
    <row r="51" spans="1:22" ht="15" x14ac:dyDescent="0.25">
      <c r="A51" s="24"/>
      <c r="B51" s="24"/>
      <c r="C51" s="24"/>
      <c r="D51" s="24"/>
      <c r="E51" s="24"/>
      <c r="F51" s="24"/>
      <c r="G51" s="24"/>
      <c r="H51" s="24"/>
      <c r="I51" s="47">
        <f>J46+J47+J48+J49</f>
        <v>1113.0500000000002</v>
      </c>
      <c r="J51" s="47"/>
      <c r="K51" s="25">
        <f>IF(Source!I31&lt;&gt;0, ROUND(I51/Source!I31, 2), 0)</f>
        <v>1113.05</v>
      </c>
      <c r="P51" s="23">
        <f>I51</f>
        <v>1113.0500000000002</v>
      </c>
    </row>
    <row r="52" spans="1:22" ht="42.75" x14ac:dyDescent="0.2">
      <c r="A52" s="18">
        <v>3</v>
      </c>
      <c r="B52" s="18" t="str">
        <f>Source!F32</f>
        <v>1.17-2103-14-6/1</v>
      </c>
      <c r="C52" s="18" t="str">
        <f>Source!G32</f>
        <v>Техническое обслуживание мембранного расширительного бака объемом 1000 л  //  Бак подпитки</v>
      </c>
      <c r="D52" s="19" t="str">
        <f>Source!H32</f>
        <v>шт.</v>
      </c>
      <c r="E52" s="9">
        <f>Source!I32</f>
        <v>1</v>
      </c>
      <c r="F52" s="21"/>
      <c r="G52" s="20"/>
      <c r="H52" s="9"/>
      <c r="I52" s="9"/>
      <c r="J52" s="21"/>
      <c r="K52" s="21"/>
      <c r="Q52">
        <f>ROUND((Source!BZ32/100)*ROUND((Source!AF32*Source!AV32)*Source!I32, 2), 2)</f>
        <v>531.66</v>
      </c>
      <c r="R52">
        <f>Source!X32</f>
        <v>531.66</v>
      </c>
      <c r="S52">
        <f>ROUND((Source!CA32/100)*ROUND((Source!AF32*Source!AV32)*Source!I32, 2), 2)</f>
        <v>75.95</v>
      </c>
      <c r="T52">
        <f>Source!Y32</f>
        <v>75.95</v>
      </c>
      <c r="U52">
        <f>ROUND((175/100)*ROUND((Source!AE32*Source!AV32)*Source!I32, 2), 2)</f>
        <v>0</v>
      </c>
      <c r="V52">
        <f>ROUND((108/100)*ROUND(Source!CS32*Source!I32, 2), 2)</f>
        <v>0</v>
      </c>
    </row>
    <row r="53" spans="1:22" ht="14.25" x14ac:dyDescent="0.2">
      <c r="A53" s="18"/>
      <c r="B53" s="18"/>
      <c r="C53" s="18" t="s">
        <v>605</v>
      </c>
      <c r="D53" s="19"/>
      <c r="E53" s="9"/>
      <c r="F53" s="21">
        <f>Source!AO32</f>
        <v>759.51</v>
      </c>
      <c r="G53" s="20" t="str">
        <f>Source!DG32</f>
        <v/>
      </c>
      <c r="H53" s="9">
        <f>Source!AV32</f>
        <v>1</v>
      </c>
      <c r="I53" s="9">
        <f>IF(Source!BA32&lt;&gt; 0, Source!BA32, 1)</f>
        <v>1</v>
      </c>
      <c r="J53" s="21">
        <f>Source!S32</f>
        <v>759.51</v>
      </c>
      <c r="K53" s="21"/>
    </row>
    <row r="54" spans="1:22" ht="14.25" x14ac:dyDescent="0.2">
      <c r="A54" s="18"/>
      <c r="B54" s="18"/>
      <c r="C54" s="18" t="s">
        <v>608</v>
      </c>
      <c r="D54" s="19"/>
      <c r="E54" s="9"/>
      <c r="F54" s="21">
        <f>Source!AL32</f>
        <v>2.2000000000000002</v>
      </c>
      <c r="G54" s="20" t="str">
        <f>Source!DD32</f>
        <v/>
      </c>
      <c r="H54" s="9">
        <f>Source!AW32</f>
        <v>1</v>
      </c>
      <c r="I54" s="9">
        <f>IF(Source!BC32&lt;&gt; 0, Source!BC32, 1)</f>
        <v>1</v>
      </c>
      <c r="J54" s="21">
        <f>Source!P32</f>
        <v>2.2000000000000002</v>
      </c>
      <c r="K54" s="21"/>
    </row>
    <row r="55" spans="1:22" ht="14.25" x14ac:dyDescent="0.2">
      <c r="A55" s="18"/>
      <c r="B55" s="18"/>
      <c r="C55" s="18" t="s">
        <v>609</v>
      </c>
      <c r="D55" s="19" t="s">
        <v>610</v>
      </c>
      <c r="E55" s="9">
        <f>Source!AT32</f>
        <v>70</v>
      </c>
      <c r="F55" s="21"/>
      <c r="G55" s="20"/>
      <c r="H55" s="9"/>
      <c r="I55" s="9"/>
      <c r="J55" s="21">
        <f>SUM(R52:R54)</f>
        <v>531.66</v>
      </c>
      <c r="K55" s="21"/>
    </row>
    <row r="56" spans="1:22" ht="14.25" x14ac:dyDescent="0.2">
      <c r="A56" s="18"/>
      <c r="B56" s="18"/>
      <c r="C56" s="18" t="s">
        <v>611</v>
      </c>
      <c r="D56" s="19" t="s">
        <v>610</v>
      </c>
      <c r="E56" s="9">
        <f>Source!AU32</f>
        <v>10</v>
      </c>
      <c r="F56" s="21"/>
      <c r="G56" s="20"/>
      <c r="H56" s="9"/>
      <c r="I56" s="9"/>
      <c r="J56" s="21">
        <f>SUM(T52:T55)</f>
        <v>75.95</v>
      </c>
      <c r="K56" s="21"/>
    </row>
    <row r="57" spans="1:22" ht="14.25" x14ac:dyDescent="0.2">
      <c r="A57" s="18"/>
      <c r="B57" s="18"/>
      <c r="C57" s="18" t="s">
        <v>613</v>
      </c>
      <c r="D57" s="19" t="s">
        <v>614</v>
      </c>
      <c r="E57" s="9">
        <f>Source!AQ32</f>
        <v>1.23</v>
      </c>
      <c r="F57" s="21"/>
      <c r="G57" s="20" t="str">
        <f>Source!DI32</f>
        <v/>
      </c>
      <c r="H57" s="9">
        <f>Source!AV32</f>
        <v>1</v>
      </c>
      <c r="I57" s="9"/>
      <c r="J57" s="21"/>
      <c r="K57" s="21">
        <f>Source!U32</f>
        <v>1.23</v>
      </c>
    </row>
    <row r="58" spans="1:22" ht="15" x14ac:dyDescent="0.25">
      <c r="A58" s="24"/>
      <c r="B58" s="24"/>
      <c r="C58" s="24"/>
      <c r="D58" s="24"/>
      <c r="E58" s="24"/>
      <c r="F58" s="24"/>
      <c r="G58" s="24"/>
      <c r="H58" s="24"/>
      <c r="I58" s="47">
        <f>J53+J54+J55+J56</f>
        <v>1369.32</v>
      </c>
      <c r="J58" s="47"/>
      <c r="K58" s="25">
        <f>IF(Source!I32&lt;&gt;0, ROUND(I58/Source!I32, 2), 0)</f>
        <v>1369.32</v>
      </c>
      <c r="P58" s="23">
        <f>I58</f>
        <v>1369.32</v>
      </c>
    </row>
    <row r="59" spans="1:22" ht="42.75" x14ac:dyDescent="0.2">
      <c r="A59" s="18">
        <v>4</v>
      </c>
      <c r="B59" s="18" t="str">
        <f>Source!F33</f>
        <v>1.15-2203-7-3/1</v>
      </c>
      <c r="C59" s="18" t="str">
        <f>Source!G33</f>
        <v>Техническое обслуживание крана шарового латунного никелированного диаметром до 100 мм</v>
      </c>
      <c r="D59" s="19" t="str">
        <f>Source!H33</f>
        <v>10 шт.</v>
      </c>
      <c r="E59" s="9">
        <f>Source!I33</f>
        <v>1.5</v>
      </c>
      <c r="F59" s="21"/>
      <c r="G59" s="20"/>
      <c r="H59" s="9"/>
      <c r="I59" s="9"/>
      <c r="J59" s="21"/>
      <c r="K59" s="21"/>
      <c r="Q59">
        <f>ROUND((Source!BZ33/100)*ROUND((Source!AF33*Source!AV33)*Source!I33, 2), 2)</f>
        <v>596.5</v>
      </c>
      <c r="R59">
        <f>Source!X33</f>
        <v>596.5</v>
      </c>
      <c r="S59">
        <f>ROUND((Source!CA33/100)*ROUND((Source!AF33*Source!AV33)*Source!I33, 2), 2)</f>
        <v>85.21</v>
      </c>
      <c r="T59">
        <f>Source!Y33</f>
        <v>85.21</v>
      </c>
      <c r="U59">
        <f>ROUND((175/100)*ROUND((Source!AE33*Source!AV33)*Source!I33, 2), 2)</f>
        <v>0</v>
      </c>
      <c r="V59">
        <f>ROUND((108/100)*ROUND(Source!CS33*Source!I33, 2), 2)</f>
        <v>0</v>
      </c>
    </row>
    <row r="60" spans="1:22" x14ac:dyDescent="0.2">
      <c r="C60" s="26" t="str">
        <f>"Объем: "&amp;Source!I33&amp;"=(4+"&amp;"4+"&amp;"7)/"&amp;"10"</f>
        <v>Объем: 1,5=(4+4+7)/10</v>
      </c>
    </row>
    <row r="61" spans="1:22" ht="14.25" x14ac:dyDescent="0.2">
      <c r="A61" s="18"/>
      <c r="B61" s="18"/>
      <c r="C61" s="18" t="s">
        <v>605</v>
      </c>
      <c r="D61" s="19"/>
      <c r="E61" s="9"/>
      <c r="F61" s="21">
        <f>Source!AO33</f>
        <v>568.09</v>
      </c>
      <c r="G61" s="20" t="str">
        <f>Source!DG33</f>
        <v/>
      </c>
      <c r="H61" s="9">
        <f>Source!AV33</f>
        <v>1</v>
      </c>
      <c r="I61" s="9">
        <f>IF(Source!BA33&lt;&gt; 0, Source!BA33, 1)</f>
        <v>1</v>
      </c>
      <c r="J61" s="21">
        <f>Source!S33</f>
        <v>852.14</v>
      </c>
      <c r="K61" s="21"/>
    </row>
    <row r="62" spans="1:22" ht="14.25" x14ac:dyDescent="0.2">
      <c r="A62" s="18"/>
      <c r="B62" s="18"/>
      <c r="C62" s="18" t="s">
        <v>609</v>
      </c>
      <c r="D62" s="19" t="s">
        <v>610</v>
      </c>
      <c r="E62" s="9">
        <f>Source!AT33</f>
        <v>70</v>
      </c>
      <c r="F62" s="21"/>
      <c r="G62" s="20"/>
      <c r="H62" s="9"/>
      <c r="I62" s="9"/>
      <c r="J62" s="21">
        <f>SUM(R59:R61)</f>
        <v>596.5</v>
      </c>
      <c r="K62" s="21"/>
    </row>
    <row r="63" spans="1:22" ht="14.25" x14ac:dyDescent="0.2">
      <c r="A63" s="18"/>
      <c r="B63" s="18"/>
      <c r="C63" s="18" t="s">
        <v>611</v>
      </c>
      <c r="D63" s="19" t="s">
        <v>610</v>
      </c>
      <c r="E63" s="9">
        <f>Source!AU33</f>
        <v>10</v>
      </c>
      <c r="F63" s="21"/>
      <c r="G63" s="20"/>
      <c r="H63" s="9"/>
      <c r="I63" s="9"/>
      <c r="J63" s="21">
        <f>SUM(T59:T62)</f>
        <v>85.21</v>
      </c>
      <c r="K63" s="21"/>
    </row>
    <row r="64" spans="1:22" ht="14.25" x14ac:dyDescent="0.2">
      <c r="A64" s="18"/>
      <c r="B64" s="18"/>
      <c r="C64" s="18" t="s">
        <v>613</v>
      </c>
      <c r="D64" s="19" t="s">
        <v>614</v>
      </c>
      <c r="E64" s="9">
        <f>Source!AQ33</f>
        <v>0.92</v>
      </c>
      <c r="F64" s="21"/>
      <c r="G64" s="20" t="str">
        <f>Source!DI33</f>
        <v/>
      </c>
      <c r="H64" s="9">
        <f>Source!AV33</f>
        <v>1</v>
      </c>
      <c r="I64" s="9"/>
      <c r="J64" s="21"/>
      <c r="K64" s="21">
        <f>Source!U33</f>
        <v>1.3800000000000001</v>
      </c>
    </row>
    <row r="65" spans="1:22" ht="15" x14ac:dyDescent="0.25">
      <c r="A65" s="24"/>
      <c r="B65" s="24"/>
      <c r="C65" s="24"/>
      <c r="D65" s="24"/>
      <c r="E65" s="24"/>
      <c r="F65" s="24"/>
      <c r="G65" s="24"/>
      <c r="H65" s="24"/>
      <c r="I65" s="47">
        <f>J61+J62+J63</f>
        <v>1533.85</v>
      </c>
      <c r="J65" s="47"/>
      <c r="K65" s="25">
        <f>IF(Source!I33&lt;&gt;0, ROUND(I65/Source!I33, 2), 0)</f>
        <v>1022.57</v>
      </c>
      <c r="P65" s="23">
        <f>I65</f>
        <v>1533.85</v>
      </c>
    </row>
    <row r="66" spans="1:22" ht="42.75" x14ac:dyDescent="0.2">
      <c r="A66" s="18">
        <v>5</v>
      </c>
      <c r="B66" s="18" t="str">
        <f>Source!F34</f>
        <v>1.15-2203-7-2/1</v>
      </c>
      <c r="C66" s="18" t="str">
        <f>Source!G34</f>
        <v>Техническое обслуживание крана шарового латунного никелированного диаметром до 50 мм</v>
      </c>
      <c r="D66" s="19" t="str">
        <f>Source!H34</f>
        <v>10 шт.</v>
      </c>
      <c r="E66" s="9">
        <f>Source!I34</f>
        <v>0.1</v>
      </c>
      <c r="F66" s="21"/>
      <c r="G66" s="20"/>
      <c r="H66" s="9"/>
      <c r="I66" s="9"/>
      <c r="J66" s="21"/>
      <c r="K66" s="21"/>
      <c r="Q66">
        <f>ROUND((Source!BZ34/100)*ROUND((Source!AF34*Source!AV34)*Source!I34, 2), 2)</f>
        <v>26.37</v>
      </c>
      <c r="R66">
        <f>Source!X34</f>
        <v>26.37</v>
      </c>
      <c r="S66">
        <f>ROUND((Source!CA34/100)*ROUND((Source!AF34*Source!AV34)*Source!I34, 2), 2)</f>
        <v>3.77</v>
      </c>
      <c r="T66">
        <f>Source!Y34</f>
        <v>3.77</v>
      </c>
      <c r="U66">
        <f>ROUND((175/100)*ROUND((Source!AE34*Source!AV34)*Source!I34, 2), 2)</f>
        <v>0</v>
      </c>
      <c r="V66">
        <f>ROUND((108/100)*ROUND(Source!CS34*Source!I34, 2), 2)</f>
        <v>0</v>
      </c>
    </row>
    <row r="67" spans="1:22" x14ac:dyDescent="0.2">
      <c r="C67" s="26" t="str">
        <f>"Объем: "&amp;Source!I34&amp;"=1/"&amp;"10"</f>
        <v>Объем: 0,1=1/10</v>
      </c>
    </row>
    <row r="68" spans="1:22" ht="14.25" x14ac:dyDescent="0.2">
      <c r="A68" s="18"/>
      <c r="B68" s="18"/>
      <c r="C68" s="18" t="s">
        <v>605</v>
      </c>
      <c r="D68" s="19"/>
      <c r="E68" s="9"/>
      <c r="F68" s="21">
        <f>Source!AO34</f>
        <v>376.67</v>
      </c>
      <c r="G68" s="20" t="str">
        <f>Source!DG34</f>
        <v/>
      </c>
      <c r="H68" s="9">
        <f>Source!AV34</f>
        <v>1</v>
      </c>
      <c r="I68" s="9">
        <f>IF(Source!BA34&lt;&gt; 0, Source!BA34, 1)</f>
        <v>1</v>
      </c>
      <c r="J68" s="21">
        <f>Source!S34</f>
        <v>37.67</v>
      </c>
      <c r="K68" s="21"/>
    </row>
    <row r="69" spans="1:22" ht="14.25" x14ac:dyDescent="0.2">
      <c r="A69" s="18"/>
      <c r="B69" s="18"/>
      <c r="C69" s="18" t="s">
        <v>609</v>
      </c>
      <c r="D69" s="19" t="s">
        <v>610</v>
      </c>
      <c r="E69" s="9">
        <f>Source!AT34</f>
        <v>70</v>
      </c>
      <c r="F69" s="21"/>
      <c r="G69" s="20"/>
      <c r="H69" s="9"/>
      <c r="I69" s="9"/>
      <c r="J69" s="21">
        <f>SUM(R66:R68)</f>
        <v>26.37</v>
      </c>
      <c r="K69" s="21"/>
    </row>
    <row r="70" spans="1:22" ht="14.25" x14ac:dyDescent="0.2">
      <c r="A70" s="18"/>
      <c r="B70" s="18"/>
      <c r="C70" s="18" t="s">
        <v>611</v>
      </c>
      <c r="D70" s="19" t="s">
        <v>610</v>
      </c>
      <c r="E70" s="9">
        <f>Source!AU34</f>
        <v>10</v>
      </c>
      <c r="F70" s="21"/>
      <c r="G70" s="20"/>
      <c r="H70" s="9"/>
      <c r="I70" s="9"/>
      <c r="J70" s="21">
        <f>SUM(T66:T69)</f>
        <v>3.77</v>
      </c>
      <c r="K70" s="21"/>
    </row>
    <row r="71" spans="1:22" ht="14.25" x14ac:dyDescent="0.2">
      <c r="A71" s="18"/>
      <c r="B71" s="18"/>
      <c r="C71" s="18" t="s">
        <v>613</v>
      </c>
      <c r="D71" s="19" t="s">
        <v>614</v>
      </c>
      <c r="E71" s="9">
        <f>Source!AQ34</f>
        <v>0.61</v>
      </c>
      <c r="F71" s="21"/>
      <c r="G71" s="20" t="str">
        <f>Source!DI34</f>
        <v/>
      </c>
      <c r="H71" s="9">
        <f>Source!AV34</f>
        <v>1</v>
      </c>
      <c r="I71" s="9"/>
      <c r="J71" s="21"/>
      <c r="K71" s="21">
        <f>Source!U34</f>
        <v>6.0999999999999999E-2</v>
      </c>
    </row>
    <row r="72" spans="1:22" ht="15" x14ac:dyDescent="0.25">
      <c r="A72" s="24"/>
      <c r="B72" s="24"/>
      <c r="C72" s="24"/>
      <c r="D72" s="24"/>
      <c r="E72" s="24"/>
      <c r="F72" s="24"/>
      <c r="G72" s="24"/>
      <c r="H72" s="24"/>
      <c r="I72" s="47">
        <f>J68+J69+J70</f>
        <v>67.81</v>
      </c>
      <c r="J72" s="47"/>
      <c r="K72" s="25">
        <f>IF(Source!I34&lt;&gt;0, ROUND(I72/Source!I34, 2), 0)</f>
        <v>678.1</v>
      </c>
      <c r="P72" s="23">
        <f>I72</f>
        <v>67.81</v>
      </c>
    </row>
    <row r="73" spans="1:22" ht="42.75" x14ac:dyDescent="0.2">
      <c r="A73" s="18">
        <v>6</v>
      </c>
      <c r="B73" s="18" t="str">
        <f>Source!F35</f>
        <v>1.15-2203-7-1/1</v>
      </c>
      <c r="C73" s="18" t="str">
        <f>Source!G35</f>
        <v>Техническое обслуживание крана шарового латунного никелированного диаметром до 25 мм</v>
      </c>
      <c r="D73" s="19" t="str">
        <f>Source!H35</f>
        <v>10 шт.</v>
      </c>
      <c r="E73" s="9">
        <f>Source!I35</f>
        <v>1.3</v>
      </c>
      <c r="F73" s="21"/>
      <c r="G73" s="20"/>
      <c r="H73" s="9"/>
      <c r="I73" s="9"/>
      <c r="J73" s="21"/>
      <c r="K73" s="21"/>
      <c r="Q73">
        <f>ROUND((Source!BZ35/100)*ROUND((Source!AF35*Source!AV35)*Source!I35, 2), 2)</f>
        <v>252.86</v>
      </c>
      <c r="R73">
        <f>Source!X35</f>
        <v>252.86</v>
      </c>
      <c r="S73">
        <f>ROUND((Source!CA35/100)*ROUND((Source!AF35*Source!AV35)*Source!I35, 2), 2)</f>
        <v>36.119999999999997</v>
      </c>
      <c r="T73">
        <f>Source!Y35</f>
        <v>36.119999999999997</v>
      </c>
      <c r="U73">
        <f>ROUND((175/100)*ROUND((Source!AE35*Source!AV35)*Source!I35, 2), 2)</f>
        <v>0</v>
      </c>
      <c r="V73">
        <f>ROUND((108/100)*ROUND(Source!CS35*Source!I35, 2), 2)</f>
        <v>0</v>
      </c>
    </row>
    <row r="74" spans="1:22" x14ac:dyDescent="0.2">
      <c r="C74" s="26" t="str">
        <f>"Объем: "&amp;Source!I35&amp;"=(12+"&amp;"1)/"&amp;"10"</f>
        <v>Объем: 1,3=(12+1)/10</v>
      </c>
    </row>
    <row r="75" spans="1:22" ht="14.25" x14ac:dyDescent="0.2">
      <c r="A75" s="18"/>
      <c r="B75" s="18"/>
      <c r="C75" s="18" t="s">
        <v>605</v>
      </c>
      <c r="D75" s="19"/>
      <c r="E75" s="9"/>
      <c r="F75" s="21">
        <f>Source!AO35</f>
        <v>277.87</v>
      </c>
      <c r="G75" s="20" t="str">
        <f>Source!DG35</f>
        <v/>
      </c>
      <c r="H75" s="9">
        <f>Source!AV35</f>
        <v>1</v>
      </c>
      <c r="I75" s="9">
        <f>IF(Source!BA35&lt;&gt; 0, Source!BA35, 1)</f>
        <v>1</v>
      </c>
      <c r="J75" s="21">
        <f>Source!S35</f>
        <v>361.23</v>
      </c>
      <c r="K75" s="21"/>
    </row>
    <row r="76" spans="1:22" ht="14.25" x14ac:dyDescent="0.2">
      <c r="A76" s="18"/>
      <c r="B76" s="18"/>
      <c r="C76" s="18" t="s">
        <v>609</v>
      </c>
      <c r="D76" s="19" t="s">
        <v>610</v>
      </c>
      <c r="E76" s="9">
        <f>Source!AT35</f>
        <v>70</v>
      </c>
      <c r="F76" s="21"/>
      <c r="G76" s="20"/>
      <c r="H76" s="9"/>
      <c r="I76" s="9"/>
      <c r="J76" s="21">
        <f>SUM(R73:R75)</f>
        <v>252.86</v>
      </c>
      <c r="K76" s="21"/>
    </row>
    <row r="77" spans="1:22" ht="14.25" x14ac:dyDescent="0.2">
      <c r="A77" s="18"/>
      <c r="B77" s="18"/>
      <c r="C77" s="18" t="s">
        <v>611</v>
      </c>
      <c r="D77" s="19" t="s">
        <v>610</v>
      </c>
      <c r="E77" s="9">
        <f>Source!AU35</f>
        <v>10</v>
      </c>
      <c r="F77" s="21"/>
      <c r="G77" s="20"/>
      <c r="H77" s="9"/>
      <c r="I77" s="9"/>
      <c r="J77" s="21">
        <f>SUM(T73:T76)</f>
        <v>36.119999999999997</v>
      </c>
      <c r="K77" s="21"/>
    </row>
    <row r="78" spans="1:22" ht="14.25" x14ac:dyDescent="0.2">
      <c r="A78" s="18"/>
      <c r="B78" s="18"/>
      <c r="C78" s="18" t="s">
        <v>613</v>
      </c>
      <c r="D78" s="19" t="s">
        <v>614</v>
      </c>
      <c r="E78" s="9">
        <f>Source!AQ35</f>
        <v>0.45</v>
      </c>
      <c r="F78" s="21"/>
      <c r="G78" s="20" t="str">
        <f>Source!DI35</f>
        <v/>
      </c>
      <c r="H78" s="9">
        <f>Source!AV35</f>
        <v>1</v>
      </c>
      <c r="I78" s="9"/>
      <c r="J78" s="21"/>
      <c r="K78" s="21">
        <f>Source!U35</f>
        <v>0.58500000000000008</v>
      </c>
    </row>
    <row r="79" spans="1:22" ht="15" x14ac:dyDescent="0.25">
      <c r="A79" s="24"/>
      <c r="B79" s="24"/>
      <c r="C79" s="24"/>
      <c r="D79" s="24"/>
      <c r="E79" s="24"/>
      <c r="F79" s="24"/>
      <c r="G79" s="24"/>
      <c r="H79" s="24"/>
      <c r="I79" s="47">
        <f>J75+J76+J77</f>
        <v>650.21</v>
      </c>
      <c r="J79" s="47"/>
      <c r="K79" s="25">
        <f>IF(Source!I35&lt;&gt;0, ROUND(I79/Source!I35, 2), 0)</f>
        <v>500.16</v>
      </c>
      <c r="P79" s="23">
        <f>I79</f>
        <v>650.21</v>
      </c>
    </row>
    <row r="80" spans="1:22" ht="42.75" x14ac:dyDescent="0.2">
      <c r="A80" s="18">
        <v>7</v>
      </c>
      <c r="B80" s="18" t="str">
        <f>Source!F36</f>
        <v>1.23-2103-41-1/1</v>
      </c>
      <c r="C80" s="18" t="str">
        <f>Source!G36</f>
        <v>Техническое обслуживание регулирующего клапана  //  Клапан ручной балансировочный</v>
      </c>
      <c r="D80" s="19" t="str">
        <f>Source!H36</f>
        <v>шт.</v>
      </c>
      <c r="E80" s="9">
        <f>Source!I36</f>
        <v>3</v>
      </c>
      <c r="F80" s="21"/>
      <c r="G80" s="20"/>
      <c r="H80" s="9"/>
      <c r="I80" s="9"/>
      <c r="J80" s="21"/>
      <c r="K80" s="21"/>
      <c r="Q80">
        <f>ROUND((Source!BZ36/100)*ROUND((Source!AF36*Source!AV36)*Source!I36, 2), 2)</f>
        <v>436.8</v>
      </c>
      <c r="R80">
        <f>Source!X36</f>
        <v>436.8</v>
      </c>
      <c r="S80">
        <f>ROUND((Source!CA36/100)*ROUND((Source!AF36*Source!AV36)*Source!I36, 2), 2)</f>
        <v>62.4</v>
      </c>
      <c r="T80">
        <f>Source!Y36</f>
        <v>62.4</v>
      </c>
      <c r="U80">
        <f>ROUND((175/100)*ROUND((Source!AE36*Source!AV36)*Source!I36, 2), 2)</f>
        <v>260.24</v>
      </c>
      <c r="V80">
        <f>ROUND((108/100)*ROUND(Source!CS36*Source!I36, 2), 2)</f>
        <v>160.61000000000001</v>
      </c>
    </row>
    <row r="81" spans="1:22" x14ac:dyDescent="0.2">
      <c r="C81" s="26" t="str">
        <f>"Объем: "&amp;Source!I36&amp;"=2+"&amp;"1"</f>
        <v>Объем: 3=2+1</v>
      </c>
    </row>
    <row r="82" spans="1:22" ht="14.25" x14ac:dyDescent="0.2">
      <c r="A82" s="18"/>
      <c r="B82" s="18"/>
      <c r="C82" s="18" t="s">
        <v>605</v>
      </c>
      <c r="D82" s="19"/>
      <c r="E82" s="9"/>
      <c r="F82" s="21">
        <f>Source!AO36</f>
        <v>208</v>
      </c>
      <c r="G82" s="20" t="str">
        <f>Source!DG36</f>
        <v/>
      </c>
      <c r="H82" s="9">
        <f>Source!AV36</f>
        <v>1</v>
      </c>
      <c r="I82" s="9">
        <f>IF(Source!BA36&lt;&gt; 0, Source!BA36, 1)</f>
        <v>1</v>
      </c>
      <c r="J82" s="21">
        <f>Source!S36</f>
        <v>624</v>
      </c>
      <c r="K82" s="21"/>
    </row>
    <row r="83" spans="1:22" ht="14.25" x14ac:dyDescent="0.2">
      <c r="A83" s="18"/>
      <c r="B83" s="18"/>
      <c r="C83" s="18" t="s">
        <v>606</v>
      </c>
      <c r="D83" s="19"/>
      <c r="E83" s="9"/>
      <c r="F83" s="21">
        <f>Source!AM36</f>
        <v>78.180000000000007</v>
      </c>
      <c r="G83" s="20" t="str">
        <f>Source!DE36</f>
        <v/>
      </c>
      <c r="H83" s="9">
        <f>Source!AV36</f>
        <v>1</v>
      </c>
      <c r="I83" s="9">
        <f>IF(Source!BB36&lt;&gt; 0, Source!BB36, 1)</f>
        <v>1</v>
      </c>
      <c r="J83" s="21">
        <f>Source!Q36</f>
        <v>234.54</v>
      </c>
      <c r="K83" s="21"/>
    </row>
    <row r="84" spans="1:22" ht="14.25" x14ac:dyDescent="0.2">
      <c r="A84" s="18"/>
      <c r="B84" s="18"/>
      <c r="C84" s="18" t="s">
        <v>607</v>
      </c>
      <c r="D84" s="19"/>
      <c r="E84" s="9"/>
      <c r="F84" s="21">
        <f>Source!AN36</f>
        <v>49.57</v>
      </c>
      <c r="G84" s="20" t="str">
        <f>Source!DF36</f>
        <v/>
      </c>
      <c r="H84" s="9">
        <f>Source!AV36</f>
        <v>1</v>
      </c>
      <c r="I84" s="9">
        <f>IF(Source!BS36&lt;&gt; 0, Source!BS36, 1)</f>
        <v>1</v>
      </c>
      <c r="J84" s="22">
        <f>Source!R36</f>
        <v>148.71</v>
      </c>
      <c r="K84" s="21"/>
    </row>
    <row r="85" spans="1:22" ht="14.25" x14ac:dyDescent="0.2">
      <c r="A85" s="18"/>
      <c r="B85" s="18"/>
      <c r="C85" s="18" t="s">
        <v>609</v>
      </c>
      <c r="D85" s="19" t="s">
        <v>610</v>
      </c>
      <c r="E85" s="9">
        <f>Source!AT36</f>
        <v>70</v>
      </c>
      <c r="F85" s="21"/>
      <c r="G85" s="20"/>
      <c r="H85" s="9"/>
      <c r="I85" s="9"/>
      <c r="J85" s="21">
        <f>SUM(R80:R84)</f>
        <v>436.8</v>
      </c>
      <c r="K85" s="21"/>
    </row>
    <row r="86" spans="1:22" ht="14.25" x14ac:dyDescent="0.2">
      <c r="A86" s="18"/>
      <c r="B86" s="18"/>
      <c r="C86" s="18" t="s">
        <v>611</v>
      </c>
      <c r="D86" s="19" t="s">
        <v>610</v>
      </c>
      <c r="E86" s="9">
        <f>Source!AU36</f>
        <v>10</v>
      </c>
      <c r="F86" s="21"/>
      <c r="G86" s="20"/>
      <c r="H86" s="9"/>
      <c r="I86" s="9"/>
      <c r="J86" s="21">
        <f>SUM(T80:T85)</f>
        <v>62.4</v>
      </c>
      <c r="K86" s="21"/>
    </row>
    <row r="87" spans="1:22" ht="14.25" x14ac:dyDescent="0.2">
      <c r="A87" s="18"/>
      <c r="B87" s="18"/>
      <c r="C87" s="18" t="s">
        <v>612</v>
      </c>
      <c r="D87" s="19" t="s">
        <v>610</v>
      </c>
      <c r="E87" s="9">
        <f>108</f>
        <v>108</v>
      </c>
      <c r="F87" s="21"/>
      <c r="G87" s="20"/>
      <c r="H87" s="9"/>
      <c r="I87" s="9"/>
      <c r="J87" s="21">
        <f>SUM(V80:V86)</f>
        <v>160.61000000000001</v>
      </c>
      <c r="K87" s="21"/>
    </row>
    <row r="88" spans="1:22" ht="14.25" x14ac:dyDescent="0.2">
      <c r="A88" s="18"/>
      <c r="B88" s="18"/>
      <c r="C88" s="18" t="s">
        <v>613</v>
      </c>
      <c r="D88" s="19" t="s">
        <v>614</v>
      </c>
      <c r="E88" s="9">
        <f>Source!AQ36</f>
        <v>0.37</v>
      </c>
      <c r="F88" s="21"/>
      <c r="G88" s="20" t="str">
        <f>Source!DI36</f>
        <v/>
      </c>
      <c r="H88" s="9">
        <f>Source!AV36</f>
        <v>1</v>
      </c>
      <c r="I88" s="9"/>
      <c r="J88" s="21"/>
      <c r="K88" s="21">
        <f>Source!U36</f>
        <v>1.1099999999999999</v>
      </c>
    </row>
    <row r="89" spans="1:22" ht="15" x14ac:dyDescent="0.25">
      <c r="A89" s="24"/>
      <c r="B89" s="24"/>
      <c r="C89" s="24"/>
      <c r="D89" s="24"/>
      <c r="E89" s="24"/>
      <c r="F89" s="24"/>
      <c r="G89" s="24"/>
      <c r="H89" s="24"/>
      <c r="I89" s="47">
        <f>J82+J83+J85+J86+J87</f>
        <v>1518.35</v>
      </c>
      <c r="J89" s="47"/>
      <c r="K89" s="25">
        <f>IF(Source!I36&lt;&gt;0, ROUND(I89/Source!I36, 2), 0)</f>
        <v>506.12</v>
      </c>
      <c r="P89" s="23">
        <f>I89</f>
        <v>1518.35</v>
      </c>
    </row>
    <row r="90" spans="1:22" ht="42.75" x14ac:dyDescent="0.2">
      <c r="A90" s="18">
        <v>8</v>
      </c>
      <c r="B90" s="18" t="str">
        <f>Source!F37</f>
        <v>1.15-2203-9-2/1</v>
      </c>
      <c r="C90" s="18" t="str">
        <f>Source!G37</f>
        <v>Техническое обслуживание клапанов обратных фланцевых диаметром 100-150 мм</v>
      </c>
      <c r="D90" s="19" t="str">
        <f>Source!H37</f>
        <v>шт.</v>
      </c>
      <c r="E90" s="9">
        <f>Source!I37</f>
        <v>2</v>
      </c>
      <c r="F90" s="21"/>
      <c r="G90" s="20"/>
      <c r="H90" s="9"/>
      <c r="I90" s="9"/>
      <c r="J90" s="21"/>
      <c r="K90" s="21"/>
      <c r="Q90">
        <f>ROUND((Source!BZ37/100)*ROUND((Source!AF37*Source!AV37)*Source!I37, 2), 2)</f>
        <v>173.14</v>
      </c>
      <c r="R90">
        <f>Source!X37</f>
        <v>173.14</v>
      </c>
      <c r="S90">
        <f>ROUND((Source!CA37/100)*ROUND((Source!AF37*Source!AV37)*Source!I37, 2), 2)</f>
        <v>24.73</v>
      </c>
      <c r="T90">
        <f>Source!Y37</f>
        <v>24.73</v>
      </c>
      <c r="U90">
        <f>ROUND((175/100)*ROUND((Source!AE37*Source!AV37)*Source!I37, 2), 2)</f>
        <v>0</v>
      </c>
      <c r="V90">
        <f>ROUND((108/100)*ROUND(Source!CS37*Source!I37, 2), 2)</f>
        <v>0</v>
      </c>
    </row>
    <row r="91" spans="1:22" ht="14.25" x14ac:dyDescent="0.2">
      <c r="A91" s="18"/>
      <c r="B91" s="18"/>
      <c r="C91" s="18" t="s">
        <v>605</v>
      </c>
      <c r="D91" s="19"/>
      <c r="E91" s="9"/>
      <c r="F91" s="21">
        <f>Source!AO37</f>
        <v>123.67</v>
      </c>
      <c r="G91" s="20" t="str">
        <f>Source!DG37</f>
        <v/>
      </c>
      <c r="H91" s="9">
        <f>Source!AV37</f>
        <v>1</v>
      </c>
      <c r="I91" s="9">
        <f>IF(Source!BA37&lt;&gt; 0, Source!BA37, 1)</f>
        <v>1</v>
      </c>
      <c r="J91" s="21">
        <f>Source!S37</f>
        <v>247.34</v>
      </c>
      <c r="K91" s="21"/>
    </row>
    <row r="92" spans="1:22" ht="14.25" x14ac:dyDescent="0.2">
      <c r="A92" s="18"/>
      <c r="B92" s="18"/>
      <c r="C92" s="18" t="s">
        <v>608</v>
      </c>
      <c r="D92" s="19"/>
      <c r="E92" s="9"/>
      <c r="F92" s="21">
        <f>Source!AL37</f>
        <v>0.63</v>
      </c>
      <c r="G92" s="20" t="str">
        <f>Source!DD37</f>
        <v/>
      </c>
      <c r="H92" s="9">
        <f>Source!AW37</f>
        <v>1</v>
      </c>
      <c r="I92" s="9">
        <f>IF(Source!BC37&lt;&gt; 0, Source!BC37, 1)</f>
        <v>1</v>
      </c>
      <c r="J92" s="21">
        <f>Source!P37</f>
        <v>1.26</v>
      </c>
      <c r="K92" s="21"/>
    </row>
    <row r="93" spans="1:22" ht="14.25" x14ac:dyDescent="0.2">
      <c r="A93" s="18"/>
      <c r="B93" s="18"/>
      <c r="C93" s="18" t="s">
        <v>609</v>
      </c>
      <c r="D93" s="19" t="s">
        <v>610</v>
      </c>
      <c r="E93" s="9">
        <f>Source!AT37</f>
        <v>70</v>
      </c>
      <c r="F93" s="21"/>
      <c r="G93" s="20"/>
      <c r="H93" s="9"/>
      <c r="I93" s="9"/>
      <c r="J93" s="21">
        <f>SUM(R90:R92)</f>
        <v>173.14</v>
      </c>
      <c r="K93" s="21"/>
    </row>
    <row r="94" spans="1:22" ht="14.25" x14ac:dyDescent="0.2">
      <c r="A94" s="18"/>
      <c r="B94" s="18"/>
      <c r="C94" s="18" t="s">
        <v>611</v>
      </c>
      <c r="D94" s="19" t="s">
        <v>610</v>
      </c>
      <c r="E94" s="9">
        <f>Source!AU37</f>
        <v>10</v>
      </c>
      <c r="F94" s="21"/>
      <c r="G94" s="20"/>
      <c r="H94" s="9"/>
      <c r="I94" s="9"/>
      <c r="J94" s="21">
        <f>SUM(T90:T93)</f>
        <v>24.73</v>
      </c>
      <c r="K94" s="21"/>
    </row>
    <row r="95" spans="1:22" ht="14.25" x14ac:dyDescent="0.2">
      <c r="A95" s="18"/>
      <c r="B95" s="18"/>
      <c r="C95" s="18" t="s">
        <v>613</v>
      </c>
      <c r="D95" s="19" t="s">
        <v>614</v>
      </c>
      <c r="E95" s="9">
        <f>Source!AQ37</f>
        <v>0.22</v>
      </c>
      <c r="F95" s="21"/>
      <c r="G95" s="20" t="str">
        <f>Source!DI37</f>
        <v/>
      </c>
      <c r="H95" s="9">
        <f>Source!AV37</f>
        <v>1</v>
      </c>
      <c r="I95" s="9"/>
      <c r="J95" s="21"/>
      <c r="K95" s="21">
        <f>Source!U37</f>
        <v>0.44</v>
      </c>
    </row>
    <row r="96" spans="1:22" ht="15" x14ac:dyDescent="0.25">
      <c r="A96" s="24"/>
      <c r="B96" s="24"/>
      <c r="C96" s="24"/>
      <c r="D96" s="24"/>
      <c r="E96" s="24"/>
      <c r="F96" s="24"/>
      <c r="G96" s="24"/>
      <c r="H96" s="24"/>
      <c r="I96" s="47">
        <f>J91+J92+J93+J94</f>
        <v>446.47</v>
      </c>
      <c r="J96" s="47"/>
      <c r="K96" s="25">
        <f>IF(Source!I37&lt;&gt;0, ROUND(I96/Source!I37, 2), 0)</f>
        <v>223.24</v>
      </c>
      <c r="P96" s="23">
        <f>I96</f>
        <v>446.47</v>
      </c>
    </row>
    <row r="97" spans="1:22" ht="42.75" x14ac:dyDescent="0.2">
      <c r="A97" s="18">
        <v>9</v>
      </c>
      <c r="B97" s="18" t="str">
        <f>Source!F38</f>
        <v>1.15-2203-9-1/1</v>
      </c>
      <c r="C97" s="18" t="str">
        <f>Source!G38</f>
        <v>Техническое обслуживание клапанов обратных фланцевых диаметром 50 мм  //  прим. Ду-65</v>
      </c>
      <c r="D97" s="19" t="str">
        <f>Source!H38</f>
        <v>шт.</v>
      </c>
      <c r="E97" s="9">
        <f>Source!I38</f>
        <v>1</v>
      </c>
      <c r="F97" s="21"/>
      <c r="G97" s="20"/>
      <c r="H97" s="9"/>
      <c r="I97" s="9"/>
      <c r="J97" s="21"/>
      <c r="K97" s="21"/>
      <c r="Q97">
        <f>ROUND((Source!BZ38/100)*ROUND((Source!AF38*Source!AV38)*Source!I38, 2), 2)</f>
        <v>55.09</v>
      </c>
      <c r="R97">
        <f>Source!X38</f>
        <v>55.09</v>
      </c>
      <c r="S97">
        <f>ROUND((Source!CA38/100)*ROUND((Source!AF38*Source!AV38)*Source!I38, 2), 2)</f>
        <v>7.87</v>
      </c>
      <c r="T97">
        <f>Source!Y38</f>
        <v>7.87</v>
      </c>
      <c r="U97">
        <f>ROUND((175/100)*ROUND((Source!AE38*Source!AV38)*Source!I38, 2), 2)</f>
        <v>0</v>
      </c>
      <c r="V97">
        <f>ROUND((108/100)*ROUND(Source!CS38*Source!I38, 2), 2)</f>
        <v>0</v>
      </c>
    </row>
    <row r="98" spans="1:22" ht="14.25" x14ac:dyDescent="0.2">
      <c r="A98" s="18"/>
      <c r="B98" s="18"/>
      <c r="C98" s="18" t="s">
        <v>605</v>
      </c>
      <c r="D98" s="19"/>
      <c r="E98" s="9"/>
      <c r="F98" s="21">
        <f>Source!AO38</f>
        <v>78.7</v>
      </c>
      <c r="G98" s="20" t="str">
        <f>Source!DG38</f>
        <v/>
      </c>
      <c r="H98" s="9">
        <f>Source!AV38</f>
        <v>1</v>
      </c>
      <c r="I98" s="9">
        <f>IF(Source!BA38&lt;&gt; 0, Source!BA38, 1)</f>
        <v>1</v>
      </c>
      <c r="J98" s="21">
        <f>Source!S38</f>
        <v>78.7</v>
      </c>
      <c r="K98" s="21"/>
    </row>
    <row r="99" spans="1:22" ht="14.25" x14ac:dyDescent="0.2">
      <c r="A99" s="18"/>
      <c r="B99" s="18"/>
      <c r="C99" s="18" t="s">
        <v>608</v>
      </c>
      <c r="D99" s="19"/>
      <c r="E99" s="9"/>
      <c r="F99" s="21">
        <f>Source!AL38</f>
        <v>0.31</v>
      </c>
      <c r="G99" s="20" t="str">
        <f>Source!DD38</f>
        <v/>
      </c>
      <c r="H99" s="9">
        <f>Source!AW38</f>
        <v>1</v>
      </c>
      <c r="I99" s="9">
        <f>IF(Source!BC38&lt;&gt; 0, Source!BC38, 1)</f>
        <v>1</v>
      </c>
      <c r="J99" s="21">
        <f>Source!P38</f>
        <v>0.31</v>
      </c>
      <c r="K99" s="21"/>
    </row>
    <row r="100" spans="1:22" ht="14.25" x14ac:dyDescent="0.2">
      <c r="A100" s="18"/>
      <c r="B100" s="18"/>
      <c r="C100" s="18" t="s">
        <v>609</v>
      </c>
      <c r="D100" s="19" t="s">
        <v>610</v>
      </c>
      <c r="E100" s="9">
        <f>Source!AT38</f>
        <v>70</v>
      </c>
      <c r="F100" s="21"/>
      <c r="G100" s="20"/>
      <c r="H100" s="9"/>
      <c r="I100" s="9"/>
      <c r="J100" s="21">
        <f>SUM(R97:R99)</f>
        <v>55.09</v>
      </c>
      <c r="K100" s="21"/>
    </row>
    <row r="101" spans="1:22" ht="14.25" x14ac:dyDescent="0.2">
      <c r="A101" s="18"/>
      <c r="B101" s="18"/>
      <c r="C101" s="18" t="s">
        <v>611</v>
      </c>
      <c r="D101" s="19" t="s">
        <v>610</v>
      </c>
      <c r="E101" s="9">
        <f>Source!AU38</f>
        <v>10</v>
      </c>
      <c r="F101" s="21"/>
      <c r="G101" s="20"/>
      <c r="H101" s="9"/>
      <c r="I101" s="9"/>
      <c r="J101" s="21">
        <f>SUM(T97:T100)</f>
        <v>7.87</v>
      </c>
      <c r="K101" s="21"/>
    </row>
    <row r="102" spans="1:22" ht="14.25" x14ac:dyDescent="0.2">
      <c r="A102" s="18"/>
      <c r="B102" s="18"/>
      <c r="C102" s="18" t="s">
        <v>613</v>
      </c>
      <c r="D102" s="19" t="s">
        <v>614</v>
      </c>
      <c r="E102" s="9">
        <f>Source!AQ38</f>
        <v>0.14000000000000001</v>
      </c>
      <c r="F102" s="21"/>
      <c r="G102" s="20" t="str">
        <f>Source!DI38</f>
        <v/>
      </c>
      <c r="H102" s="9">
        <f>Source!AV38</f>
        <v>1</v>
      </c>
      <c r="I102" s="9"/>
      <c r="J102" s="21"/>
      <c r="K102" s="21">
        <f>Source!U38</f>
        <v>0.14000000000000001</v>
      </c>
    </row>
    <row r="103" spans="1:22" ht="15" x14ac:dyDescent="0.25">
      <c r="A103" s="24"/>
      <c r="B103" s="24"/>
      <c r="C103" s="24"/>
      <c r="D103" s="24"/>
      <c r="E103" s="24"/>
      <c r="F103" s="24"/>
      <c r="G103" s="24"/>
      <c r="H103" s="24"/>
      <c r="I103" s="47">
        <f>J98+J99+J100+J101</f>
        <v>141.97000000000003</v>
      </c>
      <c r="J103" s="47"/>
      <c r="K103" s="25">
        <f>IF(Source!I38&lt;&gt;0, ROUND(I103/Source!I38, 2), 0)</f>
        <v>141.97</v>
      </c>
      <c r="P103" s="23">
        <f>I103</f>
        <v>141.97000000000003</v>
      </c>
    </row>
    <row r="104" spans="1:22" ht="57" x14ac:dyDescent="0.2">
      <c r="A104" s="18">
        <v>10</v>
      </c>
      <c r="B104" s="18" t="str">
        <f>Source!F39</f>
        <v>1.15-2203-9-1/1</v>
      </c>
      <c r="C104" s="18" t="str">
        <f>Source!G39</f>
        <v>Техническое обслуживание клапанов обратных фланцевых диаметром 50 мм  //  прим. Клапан обратный пружинный Ду-25</v>
      </c>
      <c r="D104" s="19" t="str">
        <f>Source!H39</f>
        <v>шт.</v>
      </c>
      <c r="E104" s="9">
        <f>Source!I39</f>
        <v>1</v>
      </c>
      <c r="F104" s="21"/>
      <c r="G104" s="20"/>
      <c r="H104" s="9"/>
      <c r="I104" s="9"/>
      <c r="J104" s="21"/>
      <c r="K104" s="21"/>
      <c r="Q104">
        <f>ROUND((Source!BZ39/100)*ROUND((Source!AF39*Source!AV39)*Source!I39, 2), 2)</f>
        <v>55.09</v>
      </c>
      <c r="R104">
        <f>Source!X39</f>
        <v>55.09</v>
      </c>
      <c r="S104">
        <f>ROUND((Source!CA39/100)*ROUND((Source!AF39*Source!AV39)*Source!I39, 2), 2)</f>
        <v>7.87</v>
      </c>
      <c r="T104">
        <f>Source!Y39</f>
        <v>7.87</v>
      </c>
      <c r="U104">
        <f>ROUND((175/100)*ROUND((Source!AE39*Source!AV39)*Source!I39, 2), 2)</f>
        <v>0</v>
      </c>
      <c r="V104">
        <f>ROUND((108/100)*ROUND(Source!CS39*Source!I39, 2), 2)</f>
        <v>0</v>
      </c>
    </row>
    <row r="105" spans="1:22" ht="14.25" x14ac:dyDescent="0.2">
      <c r="A105" s="18"/>
      <c r="B105" s="18"/>
      <c r="C105" s="18" t="s">
        <v>605</v>
      </c>
      <c r="D105" s="19"/>
      <c r="E105" s="9"/>
      <c r="F105" s="21">
        <f>Source!AO39</f>
        <v>78.7</v>
      </c>
      <c r="G105" s="20" t="str">
        <f>Source!DG39</f>
        <v/>
      </c>
      <c r="H105" s="9">
        <f>Source!AV39</f>
        <v>1</v>
      </c>
      <c r="I105" s="9">
        <f>IF(Source!BA39&lt;&gt; 0, Source!BA39, 1)</f>
        <v>1</v>
      </c>
      <c r="J105" s="21">
        <f>Source!S39</f>
        <v>78.7</v>
      </c>
      <c r="K105" s="21"/>
    </row>
    <row r="106" spans="1:22" ht="14.25" x14ac:dyDescent="0.2">
      <c r="A106" s="18"/>
      <c r="B106" s="18"/>
      <c r="C106" s="18" t="s">
        <v>608</v>
      </c>
      <c r="D106" s="19"/>
      <c r="E106" s="9"/>
      <c r="F106" s="21">
        <f>Source!AL39</f>
        <v>0.31</v>
      </c>
      <c r="G106" s="20" t="str">
        <f>Source!DD39</f>
        <v/>
      </c>
      <c r="H106" s="9">
        <f>Source!AW39</f>
        <v>1</v>
      </c>
      <c r="I106" s="9">
        <f>IF(Source!BC39&lt;&gt; 0, Source!BC39, 1)</f>
        <v>1</v>
      </c>
      <c r="J106" s="21">
        <f>Source!P39</f>
        <v>0.31</v>
      </c>
      <c r="K106" s="21"/>
    </row>
    <row r="107" spans="1:22" ht="14.25" x14ac:dyDescent="0.2">
      <c r="A107" s="18"/>
      <c r="B107" s="18"/>
      <c r="C107" s="18" t="s">
        <v>609</v>
      </c>
      <c r="D107" s="19" t="s">
        <v>610</v>
      </c>
      <c r="E107" s="9">
        <f>Source!AT39</f>
        <v>70</v>
      </c>
      <c r="F107" s="21"/>
      <c r="G107" s="20"/>
      <c r="H107" s="9"/>
      <c r="I107" s="9"/>
      <c r="J107" s="21">
        <f>SUM(R104:R106)</f>
        <v>55.09</v>
      </c>
      <c r="K107" s="21"/>
    </row>
    <row r="108" spans="1:22" ht="14.25" x14ac:dyDescent="0.2">
      <c r="A108" s="18"/>
      <c r="B108" s="18"/>
      <c r="C108" s="18" t="s">
        <v>611</v>
      </c>
      <c r="D108" s="19" t="s">
        <v>610</v>
      </c>
      <c r="E108" s="9">
        <f>Source!AU39</f>
        <v>10</v>
      </c>
      <c r="F108" s="21"/>
      <c r="G108" s="20"/>
      <c r="H108" s="9"/>
      <c r="I108" s="9"/>
      <c r="J108" s="21">
        <f>SUM(T104:T107)</f>
        <v>7.87</v>
      </c>
      <c r="K108" s="21"/>
    </row>
    <row r="109" spans="1:22" ht="14.25" x14ac:dyDescent="0.2">
      <c r="A109" s="18"/>
      <c r="B109" s="18"/>
      <c r="C109" s="18" t="s">
        <v>613</v>
      </c>
      <c r="D109" s="19" t="s">
        <v>614</v>
      </c>
      <c r="E109" s="9">
        <f>Source!AQ39</f>
        <v>0.14000000000000001</v>
      </c>
      <c r="F109" s="21"/>
      <c r="G109" s="20" t="str">
        <f>Source!DI39</f>
        <v/>
      </c>
      <c r="H109" s="9">
        <f>Source!AV39</f>
        <v>1</v>
      </c>
      <c r="I109" s="9"/>
      <c r="J109" s="21"/>
      <c r="K109" s="21">
        <f>Source!U39</f>
        <v>0.14000000000000001</v>
      </c>
    </row>
    <row r="110" spans="1:22" ht="15" x14ac:dyDescent="0.25">
      <c r="A110" s="24"/>
      <c r="B110" s="24"/>
      <c r="C110" s="24"/>
      <c r="D110" s="24"/>
      <c r="E110" s="24"/>
      <c r="F110" s="24"/>
      <c r="G110" s="24"/>
      <c r="H110" s="24"/>
      <c r="I110" s="47">
        <f>J105+J106+J107+J108</f>
        <v>141.97000000000003</v>
      </c>
      <c r="J110" s="47"/>
      <c r="K110" s="25">
        <f>IF(Source!I39&lt;&gt;0, ROUND(I110/Source!I39, 2), 0)</f>
        <v>141.97</v>
      </c>
      <c r="P110" s="23">
        <f>I110</f>
        <v>141.97000000000003</v>
      </c>
    </row>
    <row r="111" spans="1:22" ht="42.75" x14ac:dyDescent="0.2">
      <c r="A111" s="18">
        <v>11</v>
      </c>
      <c r="B111" s="18" t="str">
        <f>Source!F40</f>
        <v>1.15-2303-5-3/1</v>
      </c>
      <c r="C111" s="18" t="str">
        <f>Source!G40</f>
        <v>Техническое обслуживание фильтров водяных фланцевых сетчатых диаметром до 150 мм</v>
      </c>
      <c r="D111" s="19" t="str">
        <f>Source!H40</f>
        <v>10 шт.</v>
      </c>
      <c r="E111" s="9">
        <f>Source!I40</f>
        <v>0.1</v>
      </c>
      <c r="F111" s="21"/>
      <c r="G111" s="20"/>
      <c r="H111" s="9"/>
      <c r="I111" s="9"/>
      <c r="J111" s="21"/>
      <c r="K111" s="21"/>
      <c r="Q111">
        <f>ROUND((Source!BZ40/100)*ROUND((Source!AF40*Source!AV40)*Source!I40, 2), 2)</f>
        <v>221.94</v>
      </c>
      <c r="R111">
        <f>Source!X40</f>
        <v>221.94</v>
      </c>
      <c r="S111">
        <f>ROUND((Source!CA40/100)*ROUND((Source!AF40*Source!AV40)*Source!I40, 2), 2)</f>
        <v>31.71</v>
      </c>
      <c r="T111">
        <f>Source!Y40</f>
        <v>31.71</v>
      </c>
      <c r="U111">
        <f>ROUND((175/100)*ROUND((Source!AE40*Source!AV40)*Source!I40, 2), 2)</f>
        <v>0</v>
      </c>
      <c r="V111">
        <f>ROUND((108/100)*ROUND(Source!CS40*Source!I40, 2), 2)</f>
        <v>0</v>
      </c>
    </row>
    <row r="112" spans="1:22" x14ac:dyDescent="0.2">
      <c r="C112" s="26" t="str">
        <f>"Объем: "&amp;Source!I40&amp;"=1/"&amp;"10"</f>
        <v>Объем: 0,1=1/10</v>
      </c>
    </row>
    <row r="113" spans="1:22" ht="14.25" x14ac:dyDescent="0.2">
      <c r="A113" s="18"/>
      <c r="B113" s="18"/>
      <c r="C113" s="18" t="s">
        <v>605</v>
      </c>
      <c r="D113" s="19"/>
      <c r="E113" s="9"/>
      <c r="F113" s="21">
        <f>Source!AO40</f>
        <v>3170.64</v>
      </c>
      <c r="G113" s="20" t="str">
        <f>Source!DG40</f>
        <v/>
      </c>
      <c r="H113" s="9">
        <f>Source!AV40</f>
        <v>1</v>
      </c>
      <c r="I113" s="9">
        <f>IF(Source!BA40&lt;&gt; 0, Source!BA40, 1)</f>
        <v>1</v>
      </c>
      <c r="J113" s="21">
        <f>Source!S40</f>
        <v>317.06</v>
      </c>
      <c r="K113" s="21"/>
    </row>
    <row r="114" spans="1:22" ht="14.25" x14ac:dyDescent="0.2">
      <c r="A114" s="18"/>
      <c r="B114" s="18"/>
      <c r="C114" s="18" t="s">
        <v>608</v>
      </c>
      <c r="D114" s="19"/>
      <c r="E114" s="9"/>
      <c r="F114" s="21">
        <f>Source!AL40</f>
        <v>1.57</v>
      </c>
      <c r="G114" s="20" t="str">
        <f>Source!DD40</f>
        <v/>
      </c>
      <c r="H114" s="9">
        <f>Source!AW40</f>
        <v>1</v>
      </c>
      <c r="I114" s="9">
        <f>IF(Source!BC40&lt;&gt; 0, Source!BC40, 1)</f>
        <v>1</v>
      </c>
      <c r="J114" s="21">
        <f>Source!P40</f>
        <v>0.16</v>
      </c>
      <c r="K114" s="21"/>
    </row>
    <row r="115" spans="1:22" ht="57" x14ac:dyDescent="0.2">
      <c r="A115" s="18" t="s">
        <v>66</v>
      </c>
      <c r="B115" s="18" t="str">
        <f>Source!F41</f>
        <v>21.26-1-112</v>
      </c>
      <c r="C115" s="18" t="str">
        <f>Source!G41</f>
        <v>Прокладки из терморасширенного графита для обслуживания фильтра сетчатого чугунного фланцевого диаметром 100 мм</v>
      </c>
      <c r="D115" s="19" t="str">
        <f>Source!H41</f>
        <v>шт.</v>
      </c>
      <c r="E115" s="9">
        <f>Source!I41</f>
        <v>1</v>
      </c>
      <c r="F115" s="21">
        <f>Source!AK41</f>
        <v>388.06</v>
      </c>
      <c r="G115" s="27" t="s">
        <v>3</v>
      </c>
      <c r="H115" s="9">
        <f>Source!AW41</f>
        <v>1</v>
      </c>
      <c r="I115" s="9">
        <f>IF(Source!BC41&lt;&gt; 0, Source!BC41, 1)</f>
        <v>1</v>
      </c>
      <c r="J115" s="21">
        <f>Source!O41</f>
        <v>388.06</v>
      </c>
      <c r="K115" s="21"/>
      <c r="Q115">
        <f>ROUND((Source!BZ41/100)*ROUND((Source!AF41*Source!AV41)*Source!I41, 2), 2)</f>
        <v>0</v>
      </c>
      <c r="R115">
        <f>Source!X41</f>
        <v>0</v>
      </c>
      <c r="S115">
        <f>ROUND((Source!CA41/100)*ROUND((Source!AF41*Source!AV41)*Source!I41, 2), 2)</f>
        <v>0</v>
      </c>
      <c r="T115">
        <f>Source!Y41</f>
        <v>0</v>
      </c>
      <c r="U115">
        <f>ROUND((175/100)*ROUND((Source!AE41*Source!AV41)*Source!I41, 2), 2)</f>
        <v>0</v>
      </c>
      <c r="V115">
        <f>ROUND((108/100)*ROUND(Source!CS41*Source!I41, 2), 2)</f>
        <v>0</v>
      </c>
    </row>
    <row r="116" spans="1:22" ht="14.25" x14ac:dyDescent="0.2">
      <c r="A116" s="18"/>
      <c r="B116" s="18"/>
      <c r="C116" s="18" t="s">
        <v>609</v>
      </c>
      <c r="D116" s="19" t="s">
        <v>610</v>
      </c>
      <c r="E116" s="9">
        <f>Source!AT40</f>
        <v>70</v>
      </c>
      <c r="F116" s="21"/>
      <c r="G116" s="20"/>
      <c r="H116" s="9"/>
      <c r="I116" s="9"/>
      <c r="J116" s="21">
        <f>SUM(R111:R115)</f>
        <v>221.94</v>
      </c>
      <c r="K116" s="21"/>
    </row>
    <row r="117" spans="1:22" ht="14.25" x14ac:dyDescent="0.2">
      <c r="A117" s="18"/>
      <c r="B117" s="18"/>
      <c r="C117" s="18" t="s">
        <v>611</v>
      </c>
      <c r="D117" s="19" t="s">
        <v>610</v>
      </c>
      <c r="E117" s="9">
        <f>Source!AU40</f>
        <v>10</v>
      </c>
      <c r="F117" s="21"/>
      <c r="G117" s="20"/>
      <c r="H117" s="9"/>
      <c r="I117" s="9"/>
      <c r="J117" s="21">
        <f>SUM(T111:T116)</f>
        <v>31.71</v>
      </c>
      <c r="K117" s="21"/>
    </row>
    <row r="118" spans="1:22" ht="14.25" x14ac:dyDescent="0.2">
      <c r="A118" s="18"/>
      <c r="B118" s="18"/>
      <c r="C118" s="18" t="s">
        <v>613</v>
      </c>
      <c r="D118" s="19" t="s">
        <v>614</v>
      </c>
      <c r="E118" s="9">
        <f>Source!AQ40</f>
        <v>5.64</v>
      </c>
      <c r="F118" s="21"/>
      <c r="G118" s="20" t="str">
        <f>Source!DI40</f>
        <v/>
      </c>
      <c r="H118" s="9">
        <f>Source!AV40</f>
        <v>1</v>
      </c>
      <c r="I118" s="9"/>
      <c r="J118" s="21"/>
      <c r="K118" s="21">
        <f>Source!U40</f>
        <v>0.56399999999999995</v>
      </c>
    </row>
    <row r="119" spans="1:22" ht="15" x14ac:dyDescent="0.25">
      <c r="A119" s="24"/>
      <c r="B119" s="24"/>
      <c r="C119" s="24"/>
      <c r="D119" s="24"/>
      <c r="E119" s="24"/>
      <c r="F119" s="24"/>
      <c r="G119" s="24"/>
      <c r="H119" s="24"/>
      <c r="I119" s="47">
        <f>J113+J114+J116+J117+SUM(J115:J115)</f>
        <v>958.93000000000006</v>
      </c>
      <c r="J119" s="47"/>
      <c r="K119" s="25">
        <f>IF(Source!I40&lt;&gt;0, ROUND(I119/Source!I40, 2), 0)</f>
        <v>9589.2999999999993</v>
      </c>
      <c r="P119" s="23">
        <f>I119</f>
        <v>958.93000000000006</v>
      </c>
    </row>
    <row r="120" spans="1:22" ht="42.75" x14ac:dyDescent="0.2">
      <c r="A120" s="18">
        <v>12</v>
      </c>
      <c r="B120" s="18" t="str">
        <f>Source!F42</f>
        <v>1.23-2103-18-1/1</v>
      </c>
      <c r="C120" s="18" t="str">
        <f>Source!G42</f>
        <v>Техническое обслуживание термометра биметаллического, дилатометрического</v>
      </c>
      <c r="D120" s="19" t="str">
        <f>Source!H42</f>
        <v>шт.</v>
      </c>
      <c r="E120" s="9">
        <f>Source!I42</f>
        <v>6</v>
      </c>
      <c r="F120" s="21"/>
      <c r="G120" s="20"/>
      <c r="H120" s="9"/>
      <c r="I120" s="9"/>
      <c r="J120" s="21"/>
      <c r="K120" s="21"/>
      <c r="Q120">
        <f>ROUND((Source!BZ42/100)*ROUND((Source!AF42*Source!AV42)*Source!I42, 2), 2)</f>
        <v>1847.92</v>
      </c>
      <c r="R120">
        <f>Source!X42</f>
        <v>1847.92</v>
      </c>
      <c r="S120">
        <f>ROUND((Source!CA42/100)*ROUND((Source!AF42*Source!AV42)*Source!I42, 2), 2)</f>
        <v>263.99</v>
      </c>
      <c r="T120">
        <f>Source!Y42</f>
        <v>263.99</v>
      </c>
      <c r="U120">
        <f>ROUND((175/100)*ROUND((Source!AE42*Source!AV42)*Source!I42, 2), 2)</f>
        <v>0</v>
      </c>
      <c r="V120">
        <f>ROUND((108/100)*ROUND(Source!CS42*Source!I42, 2), 2)</f>
        <v>0</v>
      </c>
    </row>
    <row r="121" spans="1:22" ht="14.25" x14ac:dyDescent="0.2">
      <c r="A121" s="18"/>
      <c r="B121" s="18"/>
      <c r="C121" s="18" t="s">
        <v>605</v>
      </c>
      <c r="D121" s="19"/>
      <c r="E121" s="9"/>
      <c r="F121" s="21">
        <f>Source!AO42</f>
        <v>219.99</v>
      </c>
      <c r="G121" s="20" t="str">
        <f>Source!DG42</f>
        <v>*2</v>
      </c>
      <c r="H121" s="9">
        <f>Source!AV42</f>
        <v>1</v>
      </c>
      <c r="I121" s="9">
        <f>IF(Source!BA42&lt;&gt; 0, Source!BA42, 1)</f>
        <v>1</v>
      </c>
      <c r="J121" s="21">
        <f>Source!S42</f>
        <v>2639.88</v>
      </c>
      <c r="K121" s="21"/>
    </row>
    <row r="122" spans="1:22" ht="14.25" x14ac:dyDescent="0.2">
      <c r="A122" s="18"/>
      <c r="B122" s="18"/>
      <c r="C122" s="18" t="s">
        <v>608</v>
      </c>
      <c r="D122" s="19"/>
      <c r="E122" s="9"/>
      <c r="F122" s="21">
        <f>Source!AL42</f>
        <v>19.14</v>
      </c>
      <c r="G122" s="20" t="str">
        <f>Source!DD42</f>
        <v>*2</v>
      </c>
      <c r="H122" s="9">
        <f>Source!AW42</f>
        <v>1</v>
      </c>
      <c r="I122" s="9">
        <f>IF(Source!BC42&lt;&gt; 0, Source!BC42, 1)</f>
        <v>1</v>
      </c>
      <c r="J122" s="21">
        <f>Source!P42</f>
        <v>229.68</v>
      </c>
      <c r="K122" s="21"/>
    </row>
    <row r="123" spans="1:22" ht="14.25" x14ac:dyDescent="0.2">
      <c r="A123" s="18"/>
      <c r="B123" s="18"/>
      <c r="C123" s="18" t="s">
        <v>609</v>
      </c>
      <c r="D123" s="19" t="s">
        <v>610</v>
      </c>
      <c r="E123" s="9">
        <f>Source!AT42</f>
        <v>70</v>
      </c>
      <c r="F123" s="21"/>
      <c r="G123" s="20"/>
      <c r="H123" s="9"/>
      <c r="I123" s="9"/>
      <c r="J123" s="21">
        <f>SUM(R120:R122)</f>
        <v>1847.92</v>
      </c>
      <c r="K123" s="21"/>
    </row>
    <row r="124" spans="1:22" ht="14.25" x14ac:dyDescent="0.2">
      <c r="A124" s="18"/>
      <c r="B124" s="18"/>
      <c r="C124" s="18" t="s">
        <v>611</v>
      </c>
      <c r="D124" s="19" t="s">
        <v>610</v>
      </c>
      <c r="E124" s="9">
        <f>Source!AU42</f>
        <v>10</v>
      </c>
      <c r="F124" s="21"/>
      <c r="G124" s="20"/>
      <c r="H124" s="9"/>
      <c r="I124" s="9"/>
      <c r="J124" s="21">
        <f>SUM(T120:T123)</f>
        <v>263.99</v>
      </c>
      <c r="K124" s="21"/>
    </row>
    <row r="125" spans="1:22" ht="14.25" x14ac:dyDescent="0.2">
      <c r="A125" s="18"/>
      <c r="B125" s="18"/>
      <c r="C125" s="18" t="s">
        <v>613</v>
      </c>
      <c r="D125" s="19" t="s">
        <v>614</v>
      </c>
      <c r="E125" s="9">
        <f>Source!AQ42</f>
        <v>0.31</v>
      </c>
      <c r="F125" s="21"/>
      <c r="G125" s="20" t="str">
        <f>Source!DI42</f>
        <v>*2</v>
      </c>
      <c r="H125" s="9">
        <f>Source!AV42</f>
        <v>1</v>
      </c>
      <c r="I125" s="9"/>
      <c r="J125" s="21"/>
      <c r="K125" s="21">
        <f>Source!U42</f>
        <v>3.7199999999999998</v>
      </c>
    </row>
    <row r="126" spans="1:22" ht="15" x14ac:dyDescent="0.25">
      <c r="A126" s="24"/>
      <c r="B126" s="24"/>
      <c r="C126" s="24"/>
      <c r="D126" s="24"/>
      <c r="E126" s="24"/>
      <c r="F126" s="24"/>
      <c r="G126" s="24"/>
      <c r="H126" s="24"/>
      <c r="I126" s="47">
        <f>J121+J122+J123+J124</f>
        <v>4981.4699999999993</v>
      </c>
      <c r="J126" s="47"/>
      <c r="K126" s="25">
        <f>IF(Source!I42&lt;&gt;0, ROUND(I126/Source!I42, 2), 0)</f>
        <v>830.25</v>
      </c>
      <c r="P126" s="23">
        <f>I126</f>
        <v>4981.4699999999993</v>
      </c>
    </row>
    <row r="127" spans="1:22" ht="28.5" x14ac:dyDescent="0.2">
      <c r="A127" s="18">
        <v>13</v>
      </c>
      <c r="B127" s="18" t="str">
        <f>Source!F46</f>
        <v>1.17-2103-17-1/1</v>
      </c>
      <c r="C127" s="18" t="str">
        <f>Source!G46</f>
        <v>Техническое обслуживание автоматического воздухоотводчика</v>
      </c>
      <c r="D127" s="19" t="str">
        <f>Source!H46</f>
        <v>10 шт.</v>
      </c>
      <c r="E127" s="9">
        <f>Source!I46</f>
        <v>0.3</v>
      </c>
      <c r="F127" s="21"/>
      <c r="G127" s="20"/>
      <c r="H127" s="9"/>
      <c r="I127" s="9"/>
      <c r="J127" s="21"/>
      <c r="K127" s="21"/>
      <c r="Q127">
        <f>ROUND((Source!BZ46/100)*ROUND((Source!AF46*Source!AV46)*Source!I46, 2), 2)</f>
        <v>197.1</v>
      </c>
      <c r="R127">
        <f>Source!X46</f>
        <v>197.1</v>
      </c>
      <c r="S127">
        <f>ROUND((Source!CA46/100)*ROUND((Source!AF46*Source!AV46)*Source!I46, 2), 2)</f>
        <v>28.16</v>
      </c>
      <c r="T127">
        <f>Source!Y46</f>
        <v>28.16</v>
      </c>
      <c r="U127">
        <f>ROUND((175/100)*ROUND((Source!AE46*Source!AV46)*Source!I46, 2), 2)</f>
        <v>0</v>
      </c>
      <c r="V127">
        <f>ROUND((108/100)*ROUND(Source!CS46*Source!I46, 2), 2)</f>
        <v>0</v>
      </c>
    </row>
    <row r="128" spans="1:22" x14ac:dyDescent="0.2">
      <c r="C128" s="26" t="str">
        <f>"Объем: "&amp;Source!I46&amp;"=3/"&amp;"10"</f>
        <v>Объем: 0,3=3/10</v>
      </c>
    </row>
    <row r="129" spans="1:22" ht="14.25" x14ac:dyDescent="0.2">
      <c r="A129" s="18"/>
      <c r="B129" s="18"/>
      <c r="C129" s="18" t="s">
        <v>605</v>
      </c>
      <c r="D129" s="19"/>
      <c r="E129" s="9"/>
      <c r="F129" s="21">
        <f>Source!AO46</f>
        <v>938.58</v>
      </c>
      <c r="G129" s="20" t="str">
        <f>Source!DG46</f>
        <v/>
      </c>
      <c r="H129" s="9">
        <f>Source!AV46</f>
        <v>1</v>
      </c>
      <c r="I129" s="9">
        <f>IF(Source!BA46&lt;&gt; 0, Source!BA46, 1)</f>
        <v>1</v>
      </c>
      <c r="J129" s="21">
        <f>Source!S46</f>
        <v>281.57</v>
      </c>
      <c r="K129" s="21"/>
    </row>
    <row r="130" spans="1:22" ht="14.25" x14ac:dyDescent="0.2">
      <c r="A130" s="18"/>
      <c r="B130" s="18"/>
      <c r="C130" s="18" t="s">
        <v>608</v>
      </c>
      <c r="D130" s="19"/>
      <c r="E130" s="9"/>
      <c r="F130" s="21">
        <f>Source!AL46</f>
        <v>0.63</v>
      </c>
      <c r="G130" s="20" t="str">
        <f>Source!DD46</f>
        <v/>
      </c>
      <c r="H130" s="9">
        <f>Source!AW46</f>
        <v>1</v>
      </c>
      <c r="I130" s="9">
        <f>IF(Source!BC46&lt;&gt; 0, Source!BC46, 1)</f>
        <v>1</v>
      </c>
      <c r="J130" s="21">
        <f>Source!P46</f>
        <v>0.19</v>
      </c>
      <c r="K130" s="21"/>
    </row>
    <row r="131" spans="1:22" ht="14.25" x14ac:dyDescent="0.2">
      <c r="A131" s="18"/>
      <c r="B131" s="18"/>
      <c r="C131" s="18" t="s">
        <v>609</v>
      </c>
      <c r="D131" s="19" t="s">
        <v>610</v>
      </c>
      <c r="E131" s="9">
        <f>Source!AT46</f>
        <v>70</v>
      </c>
      <c r="F131" s="21"/>
      <c r="G131" s="20"/>
      <c r="H131" s="9"/>
      <c r="I131" s="9"/>
      <c r="J131" s="21">
        <f>SUM(R127:R130)</f>
        <v>197.1</v>
      </c>
      <c r="K131" s="21"/>
    </row>
    <row r="132" spans="1:22" ht="14.25" x14ac:dyDescent="0.2">
      <c r="A132" s="18"/>
      <c r="B132" s="18"/>
      <c r="C132" s="18" t="s">
        <v>611</v>
      </c>
      <c r="D132" s="19" t="s">
        <v>610</v>
      </c>
      <c r="E132" s="9">
        <f>Source!AU46</f>
        <v>10</v>
      </c>
      <c r="F132" s="21"/>
      <c r="G132" s="20"/>
      <c r="H132" s="9"/>
      <c r="I132" s="9"/>
      <c r="J132" s="21">
        <f>SUM(T127:T131)</f>
        <v>28.16</v>
      </c>
      <c r="K132" s="21"/>
    </row>
    <row r="133" spans="1:22" ht="14.25" x14ac:dyDescent="0.2">
      <c r="A133" s="18"/>
      <c r="B133" s="18"/>
      <c r="C133" s="18" t="s">
        <v>613</v>
      </c>
      <c r="D133" s="19" t="s">
        <v>614</v>
      </c>
      <c r="E133" s="9">
        <f>Source!AQ46</f>
        <v>1.52</v>
      </c>
      <c r="F133" s="21"/>
      <c r="G133" s="20" t="str">
        <f>Source!DI46</f>
        <v/>
      </c>
      <c r="H133" s="9">
        <f>Source!AV46</f>
        <v>1</v>
      </c>
      <c r="I133" s="9"/>
      <c r="J133" s="21"/>
      <c r="K133" s="21">
        <f>Source!U46</f>
        <v>0.45599999999999996</v>
      </c>
    </row>
    <row r="134" spans="1:22" ht="15" x14ac:dyDescent="0.25">
      <c r="A134" s="24"/>
      <c r="B134" s="24"/>
      <c r="C134" s="24"/>
      <c r="D134" s="24"/>
      <c r="E134" s="24"/>
      <c r="F134" s="24"/>
      <c r="G134" s="24"/>
      <c r="H134" s="24"/>
      <c r="I134" s="47">
        <f>J129+J130+J131+J132</f>
        <v>507.02000000000004</v>
      </c>
      <c r="J134" s="47"/>
      <c r="K134" s="25">
        <f>IF(Source!I46&lt;&gt;0, ROUND(I134/Source!I46, 2), 0)</f>
        <v>1690.07</v>
      </c>
      <c r="P134" s="23">
        <f>I134</f>
        <v>507.02000000000004</v>
      </c>
    </row>
    <row r="136" spans="1:22" ht="15" x14ac:dyDescent="0.25">
      <c r="B136" s="48" t="str">
        <f>Source!G55</f>
        <v>Склад №1</v>
      </c>
      <c r="C136" s="48"/>
      <c r="D136" s="48"/>
      <c r="E136" s="48"/>
      <c r="F136" s="48"/>
      <c r="G136" s="48"/>
      <c r="H136" s="48"/>
      <c r="I136" s="48"/>
      <c r="J136" s="48"/>
    </row>
    <row r="137" spans="1:22" ht="71.25" x14ac:dyDescent="0.2">
      <c r="A137" s="18">
        <v>14</v>
      </c>
      <c r="B137" s="18" t="str">
        <f>Source!F56</f>
        <v>1.18-2303-4-2/1</v>
      </c>
      <c r="C137" s="18" t="str">
        <f>Source!G56</f>
        <v>Техническое обслуживание горизонтальных воздушно-тепловых завес с электрическим нагревателем производительностью по воздуху до 1000 м3/ч</v>
      </c>
      <c r="D137" s="19" t="str">
        <f>Source!H56</f>
        <v>шт.</v>
      </c>
      <c r="E137" s="9">
        <f>Source!I56</f>
        <v>32</v>
      </c>
      <c r="F137" s="21"/>
      <c r="G137" s="20"/>
      <c r="H137" s="9"/>
      <c r="I137" s="9"/>
      <c r="J137" s="21"/>
      <c r="K137" s="21"/>
      <c r="Q137">
        <f>ROUND((Source!BZ56/100)*ROUND((Source!AF56*Source!AV56)*Source!I56, 2), 2)</f>
        <v>15161.44</v>
      </c>
      <c r="R137">
        <f>Source!X56</f>
        <v>15161.44</v>
      </c>
      <c r="S137">
        <f>ROUND((Source!CA56/100)*ROUND((Source!AF56*Source!AV56)*Source!I56, 2), 2)</f>
        <v>2165.92</v>
      </c>
      <c r="T137">
        <f>Source!Y56</f>
        <v>2165.92</v>
      </c>
      <c r="U137">
        <f>ROUND((175/100)*ROUND((Source!AE56*Source!AV56)*Source!I56, 2), 2)</f>
        <v>2.8</v>
      </c>
      <c r="V137">
        <f>ROUND((108/100)*ROUND(Source!CS56*Source!I56, 2), 2)</f>
        <v>1.73</v>
      </c>
    </row>
    <row r="138" spans="1:22" ht="14.25" x14ac:dyDescent="0.2">
      <c r="A138" s="18"/>
      <c r="B138" s="18"/>
      <c r="C138" s="18" t="s">
        <v>605</v>
      </c>
      <c r="D138" s="19"/>
      <c r="E138" s="9"/>
      <c r="F138" s="21">
        <f>Source!AO56</f>
        <v>676.85</v>
      </c>
      <c r="G138" s="20" t="str">
        <f>Source!DG56</f>
        <v/>
      </c>
      <c r="H138" s="9">
        <f>Source!AV56</f>
        <v>1</v>
      </c>
      <c r="I138" s="9">
        <f>IF(Source!BA56&lt;&gt; 0, Source!BA56, 1)</f>
        <v>1</v>
      </c>
      <c r="J138" s="21">
        <f>Source!S56</f>
        <v>21659.200000000001</v>
      </c>
      <c r="K138" s="21"/>
    </row>
    <row r="139" spans="1:22" ht="14.25" x14ac:dyDescent="0.2">
      <c r="A139" s="18"/>
      <c r="B139" s="18"/>
      <c r="C139" s="18" t="s">
        <v>606</v>
      </c>
      <c r="D139" s="19"/>
      <c r="E139" s="9"/>
      <c r="F139" s="21">
        <f>Source!AM56</f>
        <v>3.57</v>
      </c>
      <c r="G139" s="20" t="str">
        <f>Source!DE56</f>
        <v/>
      </c>
      <c r="H139" s="9">
        <f>Source!AV56</f>
        <v>1</v>
      </c>
      <c r="I139" s="9">
        <f>IF(Source!BB56&lt;&gt; 0, Source!BB56, 1)</f>
        <v>1</v>
      </c>
      <c r="J139" s="21">
        <f>Source!Q56</f>
        <v>114.24</v>
      </c>
      <c r="K139" s="21"/>
    </row>
    <row r="140" spans="1:22" ht="14.25" x14ac:dyDescent="0.2">
      <c r="A140" s="18"/>
      <c r="B140" s="18"/>
      <c r="C140" s="18" t="s">
        <v>607</v>
      </c>
      <c r="D140" s="19"/>
      <c r="E140" s="9"/>
      <c r="F140" s="21">
        <f>Source!AN56</f>
        <v>0.05</v>
      </c>
      <c r="G140" s="20" t="str">
        <f>Source!DF56</f>
        <v/>
      </c>
      <c r="H140" s="9">
        <f>Source!AV56</f>
        <v>1</v>
      </c>
      <c r="I140" s="9">
        <f>IF(Source!BS56&lt;&gt; 0, Source!BS56, 1)</f>
        <v>1</v>
      </c>
      <c r="J140" s="22">
        <f>Source!R56</f>
        <v>1.6</v>
      </c>
      <c r="K140" s="21"/>
    </row>
    <row r="141" spans="1:22" ht="14.25" x14ac:dyDescent="0.2">
      <c r="A141" s="18"/>
      <c r="B141" s="18"/>
      <c r="C141" s="18" t="s">
        <v>608</v>
      </c>
      <c r="D141" s="19"/>
      <c r="E141" s="9"/>
      <c r="F141" s="21">
        <f>Source!AL56</f>
        <v>0.63</v>
      </c>
      <c r="G141" s="20" t="str">
        <f>Source!DD56</f>
        <v/>
      </c>
      <c r="H141" s="9">
        <f>Source!AW56</f>
        <v>1</v>
      </c>
      <c r="I141" s="9">
        <f>IF(Source!BC56&lt;&gt; 0, Source!BC56, 1)</f>
        <v>1</v>
      </c>
      <c r="J141" s="21">
        <f>Source!P56</f>
        <v>20.16</v>
      </c>
      <c r="K141" s="21"/>
    </row>
    <row r="142" spans="1:22" ht="14.25" x14ac:dyDescent="0.2">
      <c r="A142" s="18"/>
      <c r="B142" s="18"/>
      <c r="C142" s="18" t="s">
        <v>609</v>
      </c>
      <c r="D142" s="19" t="s">
        <v>610</v>
      </c>
      <c r="E142" s="9">
        <f>Source!AT56</f>
        <v>70</v>
      </c>
      <c r="F142" s="21"/>
      <c r="G142" s="20"/>
      <c r="H142" s="9"/>
      <c r="I142" s="9"/>
      <c r="J142" s="21">
        <f>SUM(R137:R141)</f>
        <v>15161.44</v>
      </c>
      <c r="K142" s="21"/>
    </row>
    <row r="143" spans="1:22" ht="14.25" x14ac:dyDescent="0.2">
      <c r="A143" s="18"/>
      <c r="B143" s="18"/>
      <c r="C143" s="18" t="s">
        <v>611</v>
      </c>
      <c r="D143" s="19" t="s">
        <v>610</v>
      </c>
      <c r="E143" s="9">
        <f>Source!AU56</f>
        <v>10</v>
      </c>
      <c r="F143" s="21"/>
      <c r="G143" s="20"/>
      <c r="H143" s="9"/>
      <c r="I143" s="9"/>
      <c r="J143" s="21">
        <f>SUM(T137:T142)</f>
        <v>2165.92</v>
      </c>
      <c r="K143" s="21"/>
    </row>
    <row r="144" spans="1:22" ht="14.25" x14ac:dyDescent="0.2">
      <c r="A144" s="18"/>
      <c r="B144" s="18"/>
      <c r="C144" s="18" t="s">
        <v>612</v>
      </c>
      <c r="D144" s="19" t="s">
        <v>610</v>
      </c>
      <c r="E144" s="9">
        <f>108</f>
        <v>108</v>
      </c>
      <c r="F144" s="21"/>
      <c r="G144" s="20"/>
      <c r="H144" s="9"/>
      <c r="I144" s="9"/>
      <c r="J144" s="21">
        <f>SUM(V137:V143)</f>
        <v>1.73</v>
      </c>
      <c r="K144" s="21"/>
    </row>
    <row r="145" spans="1:22" ht="14.25" x14ac:dyDescent="0.2">
      <c r="A145" s="18"/>
      <c r="B145" s="18"/>
      <c r="C145" s="18" t="s">
        <v>613</v>
      </c>
      <c r="D145" s="19" t="s">
        <v>614</v>
      </c>
      <c r="E145" s="9">
        <f>Source!AQ56</f>
        <v>1.02</v>
      </c>
      <c r="F145" s="21"/>
      <c r="G145" s="20" t="str">
        <f>Source!DI56</f>
        <v/>
      </c>
      <c r="H145" s="9">
        <f>Source!AV56</f>
        <v>1</v>
      </c>
      <c r="I145" s="9"/>
      <c r="J145" s="21"/>
      <c r="K145" s="21">
        <f>Source!U56</f>
        <v>32.64</v>
      </c>
    </row>
    <row r="146" spans="1:22" ht="15" x14ac:dyDescent="0.25">
      <c r="A146" s="24"/>
      <c r="B146" s="24"/>
      <c r="C146" s="24"/>
      <c r="D146" s="24"/>
      <c r="E146" s="24"/>
      <c r="F146" s="24"/>
      <c r="G146" s="24"/>
      <c r="H146" s="24"/>
      <c r="I146" s="47">
        <f>J138+J139+J141+J142+J143+J144</f>
        <v>39122.69</v>
      </c>
      <c r="J146" s="47"/>
      <c r="K146" s="25">
        <f>IF(Source!I56&lt;&gt;0, ROUND(I146/Source!I56, 2), 0)</f>
        <v>1222.58</v>
      </c>
      <c r="P146" s="23">
        <f>I146</f>
        <v>39122.69</v>
      </c>
    </row>
    <row r="147" spans="1:22" ht="57" x14ac:dyDescent="0.2">
      <c r="A147" s="18">
        <v>15</v>
      </c>
      <c r="B147" s="18" t="str">
        <f>Source!F57</f>
        <v>1.21-2303-50-1/1</v>
      </c>
      <c r="C147" s="18" t="str">
        <f>Source!G57</f>
        <v>Техническое обслуживание  конвектора электрического настенного крепления, с механическим термостатом, мощность до 2,0 кВт</v>
      </c>
      <c r="D147" s="19" t="str">
        <f>Source!H57</f>
        <v>шт.</v>
      </c>
      <c r="E147" s="9">
        <f>Source!I57</f>
        <v>6</v>
      </c>
      <c r="F147" s="21"/>
      <c r="G147" s="20"/>
      <c r="H147" s="9"/>
      <c r="I147" s="9"/>
      <c r="J147" s="21"/>
      <c r="K147" s="21"/>
      <c r="Q147">
        <f>ROUND((Source!BZ57/100)*ROUND((Source!AF57*Source!AV57)*Source!I57, 2), 2)</f>
        <v>363.09</v>
      </c>
      <c r="R147">
        <f>Source!X57</f>
        <v>363.09</v>
      </c>
      <c r="S147">
        <f>ROUND((Source!CA57/100)*ROUND((Source!AF57*Source!AV57)*Source!I57, 2), 2)</f>
        <v>51.87</v>
      </c>
      <c r="T147">
        <f>Source!Y57</f>
        <v>51.87</v>
      </c>
      <c r="U147">
        <f>ROUND((175/100)*ROUND((Source!AE57*Source!AV57)*Source!I57, 2), 2)</f>
        <v>0</v>
      </c>
      <c r="V147">
        <f>ROUND((108/100)*ROUND(Source!CS57*Source!I57, 2), 2)</f>
        <v>0</v>
      </c>
    </row>
    <row r="148" spans="1:22" x14ac:dyDescent="0.2">
      <c r="C148" s="26" t="str">
        <f>"Объем: "&amp;Source!I57&amp;"=4+"&amp;"2"</f>
        <v>Объем: 6=4+2</v>
      </c>
    </row>
    <row r="149" spans="1:22" ht="14.25" x14ac:dyDescent="0.2">
      <c r="A149" s="18"/>
      <c r="B149" s="18"/>
      <c r="C149" s="18" t="s">
        <v>605</v>
      </c>
      <c r="D149" s="19"/>
      <c r="E149" s="9"/>
      <c r="F149" s="21">
        <f>Source!AO57</f>
        <v>86.45</v>
      </c>
      <c r="G149" s="20" t="str">
        <f>Source!DG57</f>
        <v/>
      </c>
      <c r="H149" s="9">
        <f>Source!AV57</f>
        <v>1</v>
      </c>
      <c r="I149" s="9">
        <f>IF(Source!BA57&lt;&gt; 0, Source!BA57, 1)</f>
        <v>1</v>
      </c>
      <c r="J149" s="21">
        <f>Source!S57</f>
        <v>518.70000000000005</v>
      </c>
      <c r="K149" s="21"/>
    </row>
    <row r="150" spans="1:22" ht="14.25" x14ac:dyDescent="0.2">
      <c r="A150" s="18"/>
      <c r="B150" s="18"/>
      <c r="C150" s="18" t="s">
        <v>606</v>
      </c>
      <c r="D150" s="19"/>
      <c r="E150" s="9"/>
      <c r="F150" s="21">
        <f>Source!AM57</f>
        <v>0.23</v>
      </c>
      <c r="G150" s="20" t="str">
        <f>Source!DE57</f>
        <v/>
      </c>
      <c r="H150" s="9">
        <f>Source!AV57</f>
        <v>1</v>
      </c>
      <c r="I150" s="9">
        <f>IF(Source!BB57&lt;&gt; 0, Source!BB57, 1)</f>
        <v>1</v>
      </c>
      <c r="J150" s="21">
        <f>Source!Q57</f>
        <v>1.38</v>
      </c>
      <c r="K150" s="21"/>
    </row>
    <row r="151" spans="1:22" ht="14.25" x14ac:dyDescent="0.2">
      <c r="A151" s="18"/>
      <c r="B151" s="18"/>
      <c r="C151" s="18" t="s">
        <v>608</v>
      </c>
      <c r="D151" s="19"/>
      <c r="E151" s="9"/>
      <c r="F151" s="21">
        <f>Source!AL57</f>
        <v>2.2000000000000002</v>
      </c>
      <c r="G151" s="20" t="str">
        <f>Source!DD57</f>
        <v/>
      </c>
      <c r="H151" s="9">
        <f>Source!AW57</f>
        <v>1</v>
      </c>
      <c r="I151" s="9">
        <f>IF(Source!BC57&lt;&gt; 0, Source!BC57, 1)</f>
        <v>1</v>
      </c>
      <c r="J151" s="21">
        <f>Source!P57</f>
        <v>13.2</v>
      </c>
      <c r="K151" s="21"/>
    </row>
    <row r="152" spans="1:22" ht="14.25" x14ac:dyDescent="0.2">
      <c r="A152" s="18"/>
      <c r="B152" s="18"/>
      <c r="C152" s="18" t="s">
        <v>609</v>
      </c>
      <c r="D152" s="19" t="s">
        <v>610</v>
      </c>
      <c r="E152" s="9">
        <f>Source!AT57</f>
        <v>70</v>
      </c>
      <c r="F152" s="21"/>
      <c r="G152" s="20"/>
      <c r="H152" s="9"/>
      <c r="I152" s="9"/>
      <c r="J152" s="21">
        <f>SUM(R147:R151)</f>
        <v>363.09</v>
      </c>
      <c r="K152" s="21"/>
    </row>
    <row r="153" spans="1:22" ht="14.25" x14ac:dyDescent="0.2">
      <c r="A153" s="18"/>
      <c r="B153" s="18"/>
      <c r="C153" s="18" t="s">
        <v>611</v>
      </c>
      <c r="D153" s="19" t="s">
        <v>610</v>
      </c>
      <c r="E153" s="9">
        <f>Source!AU57</f>
        <v>10</v>
      </c>
      <c r="F153" s="21"/>
      <c r="G153" s="20"/>
      <c r="H153" s="9"/>
      <c r="I153" s="9"/>
      <c r="J153" s="21">
        <f>SUM(T147:T152)</f>
        <v>51.87</v>
      </c>
      <c r="K153" s="21"/>
    </row>
    <row r="154" spans="1:22" ht="14.25" x14ac:dyDescent="0.2">
      <c r="A154" s="18"/>
      <c r="B154" s="18"/>
      <c r="C154" s="18" t="s">
        <v>613</v>
      </c>
      <c r="D154" s="19" t="s">
        <v>614</v>
      </c>
      <c r="E154" s="9">
        <f>Source!AQ57</f>
        <v>0.14000000000000001</v>
      </c>
      <c r="F154" s="21"/>
      <c r="G154" s="20" t="str">
        <f>Source!DI57</f>
        <v/>
      </c>
      <c r="H154" s="9">
        <f>Source!AV57</f>
        <v>1</v>
      </c>
      <c r="I154" s="9"/>
      <c r="J154" s="21"/>
      <c r="K154" s="21">
        <f>Source!U57</f>
        <v>0.84000000000000008</v>
      </c>
    </row>
    <row r="155" spans="1:22" ht="15" x14ac:dyDescent="0.25">
      <c r="A155" s="24"/>
      <c r="B155" s="24"/>
      <c r="C155" s="24"/>
      <c r="D155" s="24"/>
      <c r="E155" s="24"/>
      <c r="F155" s="24"/>
      <c r="G155" s="24"/>
      <c r="H155" s="24"/>
      <c r="I155" s="47">
        <f>J149+J150+J151+J152+J153</f>
        <v>948.24000000000012</v>
      </c>
      <c r="J155" s="47"/>
      <c r="K155" s="25">
        <f>IF(Source!I57&lt;&gt;0, ROUND(I155/Source!I57, 2), 0)</f>
        <v>158.04</v>
      </c>
      <c r="P155" s="23">
        <f>I155</f>
        <v>948.24000000000012</v>
      </c>
    </row>
    <row r="156" spans="1:22" ht="42.75" x14ac:dyDescent="0.2">
      <c r="A156" s="18">
        <v>16</v>
      </c>
      <c r="B156" s="18" t="str">
        <f>Source!F60</f>
        <v>1.23-2103-41-1/1</v>
      </c>
      <c r="C156" s="18" t="str">
        <f>Source!G60</f>
        <v>Техническое обслуживание регулирующего клапана  //  Клапан ручной балансировочный</v>
      </c>
      <c r="D156" s="19" t="str">
        <f>Source!H60</f>
        <v>шт.</v>
      </c>
      <c r="E156" s="9">
        <f>Source!I60</f>
        <v>32</v>
      </c>
      <c r="F156" s="21"/>
      <c r="G156" s="20"/>
      <c r="H156" s="9"/>
      <c r="I156" s="9"/>
      <c r="J156" s="21"/>
      <c r="K156" s="21"/>
      <c r="Q156">
        <f>ROUND((Source!BZ60/100)*ROUND((Source!AF60*Source!AV60)*Source!I60, 2), 2)</f>
        <v>4659.2</v>
      </c>
      <c r="R156">
        <f>Source!X60</f>
        <v>4659.2</v>
      </c>
      <c r="S156">
        <f>ROUND((Source!CA60/100)*ROUND((Source!AF60*Source!AV60)*Source!I60, 2), 2)</f>
        <v>665.6</v>
      </c>
      <c r="T156">
        <f>Source!Y60</f>
        <v>665.6</v>
      </c>
      <c r="U156">
        <f>ROUND((175/100)*ROUND((Source!AE60*Source!AV60)*Source!I60, 2), 2)</f>
        <v>2775.92</v>
      </c>
      <c r="V156">
        <f>ROUND((108/100)*ROUND(Source!CS60*Source!I60, 2), 2)</f>
        <v>1713.14</v>
      </c>
    </row>
    <row r="157" spans="1:22" ht="14.25" x14ac:dyDescent="0.2">
      <c r="A157" s="18"/>
      <c r="B157" s="18"/>
      <c r="C157" s="18" t="s">
        <v>605</v>
      </c>
      <c r="D157" s="19"/>
      <c r="E157" s="9"/>
      <c r="F157" s="21">
        <f>Source!AO60</f>
        <v>208</v>
      </c>
      <c r="G157" s="20" t="str">
        <f>Source!DG60</f>
        <v/>
      </c>
      <c r="H157" s="9">
        <f>Source!AV60</f>
        <v>1</v>
      </c>
      <c r="I157" s="9">
        <f>IF(Source!BA60&lt;&gt; 0, Source!BA60, 1)</f>
        <v>1</v>
      </c>
      <c r="J157" s="21">
        <f>Source!S60</f>
        <v>6656</v>
      </c>
      <c r="K157" s="21"/>
    </row>
    <row r="158" spans="1:22" ht="14.25" x14ac:dyDescent="0.2">
      <c r="A158" s="18"/>
      <c r="B158" s="18"/>
      <c r="C158" s="18" t="s">
        <v>606</v>
      </c>
      <c r="D158" s="19"/>
      <c r="E158" s="9"/>
      <c r="F158" s="21">
        <f>Source!AM60</f>
        <v>78.180000000000007</v>
      </c>
      <c r="G158" s="20" t="str">
        <f>Source!DE60</f>
        <v/>
      </c>
      <c r="H158" s="9">
        <f>Source!AV60</f>
        <v>1</v>
      </c>
      <c r="I158" s="9">
        <f>IF(Source!BB60&lt;&gt; 0, Source!BB60, 1)</f>
        <v>1</v>
      </c>
      <c r="J158" s="21">
        <f>Source!Q60</f>
        <v>2501.7600000000002</v>
      </c>
      <c r="K158" s="21"/>
    </row>
    <row r="159" spans="1:22" ht="14.25" x14ac:dyDescent="0.2">
      <c r="A159" s="18"/>
      <c r="B159" s="18"/>
      <c r="C159" s="18" t="s">
        <v>607</v>
      </c>
      <c r="D159" s="19"/>
      <c r="E159" s="9"/>
      <c r="F159" s="21">
        <f>Source!AN60</f>
        <v>49.57</v>
      </c>
      <c r="G159" s="20" t="str">
        <f>Source!DF60</f>
        <v/>
      </c>
      <c r="H159" s="9">
        <f>Source!AV60</f>
        <v>1</v>
      </c>
      <c r="I159" s="9">
        <f>IF(Source!BS60&lt;&gt; 0, Source!BS60, 1)</f>
        <v>1</v>
      </c>
      <c r="J159" s="22">
        <f>Source!R60</f>
        <v>1586.24</v>
      </c>
      <c r="K159" s="21"/>
    </row>
    <row r="160" spans="1:22" ht="14.25" x14ac:dyDescent="0.2">
      <c r="A160" s="18"/>
      <c r="B160" s="18"/>
      <c r="C160" s="18" t="s">
        <v>609</v>
      </c>
      <c r="D160" s="19" t="s">
        <v>610</v>
      </c>
      <c r="E160" s="9">
        <f>Source!AT60</f>
        <v>70</v>
      </c>
      <c r="F160" s="21"/>
      <c r="G160" s="20"/>
      <c r="H160" s="9"/>
      <c r="I160" s="9"/>
      <c r="J160" s="21">
        <f>SUM(R156:R159)</f>
        <v>4659.2</v>
      </c>
      <c r="K160" s="21"/>
    </row>
    <row r="161" spans="1:22" ht="14.25" x14ac:dyDescent="0.2">
      <c r="A161" s="18"/>
      <c r="B161" s="18"/>
      <c r="C161" s="18" t="s">
        <v>611</v>
      </c>
      <c r="D161" s="19" t="s">
        <v>610</v>
      </c>
      <c r="E161" s="9">
        <f>Source!AU60</f>
        <v>10</v>
      </c>
      <c r="F161" s="21"/>
      <c r="G161" s="20"/>
      <c r="H161" s="9"/>
      <c r="I161" s="9"/>
      <c r="J161" s="21">
        <f>SUM(T156:T160)</f>
        <v>665.6</v>
      </c>
      <c r="K161" s="21"/>
    </row>
    <row r="162" spans="1:22" ht="14.25" x14ac:dyDescent="0.2">
      <c r="A162" s="18"/>
      <c r="B162" s="18"/>
      <c r="C162" s="18" t="s">
        <v>612</v>
      </c>
      <c r="D162" s="19" t="s">
        <v>610</v>
      </c>
      <c r="E162" s="9">
        <f>108</f>
        <v>108</v>
      </c>
      <c r="F162" s="21"/>
      <c r="G162" s="20"/>
      <c r="H162" s="9"/>
      <c r="I162" s="9"/>
      <c r="J162" s="21">
        <f>SUM(V156:V161)</f>
        <v>1713.14</v>
      </c>
      <c r="K162" s="21"/>
    </row>
    <row r="163" spans="1:22" ht="14.25" x14ac:dyDescent="0.2">
      <c r="A163" s="18"/>
      <c r="B163" s="18"/>
      <c r="C163" s="18" t="s">
        <v>613</v>
      </c>
      <c r="D163" s="19" t="s">
        <v>614</v>
      </c>
      <c r="E163" s="9">
        <f>Source!AQ60</f>
        <v>0.37</v>
      </c>
      <c r="F163" s="21"/>
      <c r="G163" s="20" t="str">
        <f>Source!DI60</f>
        <v/>
      </c>
      <c r="H163" s="9">
        <f>Source!AV60</f>
        <v>1</v>
      </c>
      <c r="I163" s="9"/>
      <c r="J163" s="21"/>
      <c r="K163" s="21">
        <f>Source!U60</f>
        <v>11.84</v>
      </c>
    </row>
    <row r="164" spans="1:22" ht="15" x14ac:dyDescent="0.25">
      <c r="A164" s="24"/>
      <c r="B164" s="24"/>
      <c r="C164" s="24"/>
      <c r="D164" s="24"/>
      <c r="E164" s="24"/>
      <c r="F164" s="24"/>
      <c r="G164" s="24"/>
      <c r="H164" s="24"/>
      <c r="I164" s="47">
        <f>J157+J158+J160+J161+J162</f>
        <v>16195.699999999999</v>
      </c>
      <c r="J164" s="47"/>
      <c r="K164" s="25">
        <f>IF(Source!I60&lt;&gt;0, ROUND(I164/Source!I60, 2), 0)</f>
        <v>506.12</v>
      </c>
      <c r="P164" s="23">
        <f>I164</f>
        <v>16195.699999999999</v>
      </c>
    </row>
    <row r="165" spans="1:22" ht="42.75" x14ac:dyDescent="0.2">
      <c r="A165" s="18">
        <v>17</v>
      </c>
      <c r="B165" s="18" t="str">
        <f>Source!F61</f>
        <v>1.23-2103-41-1/1</v>
      </c>
      <c r="C165" s="18" t="str">
        <f>Source!G61</f>
        <v>Техническое обслуживание регулирующего клапана  //  Клапан ручной запорный</v>
      </c>
      <c r="D165" s="19" t="str">
        <f>Source!H61</f>
        <v>шт.</v>
      </c>
      <c r="E165" s="9">
        <f>Source!I61</f>
        <v>32</v>
      </c>
      <c r="F165" s="21"/>
      <c r="G165" s="20"/>
      <c r="H165" s="9"/>
      <c r="I165" s="9"/>
      <c r="J165" s="21"/>
      <c r="K165" s="21"/>
      <c r="Q165">
        <f>ROUND((Source!BZ61/100)*ROUND((Source!AF61*Source!AV61)*Source!I61, 2), 2)</f>
        <v>4659.2</v>
      </c>
      <c r="R165">
        <f>Source!X61</f>
        <v>4659.2</v>
      </c>
      <c r="S165">
        <f>ROUND((Source!CA61/100)*ROUND((Source!AF61*Source!AV61)*Source!I61, 2), 2)</f>
        <v>665.6</v>
      </c>
      <c r="T165">
        <f>Source!Y61</f>
        <v>665.6</v>
      </c>
      <c r="U165">
        <f>ROUND((175/100)*ROUND((Source!AE61*Source!AV61)*Source!I61, 2), 2)</f>
        <v>2775.92</v>
      </c>
      <c r="V165">
        <f>ROUND((108/100)*ROUND(Source!CS61*Source!I61, 2), 2)</f>
        <v>1713.14</v>
      </c>
    </row>
    <row r="166" spans="1:22" ht="14.25" x14ac:dyDescent="0.2">
      <c r="A166" s="18"/>
      <c r="B166" s="18"/>
      <c r="C166" s="18" t="s">
        <v>605</v>
      </c>
      <c r="D166" s="19"/>
      <c r="E166" s="9"/>
      <c r="F166" s="21">
        <f>Source!AO61</f>
        <v>208</v>
      </c>
      <c r="G166" s="20" t="str">
        <f>Source!DG61</f>
        <v/>
      </c>
      <c r="H166" s="9">
        <f>Source!AV61</f>
        <v>1</v>
      </c>
      <c r="I166" s="9">
        <f>IF(Source!BA61&lt;&gt; 0, Source!BA61, 1)</f>
        <v>1</v>
      </c>
      <c r="J166" s="21">
        <f>Source!S61</f>
        <v>6656</v>
      </c>
      <c r="K166" s="21"/>
    </row>
    <row r="167" spans="1:22" ht="14.25" x14ac:dyDescent="0.2">
      <c r="A167" s="18"/>
      <c r="B167" s="18"/>
      <c r="C167" s="18" t="s">
        <v>606</v>
      </c>
      <c r="D167" s="19"/>
      <c r="E167" s="9"/>
      <c r="F167" s="21">
        <f>Source!AM61</f>
        <v>78.180000000000007</v>
      </c>
      <c r="G167" s="20" t="str">
        <f>Source!DE61</f>
        <v/>
      </c>
      <c r="H167" s="9">
        <f>Source!AV61</f>
        <v>1</v>
      </c>
      <c r="I167" s="9">
        <f>IF(Source!BB61&lt;&gt; 0, Source!BB61, 1)</f>
        <v>1</v>
      </c>
      <c r="J167" s="21">
        <f>Source!Q61</f>
        <v>2501.7600000000002</v>
      </c>
      <c r="K167" s="21"/>
    </row>
    <row r="168" spans="1:22" ht="14.25" x14ac:dyDescent="0.2">
      <c r="A168" s="18"/>
      <c r="B168" s="18"/>
      <c r="C168" s="18" t="s">
        <v>607</v>
      </c>
      <c r="D168" s="19"/>
      <c r="E168" s="9"/>
      <c r="F168" s="21">
        <f>Source!AN61</f>
        <v>49.57</v>
      </c>
      <c r="G168" s="20" t="str">
        <f>Source!DF61</f>
        <v/>
      </c>
      <c r="H168" s="9">
        <f>Source!AV61</f>
        <v>1</v>
      </c>
      <c r="I168" s="9">
        <f>IF(Source!BS61&lt;&gt; 0, Source!BS61, 1)</f>
        <v>1</v>
      </c>
      <c r="J168" s="22">
        <f>Source!R61</f>
        <v>1586.24</v>
      </c>
      <c r="K168" s="21"/>
    </row>
    <row r="169" spans="1:22" ht="14.25" x14ac:dyDescent="0.2">
      <c r="A169" s="18"/>
      <c r="B169" s="18"/>
      <c r="C169" s="18" t="s">
        <v>609</v>
      </c>
      <c r="D169" s="19" t="s">
        <v>610</v>
      </c>
      <c r="E169" s="9">
        <f>Source!AT61</f>
        <v>70</v>
      </c>
      <c r="F169" s="21"/>
      <c r="G169" s="20"/>
      <c r="H169" s="9"/>
      <c r="I169" s="9"/>
      <c r="J169" s="21">
        <f>SUM(R165:R168)</f>
        <v>4659.2</v>
      </c>
      <c r="K169" s="21"/>
    </row>
    <row r="170" spans="1:22" ht="14.25" x14ac:dyDescent="0.2">
      <c r="A170" s="18"/>
      <c r="B170" s="18"/>
      <c r="C170" s="18" t="s">
        <v>611</v>
      </c>
      <c r="D170" s="19" t="s">
        <v>610</v>
      </c>
      <c r="E170" s="9">
        <f>Source!AU61</f>
        <v>10</v>
      </c>
      <c r="F170" s="21"/>
      <c r="G170" s="20"/>
      <c r="H170" s="9"/>
      <c r="I170" s="9"/>
      <c r="J170" s="21">
        <f>SUM(T165:T169)</f>
        <v>665.6</v>
      </c>
      <c r="K170" s="21"/>
    </row>
    <row r="171" spans="1:22" ht="14.25" x14ac:dyDescent="0.2">
      <c r="A171" s="18"/>
      <c r="B171" s="18"/>
      <c r="C171" s="18" t="s">
        <v>612</v>
      </c>
      <c r="D171" s="19" t="s">
        <v>610</v>
      </c>
      <c r="E171" s="9">
        <f>108</f>
        <v>108</v>
      </c>
      <c r="F171" s="21"/>
      <c r="G171" s="20"/>
      <c r="H171" s="9"/>
      <c r="I171" s="9"/>
      <c r="J171" s="21">
        <f>SUM(V165:V170)</f>
        <v>1713.14</v>
      </c>
      <c r="K171" s="21"/>
    </row>
    <row r="172" spans="1:22" ht="14.25" x14ac:dyDescent="0.2">
      <c r="A172" s="18"/>
      <c r="B172" s="18"/>
      <c r="C172" s="18" t="s">
        <v>613</v>
      </c>
      <c r="D172" s="19" t="s">
        <v>614</v>
      </c>
      <c r="E172" s="9">
        <f>Source!AQ61</f>
        <v>0.37</v>
      </c>
      <c r="F172" s="21"/>
      <c r="G172" s="20" t="str">
        <f>Source!DI61</f>
        <v/>
      </c>
      <c r="H172" s="9">
        <f>Source!AV61</f>
        <v>1</v>
      </c>
      <c r="I172" s="9"/>
      <c r="J172" s="21"/>
      <c r="K172" s="21">
        <f>Source!U61</f>
        <v>11.84</v>
      </c>
    </row>
    <row r="173" spans="1:22" ht="15" x14ac:dyDescent="0.25">
      <c r="A173" s="24"/>
      <c r="B173" s="24"/>
      <c r="C173" s="24"/>
      <c r="D173" s="24"/>
      <c r="E173" s="24"/>
      <c r="F173" s="24"/>
      <c r="G173" s="24"/>
      <c r="H173" s="24"/>
      <c r="I173" s="47">
        <f>J166+J167+J169+J170+J171</f>
        <v>16195.699999999999</v>
      </c>
      <c r="J173" s="47"/>
      <c r="K173" s="25">
        <f>IF(Source!I61&lt;&gt;0, ROUND(I173/Source!I61, 2), 0)</f>
        <v>506.12</v>
      </c>
      <c r="P173" s="23">
        <f>I173</f>
        <v>16195.699999999999</v>
      </c>
    </row>
    <row r="174" spans="1:22" ht="28.5" x14ac:dyDescent="0.2">
      <c r="A174" s="18">
        <v>18</v>
      </c>
      <c r="B174" s="18" t="str">
        <f>Source!F62</f>
        <v>1.17-2103-17-1/1</v>
      </c>
      <c r="C174" s="18" t="str">
        <f>Source!G62</f>
        <v>Техническое обслуживание автоматического воздухоотводчика</v>
      </c>
      <c r="D174" s="19" t="str">
        <f>Source!H62</f>
        <v>10 шт.</v>
      </c>
      <c r="E174" s="9">
        <f>Source!I62</f>
        <v>2.8</v>
      </c>
      <c r="F174" s="21"/>
      <c r="G174" s="20"/>
      <c r="H174" s="9"/>
      <c r="I174" s="9"/>
      <c r="J174" s="21"/>
      <c r="K174" s="21"/>
      <c r="Q174">
        <f>ROUND((Source!BZ62/100)*ROUND((Source!AF62*Source!AV62)*Source!I62, 2), 2)</f>
        <v>1839.61</v>
      </c>
      <c r="R174">
        <f>Source!X62</f>
        <v>1839.61</v>
      </c>
      <c r="S174">
        <f>ROUND((Source!CA62/100)*ROUND((Source!AF62*Source!AV62)*Source!I62, 2), 2)</f>
        <v>262.8</v>
      </c>
      <c r="T174">
        <f>Source!Y62</f>
        <v>262.8</v>
      </c>
      <c r="U174">
        <f>ROUND((175/100)*ROUND((Source!AE62*Source!AV62)*Source!I62, 2), 2)</f>
        <v>0</v>
      </c>
      <c r="V174">
        <f>ROUND((108/100)*ROUND(Source!CS62*Source!I62, 2), 2)</f>
        <v>0</v>
      </c>
    </row>
    <row r="175" spans="1:22" x14ac:dyDescent="0.2">
      <c r="C175" s="26" t="str">
        <f>"Объем: "&amp;Source!I62&amp;"=28/"&amp;"10"</f>
        <v>Объем: 2,8=28/10</v>
      </c>
    </row>
    <row r="176" spans="1:22" ht="14.25" x14ac:dyDescent="0.2">
      <c r="A176" s="18"/>
      <c r="B176" s="18"/>
      <c r="C176" s="18" t="s">
        <v>605</v>
      </c>
      <c r="D176" s="19"/>
      <c r="E176" s="9"/>
      <c r="F176" s="21">
        <f>Source!AO62</f>
        <v>938.58</v>
      </c>
      <c r="G176" s="20" t="str">
        <f>Source!DG62</f>
        <v/>
      </c>
      <c r="H176" s="9">
        <f>Source!AV62</f>
        <v>1</v>
      </c>
      <c r="I176" s="9">
        <f>IF(Source!BA62&lt;&gt; 0, Source!BA62, 1)</f>
        <v>1</v>
      </c>
      <c r="J176" s="21">
        <f>Source!S62</f>
        <v>2628.02</v>
      </c>
      <c r="K176" s="21"/>
    </row>
    <row r="177" spans="1:22" ht="14.25" x14ac:dyDescent="0.2">
      <c r="A177" s="18"/>
      <c r="B177" s="18"/>
      <c r="C177" s="18" t="s">
        <v>608</v>
      </c>
      <c r="D177" s="19"/>
      <c r="E177" s="9"/>
      <c r="F177" s="21">
        <f>Source!AL62</f>
        <v>0.63</v>
      </c>
      <c r="G177" s="20" t="str">
        <f>Source!DD62</f>
        <v/>
      </c>
      <c r="H177" s="9">
        <f>Source!AW62</f>
        <v>1</v>
      </c>
      <c r="I177" s="9">
        <f>IF(Source!BC62&lt;&gt; 0, Source!BC62, 1)</f>
        <v>1</v>
      </c>
      <c r="J177" s="21">
        <f>Source!P62</f>
        <v>1.76</v>
      </c>
      <c r="K177" s="21"/>
    </row>
    <row r="178" spans="1:22" ht="14.25" x14ac:dyDescent="0.2">
      <c r="A178" s="18"/>
      <c r="B178" s="18"/>
      <c r="C178" s="18" t="s">
        <v>609</v>
      </c>
      <c r="D178" s="19" t="s">
        <v>610</v>
      </c>
      <c r="E178" s="9">
        <f>Source!AT62</f>
        <v>70</v>
      </c>
      <c r="F178" s="21"/>
      <c r="G178" s="20"/>
      <c r="H178" s="9"/>
      <c r="I178" s="9"/>
      <c r="J178" s="21">
        <f>SUM(R174:R177)</f>
        <v>1839.61</v>
      </c>
      <c r="K178" s="21"/>
    </row>
    <row r="179" spans="1:22" ht="14.25" x14ac:dyDescent="0.2">
      <c r="A179" s="18"/>
      <c r="B179" s="18"/>
      <c r="C179" s="18" t="s">
        <v>611</v>
      </c>
      <c r="D179" s="19" t="s">
        <v>610</v>
      </c>
      <c r="E179" s="9">
        <f>Source!AU62</f>
        <v>10</v>
      </c>
      <c r="F179" s="21"/>
      <c r="G179" s="20"/>
      <c r="H179" s="9"/>
      <c r="I179" s="9"/>
      <c r="J179" s="21">
        <f>SUM(T174:T178)</f>
        <v>262.8</v>
      </c>
      <c r="K179" s="21"/>
    </row>
    <row r="180" spans="1:22" ht="14.25" x14ac:dyDescent="0.2">
      <c r="A180" s="18"/>
      <c r="B180" s="18"/>
      <c r="C180" s="18" t="s">
        <v>613</v>
      </c>
      <c r="D180" s="19" t="s">
        <v>614</v>
      </c>
      <c r="E180" s="9">
        <f>Source!AQ62</f>
        <v>1.52</v>
      </c>
      <c r="F180" s="21"/>
      <c r="G180" s="20" t="str">
        <f>Source!DI62</f>
        <v/>
      </c>
      <c r="H180" s="9">
        <f>Source!AV62</f>
        <v>1</v>
      </c>
      <c r="I180" s="9"/>
      <c r="J180" s="21"/>
      <c r="K180" s="21">
        <f>Source!U62</f>
        <v>4.2559999999999993</v>
      </c>
    </row>
    <row r="181" spans="1:22" ht="15" x14ac:dyDescent="0.25">
      <c r="A181" s="24"/>
      <c r="B181" s="24"/>
      <c r="C181" s="24"/>
      <c r="D181" s="24"/>
      <c r="E181" s="24"/>
      <c r="F181" s="24"/>
      <c r="G181" s="24"/>
      <c r="H181" s="24"/>
      <c r="I181" s="47">
        <f>J176+J177+J178+J179</f>
        <v>4732.1900000000005</v>
      </c>
      <c r="J181" s="47"/>
      <c r="K181" s="25">
        <f>IF(Source!I62&lt;&gt;0, ROUND(I181/Source!I62, 2), 0)</f>
        <v>1690.07</v>
      </c>
      <c r="P181" s="23">
        <f>I181</f>
        <v>4732.1900000000005</v>
      </c>
    </row>
    <row r="182" spans="1:22" ht="42.75" x14ac:dyDescent="0.2">
      <c r="A182" s="18">
        <v>19</v>
      </c>
      <c r="B182" s="18" t="str">
        <f>Source!F63</f>
        <v>1.15-2203-7-1/1</v>
      </c>
      <c r="C182" s="18" t="str">
        <f>Source!G63</f>
        <v>Техническое обслуживание крана шарового латунного никелированного диаметром до 25 мм</v>
      </c>
      <c r="D182" s="19" t="str">
        <f>Source!H63</f>
        <v>10 шт.</v>
      </c>
      <c r="E182" s="9">
        <f>Source!I63</f>
        <v>2.4</v>
      </c>
      <c r="F182" s="21"/>
      <c r="G182" s="20"/>
      <c r="H182" s="9"/>
      <c r="I182" s="9"/>
      <c r="J182" s="21"/>
      <c r="K182" s="21"/>
      <c r="Q182">
        <f>ROUND((Source!BZ63/100)*ROUND((Source!AF63*Source!AV63)*Source!I63, 2), 2)</f>
        <v>466.82</v>
      </c>
      <c r="R182">
        <f>Source!X63</f>
        <v>466.82</v>
      </c>
      <c r="S182">
        <f>ROUND((Source!CA63/100)*ROUND((Source!AF63*Source!AV63)*Source!I63, 2), 2)</f>
        <v>66.69</v>
      </c>
      <c r="T182">
        <f>Source!Y63</f>
        <v>66.69</v>
      </c>
      <c r="U182">
        <f>ROUND((175/100)*ROUND((Source!AE63*Source!AV63)*Source!I63, 2), 2)</f>
        <v>0</v>
      </c>
      <c r="V182">
        <f>ROUND((108/100)*ROUND(Source!CS63*Source!I63, 2), 2)</f>
        <v>0</v>
      </c>
    </row>
    <row r="183" spans="1:22" x14ac:dyDescent="0.2">
      <c r="C183" s="26" t="str">
        <f>"Объем: "&amp;Source!I63&amp;"=24/"&amp;"10"</f>
        <v>Объем: 2,4=24/10</v>
      </c>
    </row>
    <row r="184" spans="1:22" ht="14.25" x14ac:dyDescent="0.2">
      <c r="A184" s="18"/>
      <c r="B184" s="18"/>
      <c r="C184" s="18" t="s">
        <v>605</v>
      </c>
      <c r="D184" s="19"/>
      <c r="E184" s="9"/>
      <c r="F184" s="21">
        <f>Source!AO63</f>
        <v>277.87</v>
      </c>
      <c r="G184" s="20" t="str">
        <f>Source!DG63</f>
        <v/>
      </c>
      <c r="H184" s="9">
        <f>Source!AV63</f>
        <v>1</v>
      </c>
      <c r="I184" s="9">
        <f>IF(Source!BA63&lt;&gt; 0, Source!BA63, 1)</f>
        <v>1</v>
      </c>
      <c r="J184" s="21">
        <f>Source!S63</f>
        <v>666.89</v>
      </c>
      <c r="K184" s="21"/>
    </row>
    <row r="185" spans="1:22" ht="14.25" x14ac:dyDescent="0.2">
      <c r="A185" s="18"/>
      <c r="B185" s="18"/>
      <c r="C185" s="18" t="s">
        <v>609</v>
      </c>
      <c r="D185" s="19" t="s">
        <v>610</v>
      </c>
      <c r="E185" s="9">
        <f>Source!AT63</f>
        <v>70</v>
      </c>
      <c r="F185" s="21"/>
      <c r="G185" s="20"/>
      <c r="H185" s="9"/>
      <c r="I185" s="9"/>
      <c r="J185" s="21">
        <f>SUM(R182:R184)</f>
        <v>466.82</v>
      </c>
      <c r="K185" s="21"/>
    </row>
    <row r="186" spans="1:22" ht="14.25" x14ac:dyDescent="0.2">
      <c r="A186" s="18"/>
      <c r="B186" s="18"/>
      <c r="C186" s="18" t="s">
        <v>611</v>
      </c>
      <c r="D186" s="19" t="s">
        <v>610</v>
      </c>
      <c r="E186" s="9">
        <f>Source!AU63</f>
        <v>10</v>
      </c>
      <c r="F186" s="21"/>
      <c r="G186" s="20"/>
      <c r="H186" s="9"/>
      <c r="I186" s="9"/>
      <c r="J186" s="21">
        <f>SUM(T182:T185)</f>
        <v>66.69</v>
      </c>
      <c r="K186" s="21"/>
    </row>
    <row r="187" spans="1:22" ht="14.25" x14ac:dyDescent="0.2">
      <c r="A187" s="18"/>
      <c r="B187" s="18"/>
      <c r="C187" s="18" t="s">
        <v>613</v>
      </c>
      <c r="D187" s="19" t="s">
        <v>614</v>
      </c>
      <c r="E187" s="9">
        <f>Source!AQ63</f>
        <v>0.45</v>
      </c>
      <c r="F187" s="21"/>
      <c r="G187" s="20" t="str">
        <f>Source!DI63</f>
        <v/>
      </c>
      <c r="H187" s="9">
        <f>Source!AV63</f>
        <v>1</v>
      </c>
      <c r="I187" s="9"/>
      <c r="J187" s="21"/>
      <c r="K187" s="21">
        <f>Source!U63</f>
        <v>1.08</v>
      </c>
    </row>
    <row r="188" spans="1:22" ht="15" x14ac:dyDescent="0.25">
      <c r="A188" s="24"/>
      <c r="B188" s="24"/>
      <c r="C188" s="24"/>
      <c r="D188" s="24"/>
      <c r="E188" s="24"/>
      <c r="F188" s="24"/>
      <c r="G188" s="24"/>
      <c r="H188" s="24"/>
      <c r="I188" s="47">
        <f>J184+J185+J186</f>
        <v>1200.4000000000001</v>
      </c>
      <c r="J188" s="47"/>
      <c r="K188" s="25">
        <f>IF(Source!I63&lt;&gt;0, ROUND(I188/Source!I63, 2), 0)</f>
        <v>500.17</v>
      </c>
      <c r="P188" s="23">
        <f>I188</f>
        <v>1200.4000000000001</v>
      </c>
    </row>
    <row r="190" spans="1:22" ht="15" x14ac:dyDescent="0.25">
      <c r="B190" s="48" t="str">
        <f>Source!G64</f>
        <v>Склад №4</v>
      </c>
      <c r="C190" s="48"/>
      <c r="D190" s="48"/>
      <c r="E190" s="48"/>
      <c r="F190" s="48"/>
      <c r="G190" s="48"/>
      <c r="H190" s="48"/>
      <c r="I190" s="48"/>
      <c r="J190" s="48"/>
    </row>
    <row r="191" spans="1:22" ht="71.25" x14ac:dyDescent="0.2">
      <c r="A191" s="18">
        <v>20</v>
      </c>
      <c r="B191" s="18" t="str">
        <f>Source!F65</f>
        <v>1.18-2303-4-2/1</v>
      </c>
      <c r="C191" s="18" t="str">
        <f>Source!G65</f>
        <v>Техническое обслуживание горизонтальных воздушно-тепловых завес с электрическим нагревателем производительностью по воздуху до 1000 м3/ч</v>
      </c>
      <c r="D191" s="19" t="str">
        <f>Source!H65</f>
        <v>шт.</v>
      </c>
      <c r="E191" s="9">
        <f>Source!I65</f>
        <v>32</v>
      </c>
      <c r="F191" s="21"/>
      <c r="G191" s="20"/>
      <c r="H191" s="9"/>
      <c r="I191" s="9"/>
      <c r="J191" s="21"/>
      <c r="K191" s="21"/>
      <c r="Q191">
        <f>ROUND((Source!BZ65/100)*ROUND((Source!AF65*Source!AV65)*Source!I65, 2), 2)</f>
        <v>15161.44</v>
      </c>
      <c r="R191">
        <f>Source!X65</f>
        <v>15161.44</v>
      </c>
      <c r="S191">
        <f>ROUND((Source!CA65/100)*ROUND((Source!AF65*Source!AV65)*Source!I65, 2), 2)</f>
        <v>2165.92</v>
      </c>
      <c r="T191">
        <f>Source!Y65</f>
        <v>2165.92</v>
      </c>
      <c r="U191">
        <f>ROUND((175/100)*ROUND((Source!AE65*Source!AV65)*Source!I65, 2), 2)</f>
        <v>2.8</v>
      </c>
      <c r="V191">
        <f>ROUND((108/100)*ROUND(Source!CS65*Source!I65, 2), 2)</f>
        <v>1.73</v>
      </c>
    </row>
    <row r="192" spans="1:22" ht="14.25" x14ac:dyDescent="0.2">
      <c r="A192" s="18"/>
      <c r="B192" s="18"/>
      <c r="C192" s="18" t="s">
        <v>605</v>
      </c>
      <c r="D192" s="19"/>
      <c r="E192" s="9"/>
      <c r="F192" s="21">
        <f>Source!AO65</f>
        <v>676.85</v>
      </c>
      <c r="G192" s="20" t="str">
        <f>Source!DG65</f>
        <v/>
      </c>
      <c r="H192" s="9">
        <f>Source!AV65</f>
        <v>1</v>
      </c>
      <c r="I192" s="9">
        <f>IF(Source!BA65&lt;&gt; 0, Source!BA65, 1)</f>
        <v>1</v>
      </c>
      <c r="J192" s="21">
        <f>Source!S65</f>
        <v>21659.200000000001</v>
      </c>
      <c r="K192" s="21"/>
    </row>
    <row r="193" spans="1:22" ht="14.25" x14ac:dyDescent="0.2">
      <c r="A193" s="18"/>
      <c r="B193" s="18"/>
      <c r="C193" s="18" t="s">
        <v>606</v>
      </c>
      <c r="D193" s="19"/>
      <c r="E193" s="9"/>
      <c r="F193" s="21">
        <f>Source!AM65</f>
        <v>3.57</v>
      </c>
      <c r="G193" s="20" t="str">
        <f>Source!DE65</f>
        <v/>
      </c>
      <c r="H193" s="9">
        <f>Source!AV65</f>
        <v>1</v>
      </c>
      <c r="I193" s="9">
        <f>IF(Source!BB65&lt;&gt; 0, Source!BB65, 1)</f>
        <v>1</v>
      </c>
      <c r="J193" s="21">
        <f>Source!Q65</f>
        <v>114.24</v>
      </c>
      <c r="K193" s="21"/>
    </row>
    <row r="194" spans="1:22" ht="14.25" x14ac:dyDescent="0.2">
      <c r="A194" s="18"/>
      <c r="B194" s="18"/>
      <c r="C194" s="18" t="s">
        <v>607</v>
      </c>
      <c r="D194" s="19"/>
      <c r="E194" s="9"/>
      <c r="F194" s="21">
        <f>Source!AN65</f>
        <v>0.05</v>
      </c>
      <c r="G194" s="20" t="str">
        <f>Source!DF65</f>
        <v/>
      </c>
      <c r="H194" s="9">
        <f>Source!AV65</f>
        <v>1</v>
      </c>
      <c r="I194" s="9">
        <f>IF(Source!BS65&lt;&gt; 0, Source!BS65, 1)</f>
        <v>1</v>
      </c>
      <c r="J194" s="22">
        <f>Source!R65</f>
        <v>1.6</v>
      </c>
      <c r="K194" s="21"/>
    </row>
    <row r="195" spans="1:22" ht="14.25" x14ac:dyDescent="0.2">
      <c r="A195" s="18"/>
      <c r="B195" s="18"/>
      <c r="C195" s="18" t="s">
        <v>608</v>
      </c>
      <c r="D195" s="19"/>
      <c r="E195" s="9"/>
      <c r="F195" s="21">
        <f>Source!AL65</f>
        <v>0.63</v>
      </c>
      <c r="G195" s="20" t="str">
        <f>Source!DD65</f>
        <v/>
      </c>
      <c r="H195" s="9">
        <f>Source!AW65</f>
        <v>1</v>
      </c>
      <c r="I195" s="9">
        <f>IF(Source!BC65&lt;&gt; 0, Source!BC65, 1)</f>
        <v>1</v>
      </c>
      <c r="J195" s="21">
        <f>Source!P65</f>
        <v>20.16</v>
      </c>
      <c r="K195" s="21"/>
    </row>
    <row r="196" spans="1:22" ht="14.25" x14ac:dyDescent="0.2">
      <c r="A196" s="18"/>
      <c r="B196" s="18"/>
      <c r="C196" s="18" t="s">
        <v>609</v>
      </c>
      <c r="D196" s="19" t="s">
        <v>610</v>
      </c>
      <c r="E196" s="9">
        <f>Source!AT65</f>
        <v>70</v>
      </c>
      <c r="F196" s="21"/>
      <c r="G196" s="20"/>
      <c r="H196" s="9"/>
      <c r="I196" s="9"/>
      <c r="J196" s="21">
        <f>SUM(R191:R195)</f>
        <v>15161.44</v>
      </c>
      <c r="K196" s="21"/>
    </row>
    <row r="197" spans="1:22" ht="14.25" x14ac:dyDescent="0.2">
      <c r="A197" s="18"/>
      <c r="B197" s="18"/>
      <c r="C197" s="18" t="s">
        <v>611</v>
      </c>
      <c r="D197" s="19" t="s">
        <v>610</v>
      </c>
      <c r="E197" s="9">
        <f>Source!AU65</f>
        <v>10</v>
      </c>
      <c r="F197" s="21"/>
      <c r="G197" s="20"/>
      <c r="H197" s="9"/>
      <c r="I197" s="9"/>
      <c r="J197" s="21">
        <f>SUM(T191:T196)</f>
        <v>2165.92</v>
      </c>
      <c r="K197" s="21"/>
    </row>
    <row r="198" spans="1:22" ht="14.25" x14ac:dyDescent="0.2">
      <c r="A198" s="18"/>
      <c r="B198" s="18"/>
      <c r="C198" s="18" t="s">
        <v>612</v>
      </c>
      <c r="D198" s="19" t="s">
        <v>610</v>
      </c>
      <c r="E198" s="9">
        <f>108</f>
        <v>108</v>
      </c>
      <c r="F198" s="21"/>
      <c r="G198" s="20"/>
      <c r="H198" s="9"/>
      <c r="I198" s="9"/>
      <c r="J198" s="21">
        <f>SUM(V191:V197)</f>
        <v>1.73</v>
      </c>
      <c r="K198" s="21"/>
    </row>
    <row r="199" spans="1:22" ht="14.25" x14ac:dyDescent="0.2">
      <c r="A199" s="18"/>
      <c r="B199" s="18"/>
      <c r="C199" s="18" t="s">
        <v>613</v>
      </c>
      <c r="D199" s="19" t="s">
        <v>614</v>
      </c>
      <c r="E199" s="9">
        <f>Source!AQ65</f>
        <v>1.02</v>
      </c>
      <c r="F199" s="21"/>
      <c r="G199" s="20" t="str">
        <f>Source!DI65</f>
        <v/>
      </c>
      <c r="H199" s="9">
        <f>Source!AV65</f>
        <v>1</v>
      </c>
      <c r="I199" s="9"/>
      <c r="J199" s="21"/>
      <c r="K199" s="21">
        <f>Source!U65</f>
        <v>32.64</v>
      </c>
    </row>
    <row r="200" spans="1:22" ht="15" x14ac:dyDescent="0.25">
      <c r="A200" s="24"/>
      <c r="B200" s="24"/>
      <c r="C200" s="24"/>
      <c r="D200" s="24"/>
      <c r="E200" s="24"/>
      <c r="F200" s="24"/>
      <c r="G200" s="24"/>
      <c r="H200" s="24"/>
      <c r="I200" s="47">
        <f>J192+J193+J195+J196+J197+J198</f>
        <v>39122.69</v>
      </c>
      <c r="J200" s="47"/>
      <c r="K200" s="25">
        <f>IF(Source!I65&lt;&gt;0, ROUND(I200/Source!I65, 2), 0)</f>
        <v>1222.58</v>
      </c>
      <c r="P200" s="23">
        <f>I200</f>
        <v>39122.69</v>
      </c>
    </row>
    <row r="201" spans="1:22" ht="57" x14ac:dyDescent="0.2">
      <c r="A201" s="18">
        <v>21</v>
      </c>
      <c r="B201" s="18" t="str">
        <f>Source!F66</f>
        <v>1.21-2303-50-1/1</v>
      </c>
      <c r="C201" s="18" t="str">
        <f>Source!G66</f>
        <v>Техническое обслуживание  конвектора электрического настенного крепления, с механическим термостатом, мощность до 2,0 кВт</v>
      </c>
      <c r="D201" s="19" t="str">
        <f>Source!H66</f>
        <v>шт.</v>
      </c>
      <c r="E201" s="9">
        <f>Source!I66</f>
        <v>6</v>
      </c>
      <c r="F201" s="21"/>
      <c r="G201" s="20"/>
      <c r="H201" s="9"/>
      <c r="I201" s="9"/>
      <c r="J201" s="21"/>
      <c r="K201" s="21"/>
      <c r="Q201">
        <f>ROUND((Source!BZ66/100)*ROUND((Source!AF66*Source!AV66)*Source!I66, 2), 2)</f>
        <v>363.09</v>
      </c>
      <c r="R201">
        <f>Source!X66</f>
        <v>363.09</v>
      </c>
      <c r="S201">
        <f>ROUND((Source!CA66/100)*ROUND((Source!AF66*Source!AV66)*Source!I66, 2), 2)</f>
        <v>51.87</v>
      </c>
      <c r="T201">
        <f>Source!Y66</f>
        <v>51.87</v>
      </c>
      <c r="U201">
        <f>ROUND((175/100)*ROUND((Source!AE66*Source!AV66)*Source!I66, 2), 2)</f>
        <v>0</v>
      </c>
      <c r="V201">
        <f>ROUND((108/100)*ROUND(Source!CS66*Source!I66, 2), 2)</f>
        <v>0</v>
      </c>
    </row>
    <row r="202" spans="1:22" x14ac:dyDescent="0.2">
      <c r="C202" s="26" t="str">
        <f>"Объем: "&amp;Source!I66&amp;"=4+"&amp;"2"</f>
        <v>Объем: 6=4+2</v>
      </c>
    </row>
    <row r="203" spans="1:22" ht="14.25" x14ac:dyDescent="0.2">
      <c r="A203" s="18"/>
      <c r="B203" s="18"/>
      <c r="C203" s="18" t="s">
        <v>605</v>
      </c>
      <c r="D203" s="19"/>
      <c r="E203" s="9"/>
      <c r="F203" s="21">
        <f>Source!AO66</f>
        <v>86.45</v>
      </c>
      <c r="G203" s="20" t="str">
        <f>Source!DG66</f>
        <v/>
      </c>
      <c r="H203" s="9">
        <f>Source!AV66</f>
        <v>1</v>
      </c>
      <c r="I203" s="9">
        <f>IF(Source!BA66&lt;&gt; 0, Source!BA66, 1)</f>
        <v>1</v>
      </c>
      <c r="J203" s="21">
        <f>Source!S66</f>
        <v>518.70000000000005</v>
      </c>
      <c r="K203" s="21"/>
    </row>
    <row r="204" spans="1:22" ht="14.25" x14ac:dyDescent="0.2">
      <c r="A204" s="18"/>
      <c r="B204" s="18"/>
      <c r="C204" s="18" t="s">
        <v>606</v>
      </c>
      <c r="D204" s="19"/>
      <c r="E204" s="9"/>
      <c r="F204" s="21">
        <f>Source!AM66</f>
        <v>0.23</v>
      </c>
      <c r="G204" s="20" t="str">
        <f>Source!DE66</f>
        <v/>
      </c>
      <c r="H204" s="9">
        <f>Source!AV66</f>
        <v>1</v>
      </c>
      <c r="I204" s="9">
        <f>IF(Source!BB66&lt;&gt; 0, Source!BB66, 1)</f>
        <v>1</v>
      </c>
      <c r="J204" s="21">
        <f>Source!Q66</f>
        <v>1.38</v>
      </c>
      <c r="K204" s="21"/>
    </row>
    <row r="205" spans="1:22" ht="14.25" x14ac:dyDescent="0.2">
      <c r="A205" s="18"/>
      <c r="B205" s="18"/>
      <c r="C205" s="18" t="s">
        <v>608</v>
      </c>
      <c r="D205" s="19"/>
      <c r="E205" s="9"/>
      <c r="F205" s="21">
        <f>Source!AL66</f>
        <v>2.2000000000000002</v>
      </c>
      <c r="G205" s="20" t="str">
        <f>Source!DD66</f>
        <v/>
      </c>
      <c r="H205" s="9">
        <f>Source!AW66</f>
        <v>1</v>
      </c>
      <c r="I205" s="9">
        <f>IF(Source!BC66&lt;&gt; 0, Source!BC66, 1)</f>
        <v>1</v>
      </c>
      <c r="J205" s="21">
        <f>Source!P66</f>
        <v>13.2</v>
      </c>
      <c r="K205" s="21"/>
    </row>
    <row r="206" spans="1:22" ht="14.25" x14ac:dyDescent="0.2">
      <c r="A206" s="18"/>
      <c r="B206" s="18"/>
      <c r="C206" s="18" t="s">
        <v>609</v>
      </c>
      <c r="D206" s="19" t="s">
        <v>610</v>
      </c>
      <c r="E206" s="9">
        <f>Source!AT66</f>
        <v>70</v>
      </c>
      <c r="F206" s="21"/>
      <c r="G206" s="20"/>
      <c r="H206" s="9"/>
      <c r="I206" s="9"/>
      <c r="J206" s="21">
        <f>SUM(R201:R205)</f>
        <v>363.09</v>
      </c>
      <c r="K206" s="21"/>
    </row>
    <row r="207" spans="1:22" ht="14.25" x14ac:dyDescent="0.2">
      <c r="A207" s="18"/>
      <c r="B207" s="18"/>
      <c r="C207" s="18" t="s">
        <v>611</v>
      </c>
      <c r="D207" s="19" t="s">
        <v>610</v>
      </c>
      <c r="E207" s="9">
        <f>Source!AU66</f>
        <v>10</v>
      </c>
      <c r="F207" s="21"/>
      <c r="G207" s="20"/>
      <c r="H207" s="9"/>
      <c r="I207" s="9"/>
      <c r="J207" s="21">
        <f>SUM(T201:T206)</f>
        <v>51.87</v>
      </c>
      <c r="K207" s="21"/>
    </row>
    <row r="208" spans="1:22" ht="14.25" x14ac:dyDescent="0.2">
      <c r="A208" s="18"/>
      <c r="B208" s="18"/>
      <c r="C208" s="18" t="s">
        <v>613</v>
      </c>
      <c r="D208" s="19" t="s">
        <v>614</v>
      </c>
      <c r="E208" s="9">
        <f>Source!AQ66</f>
        <v>0.14000000000000001</v>
      </c>
      <c r="F208" s="21"/>
      <c r="G208" s="20" t="str">
        <f>Source!DI66</f>
        <v/>
      </c>
      <c r="H208" s="9">
        <f>Source!AV66</f>
        <v>1</v>
      </c>
      <c r="I208" s="9"/>
      <c r="J208" s="21"/>
      <c r="K208" s="21">
        <f>Source!U66</f>
        <v>0.84000000000000008</v>
      </c>
    </row>
    <row r="209" spans="1:22" ht="15" x14ac:dyDescent="0.25">
      <c r="A209" s="24"/>
      <c r="B209" s="24"/>
      <c r="C209" s="24"/>
      <c r="D209" s="24"/>
      <c r="E209" s="24"/>
      <c r="F209" s="24"/>
      <c r="G209" s="24"/>
      <c r="H209" s="24"/>
      <c r="I209" s="47">
        <f>J203+J204+J205+J206+J207</f>
        <v>948.24000000000012</v>
      </c>
      <c r="J209" s="47"/>
      <c r="K209" s="25">
        <f>IF(Source!I66&lt;&gt;0, ROUND(I209/Source!I66, 2), 0)</f>
        <v>158.04</v>
      </c>
      <c r="P209" s="23">
        <f>I209</f>
        <v>948.24000000000012</v>
      </c>
    </row>
    <row r="210" spans="1:22" ht="42.75" x14ac:dyDescent="0.2">
      <c r="A210" s="18">
        <v>22</v>
      </c>
      <c r="B210" s="18" t="str">
        <f>Source!F69</f>
        <v>1.23-2103-41-1/1</v>
      </c>
      <c r="C210" s="18" t="str">
        <f>Source!G69</f>
        <v>Техническое обслуживание регулирующего клапана  //  Клапан ручной балансировочный</v>
      </c>
      <c r="D210" s="19" t="str">
        <f>Source!H69</f>
        <v>шт.</v>
      </c>
      <c r="E210" s="9">
        <f>Source!I69</f>
        <v>32</v>
      </c>
      <c r="F210" s="21"/>
      <c r="G210" s="20"/>
      <c r="H210" s="9"/>
      <c r="I210" s="9"/>
      <c r="J210" s="21"/>
      <c r="K210" s="21"/>
      <c r="Q210">
        <f>ROUND((Source!BZ69/100)*ROUND((Source!AF69*Source!AV69)*Source!I69, 2), 2)</f>
        <v>4659.2</v>
      </c>
      <c r="R210">
        <f>Source!X69</f>
        <v>4659.2</v>
      </c>
      <c r="S210">
        <f>ROUND((Source!CA69/100)*ROUND((Source!AF69*Source!AV69)*Source!I69, 2), 2)</f>
        <v>665.6</v>
      </c>
      <c r="T210">
        <f>Source!Y69</f>
        <v>665.6</v>
      </c>
      <c r="U210">
        <f>ROUND((175/100)*ROUND((Source!AE69*Source!AV69)*Source!I69, 2), 2)</f>
        <v>2775.92</v>
      </c>
      <c r="V210">
        <f>ROUND((108/100)*ROUND(Source!CS69*Source!I69, 2), 2)</f>
        <v>1713.14</v>
      </c>
    </row>
    <row r="211" spans="1:22" ht="14.25" x14ac:dyDescent="0.2">
      <c r="A211" s="18"/>
      <c r="B211" s="18"/>
      <c r="C211" s="18" t="s">
        <v>605</v>
      </c>
      <c r="D211" s="19"/>
      <c r="E211" s="9"/>
      <c r="F211" s="21">
        <f>Source!AO69</f>
        <v>208</v>
      </c>
      <c r="G211" s="20" t="str">
        <f>Source!DG69</f>
        <v/>
      </c>
      <c r="H211" s="9">
        <f>Source!AV69</f>
        <v>1</v>
      </c>
      <c r="I211" s="9">
        <f>IF(Source!BA69&lt;&gt; 0, Source!BA69, 1)</f>
        <v>1</v>
      </c>
      <c r="J211" s="21">
        <f>Source!S69</f>
        <v>6656</v>
      </c>
      <c r="K211" s="21"/>
    </row>
    <row r="212" spans="1:22" ht="14.25" x14ac:dyDescent="0.2">
      <c r="A212" s="18"/>
      <c r="B212" s="18"/>
      <c r="C212" s="18" t="s">
        <v>606</v>
      </c>
      <c r="D212" s="19"/>
      <c r="E212" s="9"/>
      <c r="F212" s="21">
        <f>Source!AM69</f>
        <v>78.180000000000007</v>
      </c>
      <c r="G212" s="20" t="str">
        <f>Source!DE69</f>
        <v/>
      </c>
      <c r="H212" s="9">
        <f>Source!AV69</f>
        <v>1</v>
      </c>
      <c r="I212" s="9">
        <f>IF(Source!BB69&lt;&gt; 0, Source!BB69, 1)</f>
        <v>1</v>
      </c>
      <c r="J212" s="21">
        <f>Source!Q69</f>
        <v>2501.7600000000002</v>
      </c>
      <c r="K212" s="21"/>
    </row>
    <row r="213" spans="1:22" ht="14.25" x14ac:dyDescent="0.2">
      <c r="A213" s="18"/>
      <c r="B213" s="18"/>
      <c r="C213" s="18" t="s">
        <v>607</v>
      </c>
      <c r="D213" s="19"/>
      <c r="E213" s="9"/>
      <c r="F213" s="21">
        <f>Source!AN69</f>
        <v>49.57</v>
      </c>
      <c r="G213" s="20" t="str">
        <f>Source!DF69</f>
        <v/>
      </c>
      <c r="H213" s="9">
        <f>Source!AV69</f>
        <v>1</v>
      </c>
      <c r="I213" s="9">
        <f>IF(Source!BS69&lt;&gt; 0, Source!BS69, 1)</f>
        <v>1</v>
      </c>
      <c r="J213" s="22">
        <f>Source!R69</f>
        <v>1586.24</v>
      </c>
      <c r="K213" s="21"/>
    </row>
    <row r="214" spans="1:22" ht="14.25" x14ac:dyDescent="0.2">
      <c r="A214" s="18"/>
      <c r="B214" s="18"/>
      <c r="C214" s="18" t="s">
        <v>609</v>
      </c>
      <c r="D214" s="19" t="s">
        <v>610</v>
      </c>
      <c r="E214" s="9">
        <f>Source!AT69</f>
        <v>70</v>
      </c>
      <c r="F214" s="21"/>
      <c r="G214" s="20"/>
      <c r="H214" s="9"/>
      <c r="I214" s="9"/>
      <c r="J214" s="21">
        <f>SUM(R210:R213)</f>
        <v>4659.2</v>
      </c>
      <c r="K214" s="21"/>
    </row>
    <row r="215" spans="1:22" ht="14.25" x14ac:dyDescent="0.2">
      <c r="A215" s="18"/>
      <c r="B215" s="18"/>
      <c r="C215" s="18" t="s">
        <v>611</v>
      </c>
      <c r="D215" s="19" t="s">
        <v>610</v>
      </c>
      <c r="E215" s="9">
        <f>Source!AU69</f>
        <v>10</v>
      </c>
      <c r="F215" s="21"/>
      <c r="G215" s="20"/>
      <c r="H215" s="9"/>
      <c r="I215" s="9"/>
      <c r="J215" s="21">
        <f>SUM(T210:T214)</f>
        <v>665.6</v>
      </c>
      <c r="K215" s="21"/>
    </row>
    <row r="216" spans="1:22" ht="14.25" x14ac:dyDescent="0.2">
      <c r="A216" s="18"/>
      <c r="B216" s="18"/>
      <c r="C216" s="18" t="s">
        <v>612</v>
      </c>
      <c r="D216" s="19" t="s">
        <v>610</v>
      </c>
      <c r="E216" s="9">
        <f>108</f>
        <v>108</v>
      </c>
      <c r="F216" s="21"/>
      <c r="G216" s="20"/>
      <c r="H216" s="9"/>
      <c r="I216" s="9"/>
      <c r="J216" s="21">
        <f>SUM(V210:V215)</f>
        <v>1713.14</v>
      </c>
      <c r="K216" s="21"/>
    </row>
    <row r="217" spans="1:22" ht="14.25" x14ac:dyDescent="0.2">
      <c r="A217" s="18"/>
      <c r="B217" s="18"/>
      <c r="C217" s="18" t="s">
        <v>613</v>
      </c>
      <c r="D217" s="19" t="s">
        <v>614</v>
      </c>
      <c r="E217" s="9">
        <f>Source!AQ69</f>
        <v>0.37</v>
      </c>
      <c r="F217" s="21"/>
      <c r="G217" s="20" t="str">
        <f>Source!DI69</f>
        <v/>
      </c>
      <c r="H217" s="9">
        <f>Source!AV69</f>
        <v>1</v>
      </c>
      <c r="I217" s="9"/>
      <c r="J217" s="21"/>
      <c r="K217" s="21">
        <f>Source!U69</f>
        <v>11.84</v>
      </c>
    </row>
    <row r="218" spans="1:22" ht="15" x14ac:dyDescent="0.25">
      <c r="A218" s="24"/>
      <c r="B218" s="24"/>
      <c r="C218" s="24"/>
      <c r="D218" s="24"/>
      <c r="E218" s="24"/>
      <c r="F218" s="24"/>
      <c r="G218" s="24"/>
      <c r="H218" s="24"/>
      <c r="I218" s="47">
        <f>J211+J212+J214+J215+J216</f>
        <v>16195.699999999999</v>
      </c>
      <c r="J218" s="47"/>
      <c r="K218" s="25">
        <f>IF(Source!I69&lt;&gt;0, ROUND(I218/Source!I69, 2), 0)</f>
        <v>506.12</v>
      </c>
      <c r="P218" s="23">
        <f>I218</f>
        <v>16195.699999999999</v>
      </c>
    </row>
    <row r="219" spans="1:22" ht="42.75" x14ac:dyDescent="0.2">
      <c r="A219" s="18">
        <v>23</v>
      </c>
      <c r="B219" s="18" t="str">
        <f>Source!F70</f>
        <v>1.23-2103-41-1/1</v>
      </c>
      <c r="C219" s="18" t="str">
        <f>Source!G70</f>
        <v>Техническое обслуживание регулирующего клапана  //  Клапан ручной запорный</v>
      </c>
      <c r="D219" s="19" t="str">
        <f>Source!H70</f>
        <v>шт.</v>
      </c>
      <c r="E219" s="9">
        <f>Source!I70</f>
        <v>32</v>
      </c>
      <c r="F219" s="21"/>
      <c r="G219" s="20"/>
      <c r="H219" s="9"/>
      <c r="I219" s="9"/>
      <c r="J219" s="21"/>
      <c r="K219" s="21"/>
      <c r="Q219">
        <f>ROUND((Source!BZ70/100)*ROUND((Source!AF70*Source!AV70)*Source!I70, 2), 2)</f>
        <v>4659.2</v>
      </c>
      <c r="R219">
        <f>Source!X70</f>
        <v>4659.2</v>
      </c>
      <c r="S219">
        <f>ROUND((Source!CA70/100)*ROUND((Source!AF70*Source!AV70)*Source!I70, 2), 2)</f>
        <v>665.6</v>
      </c>
      <c r="T219">
        <f>Source!Y70</f>
        <v>665.6</v>
      </c>
      <c r="U219">
        <f>ROUND((175/100)*ROUND((Source!AE70*Source!AV70)*Source!I70, 2), 2)</f>
        <v>2775.92</v>
      </c>
      <c r="V219">
        <f>ROUND((108/100)*ROUND(Source!CS70*Source!I70, 2), 2)</f>
        <v>1713.14</v>
      </c>
    </row>
    <row r="220" spans="1:22" ht="14.25" x14ac:dyDescent="0.2">
      <c r="A220" s="18"/>
      <c r="B220" s="18"/>
      <c r="C220" s="18" t="s">
        <v>605</v>
      </c>
      <c r="D220" s="19"/>
      <c r="E220" s="9"/>
      <c r="F220" s="21">
        <f>Source!AO70</f>
        <v>208</v>
      </c>
      <c r="G220" s="20" t="str">
        <f>Source!DG70</f>
        <v/>
      </c>
      <c r="H220" s="9">
        <f>Source!AV70</f>
        <v>1</v>
      </c>
      <c r="I220" s="9">
        <f>IF(Source!BA70&lt;&gt; 0, Source!BA70, 1)</f>
        <v>1</v>
      </c>
      <c r="J220" s="21">
        <f>Source!S70</f>
        <v>6656</v>
      </c>
      <c r="K220" s="21"/>
    </row>
    <row r="221" spans="1:22" ht="14.25" x14ac:dyDescent="0.2">
      <c r="A221" s="18"/>
      <c r="B221" s="18"/>
      <c r="C221" s="18" t="s">
        <v>606</v>
      </c>
      <c r="D221" s="19"/>
      <c r="E221" s="9"/>
      <c r="F221" s="21">
        <f>Source!AM70</f>
        <v>78.180000000000007</v>
      </c>
      <c r="G221" s="20" t="str">
        <f>Source!DE70</f>
        <v/>
      </c>
      <c r="H221" s="9">
        <f>Source!AV70</f>
        <v>1</v>
      </c>
      <c r="I221" s="9">
        <f>IF(Source!BB70&lt;&gt; 0, Source!BB70, 1)</f>
        <v>1</v>
      </c>
      <c r="J221" s="21">
        <f>Source!Q70</f>
        <v>2501.7600000000002</v>
      </c>
      <c r="K221" s="21"/>
    </row>
    <row r="222" spans="1:22" ht="14.25" x14ac:dyDescent="0.2">
      <c r="A222" s="18"/>
      <c r="B222" s="18"/>
      <c r="C222" s="18" t="s">
        <v>607</v>
      </c>
      <c r="D222" s="19"/>
      <c r="E222" s="9"/>
      <c r="F222" s="21">
        <f>Source!AN70</f>
        <v>49.57</v>
      </c>
      <c r="G222" s="20" t="str">
        <f>Source!DF70</f>
        <v/>
      </c>
      <c r="H222" s="9">
        <f>Source!AV70</f>
        <v>1</v>
      </c>
      <c r="I222" s="9">
        <f>IF(Source!BS70&lt;&gt; 0, Source!BS70, 1)</f>
        <v>1</v>
      </c>
      <c r="J222" s="22">
        <f>Source!R70</f>
        <v>1586.24</v>
      </c>
      <c r="K222" s="21"/>
    </row>
    <row r="223" spans="1:22" ht="14.25" x14ac:dyDescent="0.2">
      <c r="A223" s="18"/>
      <c r="B223" s="18"/>
      <c r="C223" s="18" t="s">
        <v>609</v>
      </c>
      <c r="D223" s="19" t="s">
        <v>610</v>
      </c>
      <c r="E223" s="9">
        <f>Source!AT70</f>
        <v>70</v>
      </c>
      <c r="F223" s="21"/>
      <c r="G223" s="20"/>
      <c r="H223" s="9"/>
      <c r="I223" s="9"/>
      <c r="J223" s="21">
        <f>SUM(R219:R222)</f>
        <v>4659.2</v>
      </c>
      <c r="K223" s="21"/>
    </row>
    <row r="224" spans="1:22" ht="14.25" x14ac:dyDescent="0.2">
      <c r="A224" s="18"/>
      <c r="B224" s="18"/>
      <c r="C224" s="18" t="s">
        <v>611</v>
      </c>
      <c r="D224" s="19" t="s">
        <v>610</v>
      </c>
      <c r="E224" s="9">
        <f>Source!AU70</f>
        <v>10</v>
      </c>
      <c r="F224" s="21"/>
      <c r="G224" s="20"/>
      <c r="H224" s="9"/>
      <c r="I224" s="9"/>
      <c r="J224" s="21">
        <f>SUM(T219:T223)</f>
        <v>665.6</v>
      </c>
      <c r="K224" s="21"/>
    </row>
    <row r="225" spans="1:22" ht="14.25" x14ac:dyDescent="0.2">
      <c r="A225" s="18"/>
      <c r="B225" s="18"/>
      <c r="C225" s="18" t="s">
        <v>612</v>
      </c>
      <c r="D225" s="19" t="s">
        <v>610</v>
      </c>
      <c r="E225" s="9">
        <f>108</f>
        <v>108</v>
      </c>
      <c r="F225" s="21"/>
      <c r="G225" s="20"/>
      <c r="H225" s="9"/>
      <c r="I225" s="9"/>
      <c r="J225" s="21">
        <f>SUM(V219:V224)</f>
        <v>1713.14</v>
      </c>
      <c r="K225" s="21"/>
    </row>
    <row r="226" spans="1:22" ht="14.25" x14ac:dyDescent="0.2">
      <c r="A226" s="18"/>
      <c r="B226" s="18"/>
      <c r="C226" s="18" t="s">
        <v>613</v>
      </c>
      <c r="D226" s="19" t="s">
        <v>614</v>
      </c>
      <c r="E226" s="9">
        <f>Source!AQ70</f>
        <v>0.37</v>
      </c>
      <c r="F226" s="21"/>
      <c r="G226" s="20" t="str">
        <f>Source!DI70</f>
        <v/>
      </c>
      <c r="H226" s="9">
        <f>Source!AV70</f>
        <v>1</v>
      </c>
      <c r="I226" s="9"/>
      <c r="J226" s="21"/>
      <c r="K226" s="21">
        <f>Source!U70</f>
        <v>11.84</v>
      </c>
    </row>
    <row r="227" spans="1:22" ht="15" x14ac:dyDescent="0.25">
      <c r="A227" s="24"/>
      <c r="B227" s="24"/>
      <c r="C227" s="24"/>
      <c r="D227" s="24"/>
      <c r="E227" s="24"/>
      <c r="F227" s="24"/>
      <c r="G227" s="24"/>
      <c r="H227" s="24"/>
      <c r="I227" s="47">
        <f>J220+J221+J223+J224+J225</f>
        <v>16195.699999999999</v>
      </c>
      <c r="J227" s="47"/>
      <c r="K227" s="25">
        <f>IF(Source!I70&lt;&gt;0, ROUND(I227/Source!I70, 2), 0)</f>
        <v>506.12</v>
      </c>
      <c r="P227" s="23">
        <f>I227</f>
        <v>16195.699999999999</v>
      </c>
    </row>
    <row r="228" spans="1:22" ht="28.5" x14ac:dyDescent="0.2">
      <c r="A228" s="18">
        <v>24</v>
      </c>
      <c r="B228" s="18" t="str">
        <f>Source!F71</f>
        <v>1.17-2103-17-1/1</v>
      </c>
      <c r="C228" s="18" t="str">
        <f>Source!G71</f>
        <v>Техническое обслуживание автоматического воздухоотводчика</v>
      </c>
      <c r="D228" s="19" t="str">
        <f>Source!H71</f>
        <v>10 шт.</v>
      </c>
      <c r="E228" s="9">
        <f>Source!I71</f>
        <v>2.8</v>
      </c>
      <c r="F228" s="21"/>
      <c r="G228" s="20"/>
      <c r="H228" s="9"/>
      <c r="I228" s="9"/>
      <c r="J228" s="21"/>
      <c r="K228" s="21"/>
      <c r="Q228">
        <f>ROUND((Source!BZ71/100)*ROUND((Source!AF71*Source!AV71)*Source!I71, 2), 2)</f>
        <v>1839.61</v>
      </c>
      <c r="R228">
        <f>Source!X71</f>
        <v>1839.61</v>
      </c>
      <c r="S228">
        <f>ROUND((Source!CA71/100)*ROUND((Source!AF71*Source!AV71)*Source!I71, 2), 2)</f>
        <v>262.8</v>
      </c>
      <c r="T228">
        <f>Source!Y71</f>
        <v>262.8</v>
      </c>
      <c r="U228">
        <f>ROUND((175/100)*ROUND((Source!AE71*Source!AV71)*Source!I71, 2), 2)</f>
        <v>0</v>
      </c>
      <c r="V228">
        <f>ROUND((108/100)*ROUND(Source!CS71*Source!I71, 2), 2)</f>
        <v>0</v>
      </c>
    </row>
    <row r="229" spans="1:22" x14ac:dyDescent="0.2">
      <c r="C229" s="26" t="str">
        <f>"Объем: "&amp;Source!I71&amp;"=28/"&amp;"10"</f>
        <v>Объем: 2,8=28/10</v>
      </c>
    </row>
    <row r="230" spans="1:22" ht="14.25" x14ac:dyDescent="0.2">
      <c r="A230" s="18"/>
      <c r="B230" s="18"/>
      <c r="C230" s="18" t="s">
        <v>605</v>
      </c>
      <c r="D230" s="19"/>
      <c r="E230" s="9"/>
      <c r="F230" s="21">
        <f>Source!AO71</f>
        <v>938.58</v>
      </c>
      <c r="G230" s="20" t="str">
        <f>Source!DG71</f>
        <v/>
      </c>
      <c r="H230" s="9">
        <f>Source!AV71</f>
        <v>1</v>
      </c>
      <c r="I230" s="9">
        <f>IF(Source!BA71&lt;&gt; 0, Source!BA71, 1)</f>
        <v>1</v>
      </c>
      <c r="J230" s="21">
        <f>Source!S71</f>
        <v>2628.02</v>
      </c>
      <c r="K230" s="21"/>
    </row>
    <row r="231" spans="1:22" ht="14.25" x14ac:dyDescent="0.2">
      <c r="A231" s="18"/>
      <c r="B231" s="18"/>
      <c r="C231" s="18" t="s">
        <v>608</v>
      </c>
      <c r="D231" s="19"/>
      <c r="E231" s="9"/>
      <c r="F231" s="21">
        <f>Source!AL71</f>
        <v>0.63</v>
      </c>
      <c r="G231" s="20" t="str">
        <f>Source!DD71</f>
        <v/>
      </c>
      <c r="H231" s="9">
        <f>Source!AW71</f>
        <v>1</v>
      </c>
      <c r="I231" s="9">
        <f>IF(Source!BC71&lt;&gt; 0, Source!BC71, 1)</f>
        <v>1</v>
      </c>
      <c r="J231" s="21">
        <f>Source!P71</f>
        <v>1.76</v>
      </c>
      <c r="K231" s="21"/>
    </row>
    <row r="232" spans="1:22" ht="14.25" x14ac:dyDescent="0.2">
      <c r="A232" s="18"/>
      <c r="B232" s="18"/>
      <c r="C232" s="18" t="s">
        <v>609</v>
      </c>
      <c r="D232" s="19" t="s">
        <v>610</v>
      </c>
      <c r="E232" s="9">
        <f>Source!AT71</f>
        <v>70</v>
      </c>
      <c r="F232" s="21"/>
      <c r="G232" s="20"/>
      <c r="H232" s="9"/>
      <c r="I232" s="9"/>
      <c r="J232" s="21">
        <f>SUM(R228:R231)</f>
        <v>1839.61</v>
      </c>
      <c r="K232" s="21"/>
    </row>
    <row r="233" spans="1:22" ht="14.25" x14ac:dyDescent="0.2">
      <c r="A233" s="18"/>
      <c r="B233" s="18"/>
      <c r="C233" s="18" t="s">
        <v>611</v>
      </c>
      <c r="D233" s="19" t="s">
        <v>610</v>
      </c>
      <c r="E233" s="9">
        <f>Source!AU71</f>
        <v>10</v>
      </c>
      <c r="F233" s="21"/>
      <c r="G233" s="20"/>
      <c r="H233" s="9"/>
      <c r="I233" s="9"/>
      <c r="J233" s="21">
        <f>SUM(T228:T232)</f>
        <v>262.8</v>
      </c>
      <c r="K233" s="21"/>
    </row>
    <row r="234" spans="1:22" ht="14.25" x14ac:dyDescent="0.2">
      <c r="A234" s="18"/>
      <c r="B234" s="18"/>
      <c r="C234" s="18" t="s">
        <v>613</v>
      </c>
      <c r="D234" s="19" t="s">
        <v>614</v>
      </c>
      <c r="E234" s="9">
        <f>Source!AQ71</f>
        <v>1.52</v>
      </c>
      <c r="F234" s="21"/>
      <c r="G234" s="20" t="str">
        <f>Source!DI71</f>
        <v/>
      </c>
      <c r="H234" s="9">
        <f>Source!AV71</f>
        <v>1</v>
      </c>
      <c r="I234" s="9"/>
      <c r="J234" s="21"/>
      <c r="K234" s="21">
        <f>Source!U71</f>
        <v>4.2559999999999993</v>
      </c>
    </row>
    <row r="235" spans="1:22" ht="15" x14ac:dyDescent="0.25">
      <c r="A235" s="24"/>
      <c r="B235" s="24"/>
      <c r="C235" s="24"/>
      <c r="D235" s="24"/>
      <c r="E235" s="24"/>
      <c r="F235" s="24"/>
      <c r="G235" s="24"/>
      <c r="H235" s="24"/>
      <c r="I235" s="47">
        <f>J230+J231+J232+J233</f>
        <v>4732.1900000000005</v>
      </c>
      <c r="J235" s="47"/>
      <c r="K235" s="25">
        <f>IF(Source!I71&lt;&gt;0, ROUND(I235/Source!I71, 2), 0)</f>
        <v>1690.07</v>
      </c>
      <c r="P235" s="23">
        <f>I235</f>
        <v>4732.1900000000005</v>
      </c>
    </row>
    <row r="236" spans="1:22" ht="42.75" x14ac:dyDescent="0.2">
      <c r="A236" s="18">
        <v>25</v>
      </c>
      <c r="B236" s="18" t="str">
        <f>Source!F72</f>
        <v>1.15-2203-7-1/1</v>
      </c>
      <c r="C236" s="18" t="str">
        <f>Source!G72</f>
        <v>Техническое обслуживание крана шарового латунного никелированного диаметром до 25 мм</v>
      </c>
      <c r="D236" s="19" t="str">
        <f>Source!H72</f>
        <v>10 шт.</v>
      </c>
      <c r="E236" s="9">
        <f>Source!I72</f>
        <v>2.4</v>
      </c>
      <c r="F236" s="21"/>
      <c r="G236" s="20"/>
      <c r="H236" s="9"/>
      <c r="I236" s="9"/>
      <c r="J236" s="21"/>
      <c r="K236" s="21"/>
      <c r="Q236">
        <f>ROUND((Source!BZ72/100)*ROUND((Source!AF72*Source!AV72)*Source!I72, 2), 2)</f>
        <v>466.82</v>
      </c>
      <c r="R236">
        <f>Source!X72</f>
        <v>466.82</v>
      </c>
      <c r="S236">
        <f>ROUND((Source!CA72/100)*ROUND((Source!AF72*Source!AV72)*Source!I72, 2), 2)</f>
        <v>66.69</v>
      </c>
      <c r="T236">
        <f>Source!Y72</f>
        <v>66.69</v>
      </c>
      <c r="U236">
        <f>ROUND((175/100)*ROUND((Source!AE72*Source!AV72)*Source!I72, 2), 2)</f>
        <v>0</v>
      </c>
      <c r="V236">
        <f>ROUND((108/100)*ROUND(Source!CS72*Source!I72, 2), 2)</f>
        <v>0</v>
      </c>
    </row>
    <row r="237" spans="1:22" x14ac:dyDescent="0.2">
      <c r="C237" s="26" t="str">
        <f>"Объем: "&amp;Source!I72&amp;"=24/"&amp;"10"</f>
        <v>Объем: 2,4=24/10</v>
      </c>
    </row>
    <row r="238" spans="1:22" ht="14.25" x14ac:dyDescent="0.2">
      <c r="A238" s="18"/>
      <c r="B238" s="18"/>
      <c r="C238" s="18" t="s">
        <v>605</v>
      </c>
      <c r="D238" s="19"/>
      <c r="E238" s="9"/>
      <c r="F238" s="21">
        <f>Source!AO72</f>
        <v>277.87</v>
      </c>
      <c r="G238" s="20" t="str">
        <f>Source!DG72</f>
        <v/>
      </c>
      <c r="H238" s="9">
        <f>Source!AV72</f>
        <v>1</v>
      </c>
      <c r="I238" s="9">
        <f>IF(Source!BA72&lt;&gt; 0, Source!BA72, 1)</f>
        <v>1</v>
      </c>
      <c r="J238" s="21">
        <f>Source!S72</f>
        <v>666.89</v>
      </c>
      <c r="K238" s="21"/>
    </row>
    <row r="239" spans="1:22" ht="14.25" x14ac:dyDescent="0.2">
      <c r="A239" s="18"/>
      <c r="B239" s="18"/>
      <c r="C239" s="18" t="s">
        <v>609</v>
      </c>
      <c r="D239" s="19" t="s">
        <v>610</v>
      </c>
      <c r="E239" s="9">
        <f>Source!AT72</f>
        <v>70</v>
      </c>
      <c r="F239" s="21"/>
      <c r="G239" s="20"/>
      <c r="H239" s="9"/>
      <c r="I239" s="9"/>
      <c r="J239" s="21">
        <f>SUM(R236:R238)</f>
        <v>466.82</v>
      </c>
      <c r="K239" s="21"/>
    </row>
    <row r="240" spans="1:22" ht="14.25" x14ac:dyDescent="0.2">
      <c r="A240" s="18"/>
      <c r="B240" s="18"/>
      <c r="C240" s="18" t="s">
        <v>611</v>
      </c>
      <c r="D240" s="19" t="s">
        <v>610</v>
      </c>
      <c r="E240" s="9">
        <f>Source!AU72</f>
        <v>10</v>
      </c>
      <c r="F240" s="21"/>
      <c r="G240" s="20"/>
      <c r="H240" s="9"/>
      <c r="I240" s="9"/>
      <c r="J240" s="21">
        <f>SUM(T236:T239)</f>
        <v>66.69</v>
      </c>
      <c r="K240" s="21"/>
    </row>
    <row r="241" spans="1:22" ht="14.25" x14ac:dyDescent="0.2">
      <c r="A241" s="18"/>
      <c r="B241" s="18"/>
      <c r="C241" s="18" t="s">
        <v>613</v>
      </c>
      <c r="D241" s="19" t="s">
        <v>614</v>
      </c>
      <c r="E241" s="9">
        <f>Source!AQ72</f>
        <v>0.45</v>
      </c>
      <c r="F241" s="21"/>
      <c r="G241" s="20" t="str">
        <f>Source!DI72</f>
        <v/>
      </c>
      <c r="H241" s="9">
        <f>Source!AV72</f>
        <v>1</v>
      </c>
      <c r="I241" s="9"/>
      <c r="J241" s="21"/>
      <c r="K241" s="21">
        <f>Source!U72</f>
        <v>1.08</v>
      </c>
    </row>
    <row r="242" spans="1:22" ht="15" x14ac:dyDescent="0.25">
      <c r="A242" s="24"/>
      <c r="B242" s="24"/>
      <c r="C242" s="24"/>
      <c r="D242" s="24"/>
      <c r="E242" s="24"/>
      <c r="F242" s="24"/>
      <c r="G242" s="24"/>
      <c r="H242" s="24"/>
      <c r="I242" s="47">
        <f>J238+J239+J240</f>
        <v>1200.4000000000001</v>
      </c>
      <c r="J242" s="47"/>
      <c r="K242" s="25">
        <f>IF(Source!I72&lt;&gt;0, ROUND(I242/Source!I72, 2), 0)</f>
        <v>500.17</v>
      </c>
      <c r="P242" s="23">
        <f>I242</f>
        <v>1200.4000000000001</v>
      </c>
    </row>
    <row r="244" spans="1:22" ht="15" x14ac:dyDescent="0.25">
      <c r="A244" s="45" t="str">
        <f>CONCATENATE("Итого по разделу: ",IF(Source!G75&lt;&gt;"Новый раздел", Source!G75, ""))</f>
        <v>Итого по разделу: Система отопления</v>
      </c>
      <c r="B244" s="45"/>
      <c r="C244" s="45"/>
      <c r="D244" s="45"/>
      <c r="E244" s="45"/>
      <c r="F244" s="45"/>
      <c r="G244" s="45"/>
      <c r="H244" s="45"/>
      <c r="I244" s="43">
        <f>SUM(P34:P243)</f>
        <v>179455.05000000002</v>
      </c>
      <c r="J244" s="44"/>
      <c r="K244" s="28"/>
    </row>
    <row r="247" spans="1:22" ht="16.5" x14ac:dyDescent="0.25">
      <c r="A247" s="49" t="str">
        <f>CONCATENATE("Раздел: ",IF(Source!G105&lt;&gt;"Новый раздел", Source!G105, ""))</f>
        <v>Раздел: Общеобменная вентиляция</v>
      </c>
      <c r="B247" s="49"/>
      <c r="C247" s="49"/>
      <c r="D247" s="49"/>
      <c r="E247" s="49"/>
      <c r="F247" s="49"/>
      <c r="G247" s="49"/>
      <c r="H247" s="49"/>
      <c r="I247" s="49"/>
      <c r="J247" s="49"/>
      <c r="K247" s="49"/>
    </row>
    <row r="249" spans="1:22" ht="15" x14ac:dyDescent="0.25">
      <c r="B249" s="48" t="str">
        <f>Source!G109</f>
        <v>Склад №1</v>
      </c>
      <c r="C249" s="48"/>
      <c r="D249" s="48"/>
      <c r="E249" s="48"/>
      <c r="F249" s="48"/>
      <c r="G249" s="48"/>
      <c r="H249" s="48"/>
      <c r="I249" s="48"/>
      <c r="J249" s="48"/>
    </row>
    <row r="250" spans="1:22" ht="42.75" x14ac:dyDescent="0.2">
      <c r="A250" s="18">
        <v>26</v>
      </c>
      <c r="B250" s="18" t="str">
        <f>Source!F110</f>
        <v>1.15-2203-7-2/1</v>
      </c>
      <c r="C250" s="18" t="str">
        <f>Source!G110</f>
        <v>Техническое обслуживание крана шарового латунного никелированного диаметром до 50 мм</v>
      </c>
      <c r="D250" s="19" t="str">
        <f>Source!H110</f>
        <v>10 шт.</v>
      </c>
      <c r="E250" s="9">
        <f>Source!I110</f>
        <v>0.6</v>
      </c>
      <c r="F250" s="21"/>
      <c r="G250" s="20"/>
      <c r="H250" s="9"/>
      <c r="I250" s="9"/>
      <c r="J250" s="21"/>
      <c r="K250" s="21"/>
      <c r="Q250">
        <f>ROUND((Source!BZ110/100)*ROUND((Source!AF110*Source!AV110)*Source!I110, 2), 2)</f>
        <v>158.19999999999999</v>
      </c>
      <c r="R250">
        <f>Source!X110</f>
        <v>158.19999999999999</v>
      </c>
      <c r="S250">
        <f>ROUND((Source!CA110/100)*ROUND((Source!AF110*Source!AV110)*Source!I110, 2), 2)</f>
        <v>22.6</v>
      </c>
      <c r="T250">
        <f>Source!Y110</f>
        <v>22.6</v>
      </c>
      <c r="U250">
        <f>ROUND((175/100)*ROUND((Source!AE110*Source!AV110)*Source!I110, 2), 2)</f>
        <v>0</v>
      </c>
      <c r="V250">
        <f>ROUND((108/100)*ROUND(Source!CS110*Source!I110, 2), 2)</f>
        <v>0</v>
      </c>
    </row>
    <row r="251" spans="1:22" x14ac:dyDescent="0.2">
      <c r="C251" s="26" t="str">
        <f>"Объем: "&amp;Source!I110&amp;"=6/"&amp;"10"</f>
        <v>Объем: 0,6=6/10</v>
      </c>
    </row>
    <row r="252" spans="1:22" ht="14.25" x14ac:dyDescent="0.2">
      <c r="A252" s="18"/>
      <c r="B252" s="18"/>
      <c r="C252" s="18" t="s">
        <v>605</v>
      </c>
      <c r="D252" s="19"/>
      <c r="E252" s="9"/>
      <c r="F252" s="21">
        <f>Source!AO110</f>
        <v>376.67</v>
      </c>
      <c r="G252" s="20" t="str">
        <f>Source!DG110</f>
        <v/>
      </c>
      <c r="H252" s="9">
        <f>Source!AV110</f>
        <v>1</v>
      </c>
      <c r="I252" s="9">
        <f>IF(Source!BA110&lt;&gt; 0, Source!BA110, 1)</f>
        <v>1</v>
      </c>
      <c r="J252" s="21">
        <f>Source!S110</f>
        <v>226</v>
      </c>
      <c r="K252" s="21"/>
    </row>
    <row r="253" spans="1:22" ht="14.25" x14ac:dyDescent="0.2">
      <c r="A253" s="18"/>
      <c r="B253" s="18"/>
      <c r="C253" s="18" t="s">
        <v>609</v>
      </c>
      <c r="D253" s="19" t="s">
        <v>610</v>
      </c>
      <c r="E253" s="9">
        <f>Source!AT110</f>
        <v>70</v>
      </c>
      <c r="F253" s="21"/>
      <c r="G253" s="20"/>
      <c r="H253" s="9"/>
      <c r="I253" s="9"/>
      <c r="J253" s="21">
        <f>SUM(R250:R252)</f>
        <v>158.19999999999999</v>
      </c>
      <c r="K253" s="21"/>
    </row>
    <row r="254" spans="1:22" ht="14.25" x14ac:dyDescent="0.2">
      <c r="A254" s="18"/>
      <c r="B254" s="18"/>
      <c r="C254" s="18" t="s">
        <v>611</v>
      </c>
      <c r="D254" s="19" t="s">
        <v>610</v>
      </c>
      <c r="E254" s="9">
        <f>Source!AU110</f>
        <v>10</v>
      </c>
      <c r="F254" s="21"/>
      <c r="G254" s="20"/>
      <c r="H254" s="9"/>
      <c r="I254" s="9"/>
      <c r="J254" s="21">
        <f>SUM(T250:T253)</f>
        <v>22.6</v>
      </c>
      <c r="K254" s="21"/>
    </row>
    <row r="255" spans="1:22" ht="14.25" x14ac:dyDescent="0.2">
      <c r="A255" s="18"/>
      <c r="B255" s="18"/>
      <c r="C255" s="18" t="s">
        <v>613</v>
      </c>
      <c r="D255" s="19" t="s">
        <v>614</v>
      </c>
      <c r="E255" s="9">
        <f>Source!AQ110</f>
        <v>0.61</v>
      </c>
      <c r="F255" s="21"/>
      <c r="G255" s="20" t="str">
        <f>Source!DI110</f>
        <v/>
      </c>
      <c r="H255" s="9">
        <f>Source!AV110</f>
        <v>1</v>
      </c>
      <c r="I255" s="9"/>
      <c r="J255" s="21"/>
      <c r="K255" s="21">
        <f>Source!U110</f>
        <v>0.36599999999999999</v>
      </c>
    </row>
    <row r="256" spans="1:22" ht="15" x14ac:dyDescent="0.25">
      <c r="A256" s="24"/>
      <c r="B256" s="24"/>
      <c r="C256" s="24"/>
      <c r="D256" s="24"/>
      <c r="E256" s="24"/>
      <c r="F256" s="24"/>
      <c r="G256" s="24"/>
      <c r="H256" s="24"/>
      <c r="I256" s="47">
        <f>J252+J253+J254</f>
        <v>406.8</v>
      </c>
      <c r="J256" s="47"/>
      <c r="K256" s="25">
        <f>IF(Source!I110&lt;&gt;0, ROUND(I256/Source!I110, 2), 0)</f>
        <v>678</v>
      </c>
      <c r="P256" s="23">
        <f>I256</f>
        <v>406.8</v>
      </c>
    </row>
    <row r="257" spans="1:22" ht="28.5" x14ac:dyDescent="0.2">
      <c r="A257" s="18">
        <v>27</v>
      </c>
      <c r="B257" s="18" t="str">
        <f>Source!F111</f>
        <v>1.15-2303-4-2/1</v>
      </c>
      <c r="C257" s="18" t="str">
        <f>Source!G111</f>
        <v>Прочистка сетчатых фильтров грубой очистки воды диаметром до 50 мм</v>
      </c>
      <c r="D257" s="19" t="str">
        <f>Source!H111</f>
        <v>10 шт.</v>
      </c>
      <c r="E257" s="9">
        <f>Source!I111</f>
        <v>0.3</v>
      </c>
      <c r="F257" s="21"/>
      <c r="G257" s="20"/>
      <c r="H257" s="9"/>
      <c r="I257" s="9"/>
      <c r="J257" s="21"/>
      <c r="K257" s="21"/>
      <c r="Q257">
        <f>ROUND((Source!BZ111/100)*ROUND((Source!AF111*Source!AV111)*Source!I111, 2), 2)</f>
        <v>302.14</v>
      </c>
      <c r="R257">
        <f>Source!X111</f>
        <v>302.14</v>
      </c>
      <c r="S257">
        <f>ROUND((Source!CA111/100)*ROUND((Source!AF111*Source!AV111)*Source!I111, 2), 2)</f>
        <v>43.16</v>
      </c>
      <c r="T257">
        <f>Source!Y111</f>
        <v>43.16</v>
      </c>
      <c r="U257">
        <f>ROUND((175/100)*ROUND((Source!AE111*Source!AV111)*Source!I111, 2), 2)</f>
        <v>0</v>
      </c>
      <c r="V257">
        <f>ROUND((108/100)*ROUND(Source!CS111*Source!I111, 2), 2)</f>
        <v>0</v>
      </c>
    </row>
    <row r="258" spans="1:22" x14ac:dyDescent="0.2">
      <c r="C258" s="26" t="str">
        <f>"Объем: "&amp;Source!I111&amp;"=3/"&amp;"10"</f>
        <v>Объем: 0,3=3/10</v>
      </c>
    </row>
    <row r="259" spans="1:22" ht="14.25" x14ac:dyDescent="0.2">
      <c r="A259" s="18"/>
      <c r="B259" s="18"/>
      <c r="C259" s="18" t="s">
        <v>605</v>
      </c>
      <c r="D259" s="19"/>
      <c r="E259" s="9"/>
      <c r="F259" s="21">
        <f>Source!AO111</f>
        <v>1438.75</v>
      </c>
      <c r="G259" s="20" t="str">
        <f>Source!DG111</f>
        <v/>
      </c>
      <c r="H259" s="9">
        <f>Source!AV111</f>
        <v>1</v>
      </c>
      <c r="I259" s="9">
        <f>IF(Source!BA111&lt;&gt; 0, Source!BA111, 1)</f>
        <v>1</v>
      </c>
      <c r="J259" s="21">
        <f>Source!S111</f>
        <v>431.63</v>
      </c>
      <c r="K259" s="21"/>
    </row>
    <row r="260" spans="1:22" ht="14.25" x14ac:dyDescent="0.2">
      <c r="A260" s="18"/>
      <c r="B260" s="18"/>
      <c r="C260" s="18" t="s">
        <v>609</v>
      </c>
      <c r="D260" s="19" t="s">
        <v>610</v>
      </c>
      <c r="E260" s="9">
        <f>Source!AT111</f>
        <v>70</v>
      </c>
      <c r="F260" s="21"/>
      <c r="G260" s="20"/>
      <c r="H260" s="9"/>
      <c r="I260" s="9"/>
      <c r="J260" s="21">
        <f>SUM(R257:R259)</f>
        <v>302.14</v>
      </c>
      <c r="K260" s="21"/>
    </row>
    <row r="261" spans="1:22" ht="14.25" x14ac:dyDescent="0.2">
      <c r="A261" s="18"/>
      <c r="B261" s="18"/>
      <c r="C261" s="18" t="s">
        <v>611</v>
      </c>
      <c r="D261" s="19" t="s">
        <v>610</v>
      </c>
      <c r="E261" s="9">
        <f>Source!AU111</f>
        <v>10</v>
      </c>
      <c r="F261" s="21"/>
      <c r="G261" s="20"/>
      <c r="H261" s="9"/>
      <c r="I261" s="9"/>
      <c r="J261" s="21">
        <f>SUM(T257:T260)</f>
        <v>43.16</v>
      </c>
      <c r="K261" s="21"/>
    </row>
    <row r="262" spans="1:22" ht="14.25" x14ac:dyDescent="0.2">
      <c r="A262" s="18"/>
      <c r="B262" s="18"/>
      <c r="C262" s="18" t="s">
        <v>613</v>
      </c>
      <c r="D262" s="19" t="s">
        <v>614</v>
      </c>
      <c r="E262" s="9">
        <f>Source!AQ111</f>
        <v>2.33</v>
      </c>
      <c r="F262" s="21"/>
      <c r="G262" s="20" t="str">
        <f>Source!DI111</f>
        <v/>
      </c>
      <c r="H262" s="9">
        <f>Source!AV111</f>
        <v>1</v>
      </c>
      <c r="I262" s="9"/>
      <c r="J262" s="21"/>
      <c r="K262" s="21">
        <f>Source!U111</f>
        <v>0.69899999999999995</v>
      </c>
    </row>
    <row r="263" spans="1:22" ht="15" x14ac:dyDescent="0.25">
      <c r="A263" s="24"/>
      <c r="B263" s="24"/>
      <c r="C263" s="24"/>
      <c r="D263" s="24"/>
      <c r="E263" s="24"/>
      <c r="F263" s="24"/>
      <c r="G263" s="24"/>
      <c r="H263" s="24"/>
      <c r="I263" s="47">
        <f>J259+J260+J261</f>
        <v>776.93</v>
      </c>
      <c r="J263" s="47"/>
      <c r="K263" s="25">
        <f>IF(Source!I111&lt;&gt;0, ROUND(I263/Source!I111, 2), 0)</f>
        <v>2589.77</v>
      </c>
      <c r="P263" s="23">
        <f>I263</f>
        <v>776.93</v>
      </c>
    </row>
    <row r="264" spans="1:22" ht="42.75" x14ac:dyDescent="0.2">
      <c r="A264" s="18">
        <v>28</v>
      </c>
      <c r="B264" s="18" t="str">
        <f>Source!F112</f>
        <v>1.23-2103-41-1/1</v>
      </c>
      <c r="C264" s="18" t="str">
        <f>Source!G112</f>
        <v>Техническое обслуживание регулирующего клапана  //  Регулирующий вентиль</v>
      </c>
      <c r="D264" s="19" t="str">
        <f>Source!H112</f>
        <v>шт.</v>
      </c>
      <c r="E264" s="9">
        <f>Source!I112</f>
        <v>3</v>
      </c>
      <c r="F264" s="21"/>
      <c r="G264" s="20"/>
      <c r="H264" s="9"/>
      <c r="I264" s="9"/>
      <c r="J264" s="21"/>
      <c r="K264" s="21"/>
      <c r="Q264">
        <f>ROUND((Source!BZ112/100)*ROUND((Source!AF112*Source!AV112)*Source!I112, 2), 2)</f>
        <v>436.8</v>
      </c>
      <c r="R264">
        <f>Source!X112</f>
        <v>436.8</v>
      </c>
      <c r="S264">
        <f>ROUND((Source!CA112/100)*ROUND((Source!AF112*Source!AV112)*Source!I112, 2), 2)</f>
        <v>62.4</v>
      </c>
      <c r="T264">
        <f>Source!Y112</f>
        <v>62.4</v>
      </c>
      <c r="U264">
        <f>ROUND((175/100)*ROUND((Source!AE112*Source!AV112)*Source!I112, 2), 2)</f>
        <v>260.24</v>
      </c>
      <c r="V264">
        <f>ROUND((108/100)*ROUND(Source!CS112*Source!I112, 2), 2)</f>
        <v>160.61000000000001</v>
      </c>
    </row>
    <row r="265" spans="1:22" ht="14.25" x14ac:dyDescent="0.2">
      <c r="A265" s="18"/>
      <c r="B265" s="18"/>
      <c r="C265" s="18" t="s">
        <v>605</v>
      </c>
      <c r="D265" s="19"/>
      <c r="E265" s="9"/>
      <c r="F265" s="21">
        <f>Source!AO112</f>
        <v>208</v>
      </c>
      <c r="G265" s="20" t="str">
        <f>Source!DG112</f>
        <v/>
      </c>
      <c r="H265" s="9">
        <f>Source!AV112</f>
        <v>1</v>
      </c>
      <c r="I265" s="9">
        <f>IF(Source!BA112&lt;&gt; 0, Source!BA112, 1)</f>
        <v>1</v>
      </c>
      <c r="J265" s="21">
        <f>Source!S112</f>
        <v>624</v>
      </c>
      <c r="K265" s="21"/>
    </row>
    <row r="266" spans="1:22" ht="14.25" x14ac:dyDescent="0.2">
      <c r="A266" s="18"/>
      <c r="B266" s="18"/>
      <c r="C266" s="18" t="s">
        <v>606</v>
      </c>
      <c r="D266" s="19"/>
      <c r="E266" s="9"/>
      <c r="F266" s="21">
        <f>Source!AM112</f>
        <v>78.180000000000007</v>
      </c>
      <c r="G266" s="20" t="str">
        <f>Source!DE112</f>
        <v/>
      </c>
      <c r="H266" s="9">
        <f>Source!AV112</f>
        <v>1</v>
      </c>
      <c r="I266" s="9">
        <f>IF(Source!BB112&lt;&gt; 0, Source!BB112, 1)</f>
        <v>1</v>
      </c>
      <c r="J266" s="21">
        <f>Source!Q112</f>
        <v>234.54</v>
      </c>
      <c r="K266" s="21"/>
    </row>
    <row r="267" spans="1:22" ht="14.25" x14ac:dyDescent="0.2">
      <c r="A267" s="18"/>
      <c r="B267" s="18"/>
      <c r="C267" s="18" t="s">
        <v>607</v>
      </c>
      <c r="D267" s="19"/>
      <c r="E267" s="9"/>
      <c r="F267" s="21">
        <f>Source!AN112</f>
        <v>49.57</v>
      </c>
      <c r="G267" s="20" t="str">
        <f>Source!DF112</f>
        <v/>
      </c>
      <c r="H267" s="9">
        <f>Source!AV112</f>
        <v>1</v>
      </c>
      <c r="I267" s="9">
        <f>IF(Source!BS112&lt;&gt; 0, Source!BS112, 1)</f>
        <v>1</v>
      </c>
      <c r="J267" s="22">
        <f>Source!R112</f>
        <v>148.71</v>
      </c>
      <c r="K267" s="21"/>
    </row>
    <row r="268" spans="1:22" ht="14.25" x14ac:dyDescent="0.2">
      <c r="A268" s="18"/>
      <c r="B268" s="18"/>
      <c r="C268" s="18" t="s">
        <v>609</v>
      </c>
      <c r="D268" s="19" t="s">
        <v>610</v>
      </c>
      <c r="E268" s="9">
        <f>Source!AT112</f>
        <v>70</v>
      </c>
      <c r="F268" s="21"/>
      <c r="G268" s="20"/>
      <c r="H268" s="9"/>
      <c r="I268" s="9"/>
      <c r="J268" s="21">
        <f>SUM(R264:R267)</f>
        <v>436.8</v>
      </c>
      <c r="K268" s="21"/>
    </row>
    <row r="269" spans="1:22" ht="14.25" x14ac:dyDescent="0.2">
      <c r="A269" s="18"/>
      <c r="B269" s="18"/>
      <c r="C269" s="18" t="s">
        <v>611</v>
      </c>
      <c r="D269" s="19" t="s">
        <v>610</v>
      </c>
      <c r="E269" s="9">
        <f>Source!AU112</f>
        <v>10</v>
      </c>
      <c r="F269" s="21"/>
      <c r="G269" s="20"/>
      <c r="H269" s="9"/>
      <c r="I269" s="9"/>
      <c r="J269" s="21">
        <f>SUM(T264:T268)</f>
        <v>62.4</v>
      </c>
      <c r="K269" s="21"/>
    </row>
    <row r="270" spans="1:22" ht="14.25" x14ac:dyDescent="0.2">
      <c r="A270" s="18"/>
      <c r="B270" s="18"/>
      <c r="C270" s="18" t="s">
        <v>612</v>
      </c>
      <c r="D270" s="19" t="s">
        <v>610</v>
      </c>
      <c r="E270" s="9">
        <f>108</f>
        <v>108</v>
      </c>
      <c r="F270" s="21"/>
      <c r="G270" s="20"/>
      <c r="H270" s="9"/>
      <c r="I270" s="9"/>
      <c r="J270" s="21">
        <f>SUM(V264:V269)</f>
        <v>160.61000000000001</v>
      </c>
      <c r="K270" s="21"/>
    </row>
    <row r="271" spans="1:22" ht="14.25" x14ac:dyDescent="0.2">
      <c r="A271" s="18"/>
      <c r="B271" s="18"/>
      <c r="C271" s="18" t="s">
        <v>613</v>
      </c>
      <c r="D271" s="19" t="s">
        <v>614</v>
      </c>
      <c r="E271" s="9">
        <f>Source!AQ112</f>
        <v>0.37</v>
      </c>
      <c r="F271" s="21"/>
      <c r="G271" s="20" t="str">
        <f>Source!DI112</f>
        <v/>
      </c>
      <c r="H271" s="9">
        <f>Source!AV112</f>
        <v>1</v>
      </c>
      <c r="I271" s="9"/>
      <c r="J271" s="21"/>
      <c r="K271" s="21">
        <f>Source!U112</f>
        <v>1.1099999999999999</v>
      </c>
    </row>
    <row r="272" spans="1:22" ht="15" x14ac:dyDescent="0.25">
      <c r="A272" s="24"/>
      <c r="B272" s="24"/>
      <c r="C272" s="24"/>
      <c r="D272" s="24"/>
      <c r="E272" s="24"/>
      <c r="F272" s="24"/>
      <c r="G272" s="24"/>
      <c r="H272" s="24"/>
      <c r="I272" s="47">
        <f>J265+J266+J268+J269+J270</f>
        <v>1518.35</v>
      </c>
      <c r="J272" s="47"/>
      <c r="K272" s="25">
        <f>IF(Source!I112&lt;&gt;0, ROUND(I272/Source!I112, 2), 0)</f>
        <v>506.12</v>
      </c>
      <c r="P272" s="23">
        <f>I272</f>
        <v>1518.35</v>
      </c>
    </row>
    <row r="273" spans="1:22" ht="42.75" x14ac:dyDescent="0.2">
      <c r="A273" s="18">
        <v>29</v>
      </c>
      <c r="B273" s="18" t="str">
        <f>Source!F113</f>
        <v>1.15-2203-9-1/1</v>
      </c>
      <c r="C273" s="18" t="str">
        <f>Source!G113</f>
        <v>Техническое обслуживание клапанов обратных фланцевых диаметром 50 мм</v>
      </c>
      <c r="D273" s="19" t="str">
        <f>Source!H113</f>
        <v>шт.</v>
      </c>
      <c r="E273" s="9">
        <f>Source!I113</f>
        <v>3</v>
      </c>
      <c r="F273" s="21"/>
      <c r="G273" s="20"/>
      <c r="H273" s="9"/>
      <c r="I273" s="9"/>
      <c r="J273" s="21"/>
      <c r="K273" s="21"/>
      <c r="Q273">
        <f>ROUND((Source!BZ113/100)*ROUND((Source!AF113*Source!AV113)*Source!I113, 2), 2)</f>
        <v>165.27</v>
      </c>
      <c r="R273">
        <f>Source!X113</f>
        <v>165.27</v>
      </c>
      <c r="S273">
        <f>ROUND((Source!CA113/100)*ROUND((Source!AF113*Source!AV113)*Source!I113, 2), 2)</f>
        <v>23.61</v>
      </c>
      <c r="T273">
        <f>Source!Y113</f>
        <v>23.61</v>
      </c>
      <c r="U273">
        <f>ROUND((175/100)*ROUND((Source!AE113*Source!AV113)*Source!I113, 2), 2)</f>
        <v>0</v>
      </c>
      <c r="V273">
        <f>ROUND((108/100)*ROUND(Source!CS113*Source!I113, 2), 2)</f>
        <v>0</v>
      </c>
    </row>
    <row r="274" spans="1:22" ht="14.25" x14ac:dyDescent="0.2">
      <c r="A274" s="18"/>
      <c r="B274" s="18"/>
      <c r="C274" s="18" t="s">
        <v>605</v>
      </c>
      <c r="D274" s="19"/>
      <c r="E274" s="9"/>
      <c r="F274" s="21">
        <f>Source!AO113</f>
        <v>78.7</v>
      </c>
      <c r="G274" s="20" t="str">
        <f>Source!DG113</f>
        <v/>
      </c>
      <c r="H274" s="9">
        <f>Source!AV113</f>
        <v>1</v>
      </c>
      <c r="I274" s="9">
        <f>IF(Source!BA113&lt;&gt; 0, Source!BA113, 1)</f>
        <v>1</v>
      </c>
      <c r="J274" s="21">
        <f>Source!S113</f>
        <v>236.1</v>
      </c>
      <c r="K274" s="21"/>
    </row>
    <row r="275" spans="1:22" ht="14.25" x14ac:dyDescent="0.2">
      <c r="A275" s="18"/>
      <c r="B275" s="18"/>
      <c r="C275" s="18" t="s">
        <v>608</v>
      </c>
      <c r="D275" s="19"/>
      <c r="E275" s="9"/>
      <c r="F275" s="21">
        <f>Source!AL113</f>
        <v>0.31</v>
      </c>
      <c r="G275" s="20" t="str">
        <f>Source!DD113</f>
        <v/>
      </c>
      <c r="H275" s="9">
        <f>Source!AW113</f>
        <v>1</v>
      </c>
      <c r="I275" s="9">
        <f>IF(Source!BC113&lt;&gt; 0, Source!BC113, 1)</f>
        <v>1</v>
      </c>
      <c r="J275" s="21">
        <f>Source!P113</f>
        <v>0.93</v>
      </c>
      <c r="K275" s="21"/>
    </row>
    <row r="276" spans="1:22" ht="14.25" x14ac:dyDescent="0.2">
      <c r="A276" s="18"/>
      <c r="B276" s="18"/>
      <c r="C276" s="18" t="s">
        <v>609</v>
      </c>
      <c r="D276" s="19" t="s">
        <v>610</v>
      </c>
      <c r="E276" s="9">
        <f>Source!AT113</f>
        <v>70</v>
      </c>
      <c r="F276" s="21"/>
      <c r="G276" s="20"/>
      <c r="H276" s="9"/>
      <c r="I276" s="9"/>
      <c r="J276" s="21">
        <f>SUM(R273:R275)</f>
        <v>165.27</v>
      </c>
      <c r="K276" s="21"/>
    </row>
    <row r="277" spans="1:22" ht="14.25" x14ac:dyDescent="0.2">
      <c r="A277" s="18"/>
      <c r="B277" s="18"/>
      <c r="C277" s="18" t="s">
        <v>611</v>
      </c>
      <c r="D277" s="19" t="s">
        <v>610</v>
      </c>
      <c r="E277" s="9">
        <f>Source!AU113</f>
        <v>10</v>
      </c>
      <c r="F277" s="21"/>
      <c r="G277" s="20"/>
      <c r="H277" s="9"/>
      <c r="I277" s="9"/>
      <c r="J277" s="21">
        <f>SUM(T273:T276)</f>
        <v>23.61</v>
      </c>
      <c r="K277" s="21"/>
    </row>
    <row r="278" spans="1:22" ht="14.25" x14ac:dyDescent="0.2">
      <c r="A278" s="18"/>
      <c r="B278" s="18"/>
      <c r="C278" s="18" t="s">
        <v>613</v>
      </c>
      <c r="D278" s="19" t="s">
        <v>614</v>
      </c>
      <c r="E278" s="9">
        <f>Source!AQ113</f>
        <v>0.14000000000000001</v>
      </c>
      <c r="F278" s="21"/>
      <c r="G278" s="20" t="str">
        <f>Source!DI113</f>
        <v/>
      </c>
      <c r="H278" s="9">
        <f>Source!AV113</f>
        <v>1</v>
      </c>
      <c r="I278" s="9"/>
      <c r="J278" s="21"/>
      <c r="K278" s="21">
        <f>Source!U113</f>
        <v>0.42000000000000004</v>
      </c>
    </row>
    <row r="279" spans="1:22" ht="15" x14ac:dyDescent="0.25">
      <c r="A279" s="24"/>
      <c r="B279" s="24"/>
      <c r="C279" s="24"/>
      <c r="D279" s="24"/>
      <c r="E279" s="24"/>
      <c r="F279" s="24"/>
      <c r="G279" s="24"/>
      <c r="H279" s="24"/>
      <c r="I279" s="47">
        <f>J274+J275+J276+J277</f>
        <v>425.91</v>
      </c>
      <c r="J279" s="47"/>
      <c r="K279" s="25">
        <f>IF(Source!I113&lt;&gt;0, ROUND(I279/Source!I113, 2), 0)</f>
        <v>141.97</v>
      </c>
      <c r="P279" s="23">
        <f>I279</f>
        <v>425.91</v>
      </c>
    </row>
    <row r="280" spans="1:22" ht="57" x14ac:dyDescent="0.2">
      <c r="A280" s="18">
        <v>30</v>
      </c>
      <c r="B280" s="18" t="str">
        <f>Source!F114</f>
        <v>1.23-2103-9-1/1</v>
      </c>
      <c r="C280" s="18" t="str">
        <f>Source!G114</f>
        <v>Техническое обслуживание приборов для измерения температуры - термометры манометрические тип ТПП-СК</v>
      </c>
      <c r="D280" s="19" t="str">
        <f>Source!H114</f>
        <v>шт.</v>
      </c>
      <c r="E280" s="9">
        <f>Source!I114</f>
        <v>6</v>
      </c>
      <c r="F280" s="21"/>
      <c r="G280" s="20"/>
      <c r="H280" s="9"/>
      <c r="I280" s="9"/>
      <c r="J280" s="21"/>
      <c r="K280" s="21"/>
      <c r="Q280">
        <f>ROUND((Source!BZ114/100)*ROUND((Source!AF114*Source!AV114)*Source!I114, 2), 2)</f>
        <v>2826.85</v>
      </c>
      <c r="R280">
        <f>Source!X114</f>
        <v>2826.85</v>
      </c>
      <c r="S280">
        <f>ROUND((Source!CA114/100)*ROUND((Source!AF114*Source!AV114)*Source!I114, 2), 2)</f>
        <v>403.84</v>
      </c>
      <c r="T280">
        <f>Source!Y114</f>
        <v>403.84</v>
      </c>
      <c r="U280">
        <f>ROUND((175/100)*ROUND((Source!AE114*Source!AV114)*Source!I114, 2), 2)</f>
        <v>0</v>
      </c>
      <c r="V280">
        <f>ROUND((108/100)*ROUND(Source!CS114*Source!I114, 2), 2)</f>
        <v>0</v>
      </c>
    </row>
    <row r="281" spans="1:22" ht="14.25" x14ac:dyDescent="0.2">
      <c r="A281" s="18"/>
      <c r="B281" s="18"/>
      <c r="C281" s="18" t="s">
        <v>605</v>
      </c>
      <c r="D281" s="19"/>
      <c r="E281" s="9"/>
      <c r="F281" s="21">
        <f>Source!AO114</f>
        <v>673.06</v>
      </c>
      <c r="G281" s="20" t="str">
        <f>Source!DG114</f>
        <v/>
      </c>
      <c r="H281" s="9">
        <f>Source!AV114</f>
        <v>1</v>
      </c>
      <c r="I281" s="9">
        <f>IF(Source!BA114&lt;&gt; 0, Source!BA114, 1)</f>
        <v>1</v>
      </c>
      <c r="J281" s="21">
        <f>Source!S114</f>
        <v>4038.36</v>
      </c>
      <c r="K281" s="21"/>
    </row>
    <row r="282" spans="1:22" ht="14.25" x14ac:dyDescent="0.2">
      <c r="A282" s="18"/>
      <c r="B282" s="18"/>
      <c r="C282" s="18" t="s">
        <v>609</v>
      </c>
      <c r="D282" s="19" t="s">
        <v>610</v>
      </c>
      <c r="E282" s="9">
        <f>Source!AT114</f>
        <v>70</v>
      </c>
      <c r="F282" s="21"/>
      <c r="G282" s="20"/>
      <c r="H282" s="9"/>
      <c r="I282" s="9"/>
      <c r="J282" s="21">
        <f>SUM(R280:R281)</f>
        <v>2826.85</v>
      </c>
      <c r="K282" s="21"/>
    </row>
    <row r="283" spans="1:22" ht="14.25" x14ac:dyDescent="0.2">
      <c r="A283" s="18"/>
      <c r="B283" s="18"/>
      <c r="C283" s="18" t="s">
        <v>611</v>
      </c>
      <c r="D283" s="19" t="s">
        <v>610</v>
      </c>
      <c r="E283" s="9">
        <f>Source!AU114</f>
        <v>10</v>
      </c>
      <c r="F283" s="21"/>
      <c r="G283" s="20"/>
      <c r="H283" s="9"/>
      <c r="I283" s="9"/>
      <c r="J283" s="21">
        <f>SUM(T280:T282)</f>
        <v>403.84</v>
      </c>
      <c r="K283" s="21"/>
    </row>
    <row r="284" spans="1:22" ht="14.25" x14ac:dyDescent="0.2">
      <c r="A284" s="18"/>
      <c r="B284" s="18"/>
      <c r="C284" s="18" t="s">
        <v>613</v>
      </c>
      <c r="D284" s="19" t="s">
        <v>614</v>
      </c>
      <c r="E284" s="9">
        <f>Source!AQ114</f>
        <v>1.0900000000000001</v>
      </c>
      <c r="F284" s="21"/>
      <c r="G284" s="20" t="str">
        <f>Source!DI114</f>
        <v/>
      </c>
      <c r="H284" s="9">
        <f>Source!AV114</f>
        <v>1</v>
      </c>
      <c r="I284" s="9"/>
      <c r="J284" s="21"/>
      <c r="K284" s="21">
        <f>Source!U114</f>
        <v>6.5400000000000009</v>
      </c>
    </row>
    <row r="285" spans="1:22" ht="15" x14ac:dyDescent="0.25">
      <c r="A285" s="24"/>
      <c r="B285" s="24"/>
      <c r="C285" s="24"/>
      <c r="D285" s="24"/>
      <c r="E285" s="24"/>
      <c r="F285" s="24"/>
      <c r="G285" s="24"/>
      <c r="H285" s="24"/>
      <c r="I285" s="47">
        <f>J281+J282+J283</f>
        <v>7269.05</v>
      </c>
      <c r="J285" s="47"/>
      <c r="K285" s="25">
        <f>IF(Source!I114&lt;&gt;0, ROUND(I285/Source!I114, 2), 0)</f>
        <v>1211.51</v>
      </c>
      <c r="P285" s="23">
        <f>I285</f>
        <v>7269.05</v>
      </c>
    </row>
    <row r="286" spans="1:22" ht="28.5" x14ac:dyDescent="0.2">
      <c r="A286" s="18">
        <v>31</v>
      </c>
      <c r="B286" s="18" t="str">
        <f>Source!F115</f>
        <v>1.17-2103-17-1/1</v>
      </c>
      <c r="C286" s="18" t="str">
        <f>Source!G115</f>
        <v>Техническое обслуживание автоматического воздухоотводчика</v>
      </c>
      <c r="D286" s="19" t="str">
        <f>Source!H115</f>
        <v>10 шт.</v>
      </c>
      <c r="E286" s="9">
        <f>Source!I115</f>
        <v>1.4</v>
      </c>
      <c r="F286" s="21"/>
      <c r="G286" s="20"/>
      <c r="H286" s="9"/>
      <c r="I286" s="9"/>
      <c r="J286" s="21"/>
      <c r="K286" s="21"/>
      <c r="Q286">
        <f>ROUND((Source!BZ115/100)*ROUND((Source!AF115*Source!AV115)*Source!I115, 2), 2)</f>
        <v>919.81</v>
      </c>
      <c r="R286">
        <f>Source!X115</f>
        <v>919.81</v>
      </c>
      <c r="S286">
        <f>ROUND((Source!CA115/100)*ROUND((Source!AF115*Source!AV115)*Source!I115, 2), 2)</f>
        <v>131.4</v>
      </c>
      <c r="T286">
        <f>Source!Y115</f>
        <v>131.4</v>
      </c>
      <c r="U286">
        <f>ROUND((175/100)*ROUND((Source!AE115*Source!AV115)*Source!I115, 2), 2)</f>
        <v>0</v>
      </c>
      <c r="V286">
        <f>ROUND((108/100)*ROUND(Source!CS115*Source!I115, 2), 2)</f>
        <v>0</v>
      </c>
    </row>
    <row r="287" spans="1:22" x14ac:dyDescent="0.2">
      <c r="C287" s="26" t="str">
        <f>"Объем: "&amp;Source!I115&amp;"=14/"&amp;"10"</f>
        <v>Объем: 1,4=14/10</v>
      </c>
    </row>
    <row r="288" spans="1:22" ht="14.25" x14ac:dyDescent="0.2">
      <c r="A288" s="18"/>
      <c r="B288" s="18"/>
      <c r="C288" s="18" t="s">
        <v>605</v>
      </c>
      <c r="D288" s="19"/>
      <c r="E288" s="9"/>
      <c r="F288" s="21">
        <f>Source!AO115</f>
        <v>938.58</v>
      </c>
      <c r="G288" s="20" t="str">
        <f>Source!DG115</f>
        <v/>
      </c>
      <c r="H288" s="9">
        <f>Source!AV115</f>
        <v>1</v>
      </c>
      <c r="I288" s="9">
        <f>IF(Source!BA115&lt;&gt; 0, Source!BA115, 1)</f>
        <v>1</v>
      </c>
      <c r="J288" s="21">
        <f>Source!S115</f>
        <v>1314.01</v>
      </c>
      <c r="K288" s="21"/>
    </row>
    <row r="289" spans="1:29" ht="14.25" x14ac:dyDescent="0.2">
      <c r="A289" s="18"/>
      <c r="B289" s="18"/>
      <c r="C289" s="18" t="s">
        <v>608</v>
      </c>
      <c r="D289" s="19"/>
      <c r="E289" s="9"/>
      <c r="F289" s="21">
        <f>Source!AL115</f>
        <v>0.63</v>
      </c>
      <c r="G289" s="20" t="str">
        <f>Source!DD115</f>
        <v/>
      </c>
      <c r="H289" s="9">
        <f>Source!AW115</f>
        <v>1</v>
      </c>
      <c r="I289" s="9">
        <f>IF(Source!BC115&lt;&gt; 0, Source!BC115, 1)</f>
        <v>1</v>
      </c>
      <c r="J289" s="21">
        <f>Source!P115</f>
        <v>0.88</v>
      </c>
      <c r="K289" s="21"/>
    </row>
    <row r="290" spans="1:29" ht="14.25" x14ac:dyDescent="0.2">
      <c r="A290" s="18"/>
      <c r="B290" s="18"/>
      <c r="C290" s="18" t="s">
        <v>609</v>
      </c>
      <c r="D290" s="19" t="s">
        <v>610</v>
      </c>
      <c r="E290" s="9">
        <f>Source!AT115</f>
        <v>70</v>
      </c>
      <c r="F290" s="21"/>
      <c r="G290" s="20"/>
      <c r="H290" s="9"/>
      <c r="I290" s="9"/>
      <c r="J290" s="21">
        <f>SUM(R286:R289)</f>
        <v>919.81</v>
      </c>
      <c r="K290" s="21"/>
    </row>
    <row r="291" spans="1:29" ht="14.25" x14ac:dyDescent="0.2">
      <c r="A291" s="18"/>
      <c r="B291" s="18"/>
      <c r="C291" s="18" t="s">
        <v>611</v>
      </c>
      <c r="D291" s="19" t="s">
        <v>610</v>
      </c>
      <c r="E291" s="9">
        <f>Source!AU115</f>
        <v>10</v>
      </c>
      <c r="F291" s="21"/>
      <c r="G291" s="20"/>
      <c r="H291" s="9"/>
      <c r="I291" s="9"/>
      <c r="J291" s="21">
        <f>SUM(T286:T290)</f>
        <v>131.4</v>
      </c>
      <c r="K291" s="21"/>
    </row>
    <row r="292" spans="1:29" ht="14.25" x14ac:dyDescent="0.2">
      <c r="A292" s="18"/>
      <c r="B292" s="18"/>
      <c r="C292" s="18" t="s">
        <v>613</v>
      </c>
      <c r="D292" s="19" t="s">
        <v>614</v>
      </c>
      <c r="E292" s="9">
        <f>Source!AQ115</f>
        <v>1.52</v>
      </c>
      <c r="F292" s="21"/>
      <c r="G292" s="20" t="str">
        <f>Source!DI115</f>
        <v/>
      </c>
      <c r="H292" s="9">
        <f>Source!AV115</f>
        <v>1</v>
      </c>
      <c r="I292" s="9"/>
      <c r="J292" s="21"/>
      <c r="K292" s="21">
        <f>Source!U115</f>
        <v>2.1279999999999997</v>
      </c>
    </row>
    <row r="293" spans="1:29" ht="15" x14ac:dyDescent="0.25">
      <c r="A293" s="24"/>
      <c r="B293" s="24"/>
      <c r="C293" s="24"/>
      <c r="D293" s="24"/>
      <c r="E293" s="24"/>
      <c r="F293" s="24"/>
      <c r="G293" s="24"/>
      <c r="H293" s="24"/>
      <c r="I293" s="47">
        <f>J288+J289+J290+J291</f>
        <v>2366.1</v>
      </c>
      <c r="J293" s="47"/>
      <c r="K293" s="25">
        <f>IF(Source!I115&lt;&gt;0, ROUND(I293/Source!I115, 2), 0)</f>
        <v>1690.07</v>
      </c>
      <c r="P293" s="23">
        <f>I293</f>
        <v>2366.1</v>
      </c>
    </row>
    <row r="294" spans="1:29" ht="42.75" x14ac:dyDescent="0.2">
      <c r="A294" s="18">
        <v>32</v>
      </c>
      <c r="B294" s="18" t="str">
        <f>Source!F116</f>
        <v>1.15-2203-7-1/1</v>
      </c>
      <c r="C294" s="18" t="str">
        <f>Source!G116</f>
        <v>Техническое обслуживание крана шарового латунного никелированного диаметром до 25 мм</v>
      </c>
      <c r="D294" s="19" t="str">
        <f>Source!H116</f>
        <v>10 шт.</v>
      </c>
      <c r="E294" s="9">
        <f>Source!I116</f>
        <v>1.2</v>
      </c>
      <c r="F294" s="21"/>
      <c r="G294" s="20"/>
      <c r="H294" s="9"/>
      <c r="I294" s="9"/>
      <c r="J294" s="21"/>
      <c r="K294" s="21"/>
      <c r="Q294">
        <f>ROUND((Source!BZ116/100)*ROUND((Source!AF116*Source!AV116)*Source!I116, 2), 2)</f>
        <v>233.41</v>
      </c>
      <c r="R294">
        <f>Source!X116</f>
        <v>233.41</v>
      </c>
      <c r="S294">
        <f>ROUND((Source!CA116/100)*ROUND((Source!AF116*Source!AV116)*Source!I116, 2), 2)</f>
        <v>33.340000000000003</v>
      </c>
      <c r="T294">
        <f>Source!Y116</f>
        <v>33.340000000000003</v>
      </c>
      <c r="U294">
        <f>ROUND((175/100)*ROUND((Source!AE116*Source!AV116)*Source!I116, 2), 2)</f>
        <v>0</v>
      </c>
      <c r="V294">
        <f>ROUND((108/100)*ROUND(Source!CS116*Source!I116, 2), 2)</f>
        <v>0</v>
      </c>
    </row>
    <row r="295" spans="1:29" x14ac:dyDescent="0.2">
      <c r="C295" s="26" t="str">
        <f>"Объем: "&amp;Source!I116&amp;"=12/"&amp;"10"</f>
        <v>Объем: 1,2=12/10</v>
      </c>
    </row>
    <row r="296" spans="1:29" ht="14.25" x14ac:dyDescent="0.2">
      <c r="A296" s="18"/>
      <c r="B296" s="18"/>
      <c r="C296" s="18" t="s">
        <v>605</v>
      </c>
      <c r="D296" s="19"/>
      <c r="E296" s="9"/>
      <c r="F296" s="21">
        <f>Source!AO116</f>
        <v>277.87</v>
      </c>
      <c r="G296" s="20" t="str">
        <f>Source!DG116</f>
        <v/>
      </c>
      <c r="H296" s="9">
        <f>Source!AV116</f>
        <v>1</v>
      </c>
      <c r="I296" s="9">
        <f>IF(Source!BA116&lt;&gt; 0, Source!BA116, 1)</f>
        <v>1</v>
      </c>
      <c r="J296" s="21">
        <f>Source!S116</f>
        <v>333.44</v>
      </c>
      <c r="K296" s="21"/>
    </row>
    <row r="297" spans="1:29" ht="14.25" x14ac:dyDescent="0.2">
      <c r="A297" s="18"/>
      <c r="B297" s="18"/>
      <c r="C297" s="18" t="s">
        <v>609</v>
      </c>
      <c r="D297" s="19" t="s">
        <v>610</v>
      </c>
      <c r="E297" s="9">
        <f>Source!AT116</f>
        <v>70</v>
      </c>
      <c r="F297" s="21"/>
      <c r="G297" s="20"/>
      <c r="H297" s="9"/>
      <c r="I297" s="9"/>
      <c r="J297" s="21">
        <f>SUM(R294:R296)</f>
        <v>233.41</v>
      </c>
      <c r="K297" s="21"/>
    </row>
    <row r="298" spans="1:29" ht="14.25" x14ac:dyDescent="0.2">
      <c r="A298" s="18"/>
      <c r="B298" s="18"/>
      <c r="C298" s="18" t="s">
        <v>611</v>
      </c>
      <c r="D298" s="19" t="s">
        <v>610</v>
      </c>
      <c r="E298" s="9">
        <f>Source!AU116</f>
        <v>10</v>
      </c>
      <c r="F298" s="21"/>
      <c r="G298" s="20"/>
      <c r="H298" s="9"/>
      <c r="I298" s="9"/>
      <c r="J298" s="21">
        <f>SUM(T294:T297)</f>
        <v>33.340000000000003</v>
      </c>
      <c r="K298" s="21"/>
    </row>
    <row r="299" spans="1:29" ht="14.25" x14ac:dyDescent="0.2">
      <c r="A299" s="18"/>
      <c r="B299" s="18"/>
      <c r="C299" s="18" t="s">
        <v>613</v>
      </c>
      <c r="D299" s="19" t="s">
        <v>614</v>
      </c>
      <c r="E299" s="9">
        <f>Source!AQ116</f>
        <v>0.45</v>
      </c>
      <c r="F299" s="21"/>
      <c r="G299" s="20" t="str">
        <f>Source!DI116</f>
        <v/>
      </c>
      <c r="H299" s="9">
        <f>Source!AV116</f>
        <v>1</v>
      </c>
      <c r="I299" s="9"/>
      <c r="J299" s="21"/>
      <c r="K299" s="21">
        <f>Source!U116</f>
        <v>0.54</v>
      </c>
    </row>
    <row r="300" spans="1:29" ht="15" x14ac:dyDescent="0.25">
      <c r="A300" s="24"/>
      <c r="B300" s="24"/>
      <c r="C300" s="24"/>
      <c r="D300" s="24"/>
      <c r="E300" s="24"/>
      <c r="F300" s="24"/>
      <c r="G300" s="24"/>
      <c r="H300" s="24"/>
      <c r="I300" s="47">
        <f>J296+J297+J298</f>
        <v>600.19000000000005</v>
      </c>
      <c r="J300" s="47"/>
      <c r="K300" s="25">
        <f>IF(Source!I116&lt;&gt;0, ROUND(I300/Source!I116, 2), 0)</f>
        <v>500.16</v>
      </c>
      <c r="P300" s="23">
        <f>I300</f>
        <v>600.19000000000005</v>
      </c>
    </row>
    <row r="302" spans="1:29" ht="30" x14ac:dyDescent="0.25">
      <c r="B302" s="48" t="str">
        <f>Source!G119</f>
        <v>ПВ1 Установка: LITE  ONE  50  20  H.100  RL  //G.1-V.1[P.1=EG.4=RX.1=RX.1-P.1]V.1- G.1[FR.C45.055A2-SP.05][HW.1-P.1]G.1||//G.1(P.1-SP.05-EG.4-FR.C45.055A2)</v>
      </c>
      <c r="C302" s="48"/>
      <c r="D302" s="48"/>
      <c r="E302" s="48"/>
      <c r="F302" s="48"/>
      <c r="G302" s="48"/>
      <c r="H302" s="48"/>
      <c r="I302" s="48"/>
      <c r="J302" s="48"/>
      <c r="AC302" s="29" t="str">
        <f>Source!G119</f>
        <v>ПВ1 Установка: LITE  ONE  50  20  H.100  RL  //G.1-V.1[P.1=EG.4=RX.1=RX.1-P.1]V.1- G.1[FR.C45.055A2-SP.05][HW.1-P.1]G.1||//G.1(P.1-SP.05-EG.4-FR.C45.055A2)</v>
      </c>
    </row>
    <row r="303" spans="1:29" ht="42.75" x14ac:dyDescent="0.2">
      <c r="A303" s="18">
        <v>33</v>
      </c>
      <c r="B303" s="18" t="str">
        <f>Source!F121</f>
        <v>1.18-2403-21-6/1</v>
      </c>
      <c r="C303" s="18" t="str">
        <f>Source!G121</f>
        <v>Техническое обслуживание приточных установок производительностью до 20000 м3/ч - ежеквартальное</v>
      </c>
      <c r="D303" s="19" t="str">
        <f>Source!H121</f>
        <v>установка</v>
      </c>
      <c r="E303" s="9">
        <f>Source!I121</f>
        <v>1</v>
      </c>
      <c r="F303" s="21"/>
      <c r="G303" s="20"/>
      <c r="H303" s="9"/>
      <c r="I303" s="9"/>
      <c r="J303" s="21"/>
      <c r="K303" s="21"/>
      <c r="Q303">
        <f>ROUND((Source!BZ121/100)*ROUND((Source!AF121*Source!AV121)*Source!I121, 2), 2)</f>
        <v>4682.17</v>
      </c>
      <c r="R303">
        <f>Source!X121</f>
        <v>4682.17</v>
      </c>
      <c r="S303">
        <f>ROUND((Source!CA121/100)*ROUND((Source!AF121*Source!AV121)*Source!I121, 2), 2)</f>
        <v>668.88</v>
      </c>
      <c r="T303">
        <f>Source!Y121</f>
        <v>668.88</v>
      </c>
      <c r="U303">
        <f>ROUND((175/100)*ROUND((Source!AE121*Source!AV121)*Source!I121, 2), 2)</f>
        <v>0.25</v>
      </c>
      <c r="V303">
        <f>ROUND((108/100)*ROUND(Source!CS121*Source!I121, 2), 2)</f>
        <v>0.15</v>
      </c>
    </row>
    <row r="304" spans="1:29" ht="14.25" x14ac:dyDescent="0.2">
      <c r="A304" s="18"/>
      <c r="B304" s="18"/>
      <c r="C304" s="18" t="s">
        <v>605</v>
      </c>
      <c r="D304" s="19"/>
      <c r="E304" s="9"/>
      <c r="F304" s="21">
        <f>Source!AO121</f>
        <v>3344.41</v>
      </c>
      <c r="G304" s="20" t="str">
        <f>Source!DG121</f>
        <v>)*2</v>
      </c>
      <c r="H304" s="9">
        <f>Source!AV121</f>
        <v>1</v>
      </c>
      <c r="I304" s="9">
        <f>IF(Source!BA121&lt;&gt; 0, Source!BA121, 1)</f>
        <v>1</v>
      </c>
      <c r="J304" s="21">
        <f>Source!S121</f>
        <v>6688.82</v>
      </c>
      <c r="K304" s="21"/>
    </row>
    <row r="305" spans="1:22" ht="14.25" x14ac:dyDescent="0.2">
      <c r="A305" s="18"/>
      <c r="B305" s="18"/>
      <c r="C305" s="18" t="s">
        <v>606</v>
      </c>
      <c r="D305" s="19"/>
      <c r="E305" s="9"/>
      <c r="F305" s="21">
        <f>Source!AM121</f>
        <v>5.36</v>
      </c>
      <c r="G305" s="20" t="str">
        <f>Source!DE121</f>
        <v>)*2</v>
      </c>
      <c r="H305" s="9">
        <f>Source!AV121</f>
        <v>1</v>
      </c>
      <c r="I305" s="9">
        <f>IF(Source!BB121&lt;&gt; 0, Source!BB121, 1)</f>
        <v>1</v>
      </c>
      <c r="J305" s="21">
        <f>Source!Q121</f>
        <v>10.72</v>
      </c>
      <c r="K305" s="21"/>
    </row>
    <row r="306" spans="1:22" ht="14.25" x14ac:dyDescent="0.2">
      <c r="A306" s="18"/>
      <c r="B306" s="18"/>
      <c r="C306" s="18" t="s">
        <v>607</v>
      </c>
      <c r="D306" s="19"/>
      <c r="E306" s="9"/>
      <c r="F306" s="21">
        <f>Source!AN121</f>
        <v>7.0000000000000007E-2</v>
      </c>
      <c r="G306" s="20" t="str">
        <f>Source!DF121</f>
        <v>)*2</v>
      </c>
      <c r="H306" s="9">
        <f>Source!AV121</f>
        <v>1</v>
      </c>
      <c r="I306" s="9">
        <f>IF(Source!BS121&lt;&gt; 0, Source!BS121, 1)</f>
        <v>1</v>
      </c>
      <c r="J306" s="22">
        <f>Source!R121</f>
        <v>0.14000000000000001</v>
      </c>
      <c r="K306" s="21"/>
    </row>
    <row r="307" spans="1:22" ht="14.25" x14ac:dyDescent="0.2">
      <c r="A307" s="18"/>
      <c r="B307" s="18"/>
      <c r="C307" s="18" t="s">
        <v>608</v>
      </c>
      <c r="D307" s="19"/>
      <c r="E307" s="9"/>
      <c r="F307" s="21">
        <f>Source!AL121</f>
        <v>32.119999999999997</v>
      </c>
      <c r="G307" s="20" t="str">
        <f>Source!DD121</f>
        <v>)*2</v>
      </c>
      <c r="H307" s="9">
        <f>Source!AW121</f>
        <v>1</v>
      </c>
      <c r="I307" s="9">
        <f>IF(Source!BC121&lt;&gt; 0, Source!BC121, 1)</f>
        <v>1</v>
      </c>
      <c r="J307" s="21">
        <f>Source!P121</f>
        <v>64.239999999999995</v>
      </c>
      <c r="K307" s="21"/>
    </row>
    <row r="308" spans="1:22" ht="14.25" x14ac:dyDescent="0.2">
      <c r="A308" s="18"/>
      <c r="B308" s="18"/>
      <c r="C308" s="18" t="s">
        <v>609</v>
      </c>
      <c r="D308" s="19" t="s">
        <v>610</v>
      </c>
      <c r="E308" s="9">
        <f>Source!AT121</f>
        <v>70</v>
      </c>
      <c r="F308" s="21"/>
      <c r="G308" s="20"/>
      <c r="H308" s="9"/>
      <c r="I308" s="9"/>
      <c r="J308" s="21">
        <f>SUM(R303:R307)</f>
        <v>4682.17</v>
      </c>
      <c r="K308" s="21"/>
    </row>
    <row r="309" spans="1:22" ht="14.25" x14ac:dyDescent="0.2">
      <c r="A309" s="18"/>
      <c r="B309" s="18"/>
      <c r="C309" s="18" t="s">
        <v>611</v>
      </c>
      <c r="D309" s="19" t="s">
        <v>610</v>
      </c>
      <c r="E309" s="9">
        <f>Source!AU121</f>
        <v>10</v>
      </c>
      <c r="F309" s="21"/>
      <c r="G309" s="20"/>
      <c r="H309" s="9"/>
      <c r="I309" s="9"/>
      <c r="J309" s="21">
        <f>SUM(T303:T308)</f>
        <v>668.88</v>
      </c>
      <c r="K309" s="21"/>
    </row>
    <row r="310" spans="1:22" ht="14.25" x14ac:dyDescent="0.2">
      <c r="A310" s="18"/>
      <c r="B310" s="18"/>
      <c r="C310" s="18" t="s">
        <v>612</v>
      </c>
      <c r="D310" s="19" t="s">
        <v>610</v>
      </c>
      <c r="E310" s="9">
        <f>108</f>
        <v>108</v>
      </c>
      <c r="F310" s="21"/>
      <c r="G310" s="20"/>
      <c r="H310" s="9"/>
      <c r="I310" s="9"/>
      <c r="J310" s="21">
        <f>SUM(V303:V309)</f>
        <v>0.15</v>
      </c>
      <c r="K310" s="21"/>
    </row>
    <row r="311" spans="1:22" ht="14.25" x14ac:dyDescent="0.2">
      <c r="A311" s="18"/>
      <c r="B311" s="18"/>
      <c r="C311" s="18" t="s">
        <v>613</v>
      </c>
      <c r="D311" s="19" t="s">
        <v>614</v>
      </c>
      <c r="E311" s="9">
        <f>Source!AQ121</f>
        <v>5.04</v>
      </c>
      <c r="F311" s="21"/>
      <c r="G311" s="20" t="str">
        <f>Source!DI121</f>
        <v>)*2</v>
      </c>
      <c r="H311" s="9">
        <f>Source!AV121</f>
        <v>1</v>
      </c>
      <c r="I311" s="9"/>
      <c r="J311" s="21"/>
      <c r="K311" s="21">
        <f>Source!U121</f>
        <v>10.08</v>
      </c>
    </row>
    <row r="312" spans="1:22" ht="15" x14ac:dyDescent="0.25">
      <c r="A312" s="24"/>
      <c r="B312" s="24"/>
      <c r="C312" s="24"/>
      <c r="D312" s="24"/>
      <c r="E312" s="24"/>
      <c r="F312" s="24"/>
      <c r="G312" s="24"/>
      <c r="H312" s="24"/>
      <c r="I312" s="47">
        <f>J304+J305+J307+J308+J309+J310</f>
        <v>12114.98</v>
      </c>
      <c r="J312" s="47"/>
      <c r="K312" s="25">
        <f>IF(Source!I121&lt;&gt;0, ROUND(I312/Source!I121, 2), 0)</f>
        <v>12114.98</v>
      </c>
      <c r="P312" s="23">
        <f>I312</f>
        <v>12114.98</v>
      </c>
    </row>
    <row r="313" spans="1:22" ht="42.75" x14ac:dyDescent="0.2">
      <c r="A313" s="18">
        <v>34</v>
      </c>
      <c r="B313" s="18" t="str">
        <f>Source!F124</f>
        <v>1.18-2403-20-4/1</v>
      </c>
      <c r="C313" s="18" t="str">
        <f>Source!G124</f>
        <v>Техническое обслуживание вытяжных установок производительностью до 20000 м3/ч - ежеквартальное</v>
      </c>
      <c r="D313" s="19" t="str">
        <f>Source!H124</f>
        <v>установка</v>
      </c>
      <c r="E313" s="9">
        <f>Source!I124</f>
        <v>1</v>
      </c>
      <c r="F313" s="21"/>
      <c r="G313" s="20"/>
      <c r="H313" s="9"/>
      <c r="I313" s="9"/>
      <c r="J313" s="21"/>
      <c r="K313" s="21"/>
      <c r="Q313">
        <f>ROUND((Source!BZ124/100)*ROUND((Source!AF124*Source!AV124)*Source!I124, 2), 2)</f>
        <v>2582.64</v>
      </c>
      <c r="R313">
        <f>Source!X124</f>
        <v>2582.64</v>
      </c>
      <c r="S313">
        <f>ROUND((Source!CA124/100)*ROUND((Source!AF124*Source!AV124)*Source!I124, 2), 2)</f>
        <v>368.95</v>
      </c>
      <c r="T313">
        <f>Source!Y124</f>
        <v>368.95</v>
      </c>
      <c r="U313">
        <f>ROUND((175/100)*ROUND((Source!AE124*Source!AV124)*Source!I124, 2), 2)</f>
        <v>0</v>
      </c>
      <c r="V313">
        <f>ROUND((108/100)*ROUND(Source!CS124*Source!I124, 2), 2)</f>
        <v>0</v>
      </c>
    </row>
    <row r="314" spans="1:22" ht="14.25" x14ac:dyDescent="0.2">
      <c r="A314" s="18"/>
      <c r="B314" s="18"/>
      <c r="C314" s="18" t="s">
        <v>605</v>
      </c>
      <c r="D314" s="19"/>
      <c r="E314" s="9"/>
      <c r="F314" s="21">
        <f>Source!AO124</f>
        <v>1844.74</v>
      </c>
      <c r="G314" s="20" t="str">
        <f>Source!DG124</f>
        <v>)*2</v>
      </c>
      <c r="H314" s="9">
        <f>Source!AV124</f>
        <v>1</v>
      </c>
      <c r="I314" s="9">
        <f>IF(Source!BA124&lt;&gt; 0, Source!BA124, 1)</f>
        <v>1</v>
      </c>
      <c r="J314" s="21">
        <f>Source!S124</f>
        <v>3689.48</v>
      </c>
      <c r="K314" s="21"/>
    </row>
    <row r="315" spans="1:22" ht="14.25" x14ac:dyDescent="0.2">
      <c r="A315" s="18"/>
      <c r="B315" s="18"/>
      <c r="C315" s="18" t="s">
        <v>608</v>
      </c>
      <c r="D315" s="19"/>
      <c r="E315" s="9"/>
      <c r="F315" s="21">
        <f>Source!AL124</f>
        <v>0.13</v>
      </c>
      <c r="G315" s="20" t="str">
        <f>Source!DD124</f>
        <v>)*2</v>
      </c>
      <c r="H315" s="9">
        <f>Source!AW124</f>
        <v>1</v>
      </c>
      <c r="I315" s="9">
        <f>IF(Source!BC124&lt;&gt; 0, Source!BC124, 1)</f>
        <v>1</v>
      </c>
      <c r="J315" s="21">
        <f>Source!P124</f>
        <v>0.26</v>
      </c>
      <c r="K315" s="21"/>
    </row>
    <row r="316" spans="1:22" ht="14.25" x14ac:dyDescent="0.2">
      <c r="A316" s="18"/>
      <c r="B316" s="18"/>
      <c r="C316" s="18" t="s">
        <v>609</v>
      </c>
      <c r="D316" s="19" t="s">
        <v>610</v>
      </c>
      <c r="E316" s="9">
        <f>Source!AT124</f>
        <v>70</v>
      </c>
      <c r="F316" s="21"/>
      <c r="G316" s="20"/>
      <c r="H316" s="9"/>
      <c r="I316" s="9"/>
      <c r="J316" s="21">
        <f>SUM(R313:R315)</f>
        <v>2582.64</v>
      </c>
      <c r="K316" s="21"/>
    </row>
    <row r="317" spans="1:22" ht="14.25" x14ac:dyDescent="0.2">
      <c r="A317" s="18"/>
      <c r="B317" s="18"/>
      <c r="C317" s="18" t="s">
        <v>611</v>
      </c>
      <c r="D317" s="19" t="s">
        <v>610</v>
      </c>
      <c r="E317" s="9">
        <f>Source!AU124</f>
        <v>10</v>
      </c>
      <c r="F317" s="21"/>
      <c r="G317" s="20"/>
      <c r="H317" s="9"/>
      <c r="I317" s="9"/>
      <c r="J317" s="21">
        <f>SUM(T313:T316)</f>
        <v>368.95</v>
      </c>
      <c r="K317" s="21"/>
    </row>
    <row r="318" spans="1:22" ht="14.25" x14ac:dyDescent="0.2">
      <c r="A318" s="18"/>
      <c r="B318" s="18"/>
      <c r="C318" s="18" t="s">
        <v>613</v>
      </c>
      <c r="D318" s="19" t="s">
        <v>614</v>
      </c>
      <c r="E318" s="9">
        <f>Source!AQ124</f>
        <v>2.78</v>
      </c>
      <c r="F318" s="21"/>
      <c r="G318" s="20" t="str">
        <f>Source!DI124</f>
        <v>)*2</v>
      </c>
      <c r="H318" s="9">
        <f>Source!AV124</f>
        <v>1</v>
      </c>
      <c r="I318" s="9"/>
      <c r="J318" s="21"/>
      <c r="K318" s="21">
        <f>Source!U124</f>
        <v>5.56</v>
      </c>
    </row>
    <row r="319" spans="1:22" ht="15" x14ac:dyDescent="0.25">
      <c r="A319" s="24"/>
      <c r="B319" s="24"/>
      <c r="C319" s="24"/>
      <c r="D319" s="24"/>
      <c r="E319" s="24"/>
      <c r="F319" s="24"/>
      <c r="G319" s="24"/>
      <c r="H319" s="24"/>
      <c r="I319" s="47">
        <f>J314+J315+J316+J317</f>
        <v>6641.33</v>
      </c>
      <c r="J319" s="47"/>
      <c r="K319" s="25">
        <f>IF(Source!I124&lt;&gt;0, ROUND(I319/Source!I124, 2), 0)</f>
        <v>6641.33</v>
      </c>
      <c r="P319" s="23">
        <f>I319</f>
        <v>6641.33</v>
      </c>
    </row>
    <row r="321" spans="1:29" ht="30" x14ac:dyDescent="0.25">
      <c r="B321" s="48" t="str">
        <f>Source!G130</f>
        <v>ПВ2 Установка:  LITE  ONE  50  20  H.100  RL  //G.1-V.1[P.1=EG.4=RX.1=RX.1-P.1]V.1- G.1[FR.C45.055A2-SP.05][HW.1-P.1]G.1||//G.1(P.1-SP.05-EG.4-FR.C45.055A2)</v>
      </c>
      <c r="C321" s="48"/>
      <c r="D321" s="48"/>
      <c r="E321" s="48"/>
      <c r="F321" s="48"/>
      <c r="G321" s="48"/>
      <c r="H321" s="48"/>
      <c r="I321" s="48"/>
      <c r="J321" s="48"/>
      <c r="AC321" s="29" t="str">
        <f>Source!G130</f>
        <v>ПВ2 Установка:  LITE  ONE  50  20  H.100  RL  //G.1-V.1[P.1=EG.4=RX.1=RX.1-P.1]V.1- G.1[FR.C45.055A2-SP.05][HW.1-P.1]G.1||//G.1(P.1-SP.05-EG.4-FR.C45.055A2)</v>
      </c>
    </row>
    <row r="322" spans="1:29" ht="42.75" x14ac:dyDescent="0.2">
      <c r="A322" s="18">
        <v>35</v>
      </c>
      <c r="B322" s="18" t="str">
        <f>Source!F132</f>
        <v>1.18-2403-21-6/1</v>
      </c>
      <c r="C322" s="18" t="str">
        <f>Source!G132</f>
        <v>Техническое обслуживание приточных установок производительностью до 20000 м3/ч - ежеквартальное</v>
      </c>
      <c r="D322" s="19" t="str">
        <f>Source!H132</f>
        <v>установка</v>
      </c>
      <c r="E322" s="9">
        <f>Source!I132</f>
        <v>1</v>
      </c>
      <c r="F322" s="21"/>
      <c r="G322" s="20"/>
      <c r="H322" s="9"/>
      <c r="I322" s="9"/>
      <c r="J322" s="21"/>
      <c r="K322" s="21"/>
      <c r="Q322">
        <f>ROUND((Source!BZ132/100)*ROUND((Source!AF132*Source!AV132)*Source!I132, 2), 2)</f>
        <v>4682.17</v>
      </c>
      <c r="R322">
        <f>Source!X132</f>
        <v>4682.17</v>
      </c>
      <c r="S322">
        <f>ROUND((Source!CA132/100)*ROUND((Source!AF132*Source!AV132)*Source!I132, 2), 2)</f>
        <v>668.88</v>
      </c>
      <c r="T322">
        <f>Source!Y132</f>
        <v>668.88</v>
      </c>
      <c r="U322">
        <f>ROUND((175/100)*ROUND((Source!AE132*Source!AV132)*Source!I132, 2), 2)</f>
        <v>0.25</v>
      </c>
      <c r="V322">
        <f>ROUND((108/100)*ROUND(Source!CS132*Source!I132, 2), 2)</f>
        <v>0.15</v>
      </c>
    </row>
    <row r="323" spans="1:29" ht="14.25" x14ac:dyDescent="0.2">
      <c r="A323" s="18"/>
      <c r="B323" s="18"/>
      <c r="C323" s="18" t="s">
        <v>605</v>
      </c>
      <c r="D323" s="19"/>
      <c r="E323" s="9"/>
      <c r="F323" s="21">
        <f>Source!AO132</f>
        <v>3344.41</v>
      </c>
      <c r="G323" s="20" t="str">
        <f>Source!DG132</f>
        <v>)*2</v>
      </c>
      <c r="H323" s="9">
        <f>Source!AV132</f>
        <v>1</v>
      </c>
      <c r="I323" s="9">
        <f>IF(Source!BA132&lt;&gt; 0, Source!BA132, 1)</f>
        <v>1</v>
      </c>
      <c r="J323" s="21">
        <f>Source!S132</f>
        <v>6688.82</v>
      </c>
      <c r="K323" s="21"/>
    </row>
    <row r="324" spans="1:29" ht="14.25" x14ac:dyDescent="0.2">
      <c r="A324" s="18"/>
      <c r="B324" s="18"/>
      <c r="C324" s="18" t="s">
        <v>606</v>
      </c>
      <c r="D324" s="19"/>
      <c r="E324" s="9"/>
      <c r="F324" s="21">
        <f>Source!AM132</f>
        <v>5.36</v>
      </c>
      <c r="G324" s="20" t="str">
        <f>Source!DE132</f>
        <v>)*2</v>
      </c>
      <c r="H324" s="9">
        <f>Source!AV132</f>
        <v>1</v>
      </c>
      <c r="I324" s="9">
        <f>IF(Source!BB132&lt;&gt; 0, Source!BB132, 1)</f>
        <v>1</v>
      </c>
      <c r="J324" s="21">
        <f>Source!Q132</f>
        <v>10.72</v>
      </c>
      <c r="K324" s="21"/>
    </row>
    <row r="325" spans="1:29" ht="14.25" x14ac:dyDescent="0.2">
      <c r="A325" s="18"/>
      <c r="B325" s="18"/>
      <c r="C325" s="18" t="s">
        <v>607</v>
      </c>
      <c r="D325" s="19"/>
      <c r="E325" s="9"/>
      <c r="F325" s="21">
        <f>Source!AN132</f>
        <v>7.0000000000000007E-2</v>
      </c>
      <c r="G325" s="20" t="str">
        <f>Source!DF132</f>
        <v>)*2</v>
      </c>
      <c r="H325" s="9">
        <f>Source!AV132</f>
        <v>1</v>
      </c>
      <c r="I325" s="9">
        <f>IF(Source!BS132&lt;&gt; 0, Source!BS132, 1)</f>
        <v>1</v>
      </c>
      <c r="J325" s="22">
        <f>Source!R132</f>
        <v>0.14000000000000001</v>
      </c>
      <c r="K325" s="21"/>
    </row>
    <row r="326" spans="1:29" ht="14.25" x14ac:dyDescent="0.2">
      <c r="A326" s="18"/>
      <c r="B326" s="18"/>
      <c r="C326" s="18" t="s">
        <v>608</v>
      </c>
      <c r="D326" s="19"/>
      <c r="E326" s="9"/>
      <c r="F326" s="21">
        <f>Source!AL132</f>
        <v>32.119999999999997</v>
      </c>
      <c r="G326" s="20" t="str">
        <f>Source!DD132</f>
        <v>)*2</v>
      </c>
      <c r="H326" s="9">
        <f>Source!AW132</f>
        <v>1</v>
      </c>
      <c r="I326" s="9">
        <f>IF(Source!BC132&lt;&gt; 0, Source!BC132, 1)</f>
        <v>1</v>
      </c>
      <c r="J326" s="21">
        <f>Source!P132</f>
        <v>64.239999999999995</v>
      </c>
      <c r="K326" s="21"/>
    </row>
    <row r="327" spans="1:29" ht="14.25" x14ac:dyDescent="0.2">
      <c r="A327" s="18"/>
      <c r="B327" s="18"/>
      <c r="C327" s="18" t="s">
        <v>609</v>
      </c>
      <c r="D327" s="19" t="s">
        <v>610</v>
      </c>
      <c r="E327" s="9">
        <f>Source!AT132</f>
        <v>70</v>
      </c>
      <c r="F327" s="21"/>
      <c r="G327" s="20"/>
      <c r="H327" s="9"/>
      <c r="I327" s="9"/>
      <c r="J327" s="21">
        <f>SUM(R322:R326)</f>
        <v>4682.17</v>
      </c>
      <c r="K327" s="21"/>
    </row>
    <row r="328" spans="1:29" ht="14.25" x14ac:dyDescent="0.2">
      <c r="A328" s="18"/>
      <c r="B328" s="18"/>
      <c r="C328" s="18" t="s">
        <v>611</v>
      </c>
      <c r="D328" s="19" t="s">
        <v>610</v>
      </c>
      <c r="E328" s="9">
        <f>Source!AU132</f>
        <v>10</v>
      </c>
      <c r="F328" s="21"/>
      <c r="G328" s="20"/>
      <c r="H328" s="9"/>
      <c r="I328" s="9"/>
      <c r="J328" s="21">
        <f>SUM(T322:T327)</f>
        <v>668.88</v>
      </c>
      <c r="K328" s="21"/>
    </row>
    <row r="329" spans="1:29" ht="14.25" x14ac:dyDescent="0.2">
      <c r="A329" s="18"/>
      <c r="B329" s="18"/>
      <c r="C329" s="18" t="s">
        <v>612</v>
      </c>
      <c r="D329" s="19" t="s">
        <v>610</v>
      </c>
      <c r="E329" s="9">
        <f>108</f>
        <v>108</v>
      </c>
      <c r="F329" s="21"/>
      <c r="G329" s="20"/>
      <c r="H329" s="9"/>
      <c r="I329" s="9"/>
      <c r="J329" s="21">
        <f>SUM(V322:V328)</f>
        <v>0.15</v>
      </c>
      <c r="K329" s="21"/>
    </row>
    <row r="330" spans="1:29" ht="14.25" x14ac:dyDescent="0.2">
      <c r="A330" s="18"/>
      <c r="B330" s="18"/>
      <c r="C330" s="18" t="s">
        <v>613</v>
      </c>
      <c r="D330" s="19" t="s">
        <v>614</v>
      </c>
      <c r="E330" s="9">
        <f>Source!AQ132</f>
        <v>5.04</v>
      </c>
      <c r="F330" s="21"/>
      <c r="G330" s="20" t="str">
        <f>Source!DI132</f>
        <v>)*2</v>
      </c>
      <c r="H330" s="9">
        <f>Source!AV132</f>
        <v>1</v>
      </c>
      <c r="I330" s="9"/>
      <c r="J330" s="21"/>
      <c r="K330" s="21">
        <f>Source!U132</f>
        <v>10.08</v>
      </c>
    </row>
    <row r="331" spans="1:29" ht="15" x14ac:dyDescent="0.25">
      <c r="A331" s="24"/>
      <c r="B331" s="24"/>
      <c r="C331" s="24"/>
      <c r="D331" s="24"/>
      <c r="E331" s="24"/>
      <c r="F331" s="24"/>
      <c r="G331" s="24"/>
      <c r="H331" s="24"/>
      <c r="I331" s="47">
        <f>J323+J324+J326+J327+J328+J329</f>
        <v>12114.98</v>
      </c>
      <c r="J331" s="47"/>
      <c r="K331" s="25">
        <f>IF(Source!I132&lt;&gt;0, ROUND(I331/Source!I132, 2), 0)</f>
        <v>12114.98</v>
      </c>
      <c r="P331" s="23">
        <f>I331</f>
        <v>12114.98</v>
      </c>
    </row>
    <row r="332" spans="1:29" ht="42.75" x14ac:dyDescent="0.2">
      <c r="A332" s="18">
        <v>36</v>
      </c>
      <c r="B332" s="18" t="str">
        <f>Source!F135</f>
        <v>1.18-2403-20-4/1</v>
      </c>
      <c r="C332" s="18" t="str">
        <f>Source!G135</f>
        <v>Техническое обслуживание вытяжных установок производительностью до 20000 м3/ч - ежеквартальное</v>
      </c>
      <c r="D332" s="19" t="str">
        <f>Source!H135</f>
        <v>установка</v>
      </c>
      <c r="E332" s="9">
        <f>Source!I135</f>
        <v>1</v>
      </c>
      <c r="F332" s="21"/>
      <c r="G332" s="20"/>
      <c r="H332" s="9"/>
      <c r="I332" s="9"/>
      <c r="J332" s="21"/>
      <c r="K332" s="21"/>
      <c r="Q332">
        <f>ROUND((Source!BZ135/100)*ROUND((Source!AF135*Source!AV135)*Source!I135, 2), 2)</f>
        <v>2582.64</v>
      </c>
      <c r="R332">
        <f>Source!X135</f>
        <v>2582.64</v>
      </c>
      <c r="S332">
        <f>ROUND((Source!CA135/100)*ROUND((Source!AF135*Source!AV135)*Source!I135, 2), 2)</f>
        <v>368.95</v>
      </c>
      <c r="T332">
        <f>Source!Y135</f>
        <v>368.95</v>
      </c>
      <c r="U332">
        <f>ROUND((175/100)*ROUND((Source!AE135*Source!AV135)*Source!I135, 2), 2)</f>
        <v>0</v>
      </c>
      <c r="V332">
        <f>ROUND((108/100)*ROUND(Source!CS135*Source!I135, 2), 2)</f>
        <v>0</v>
      </c>
    </row>
    <row r="333" spans="1:29" ht="14.25" x14ac:dyDescent="0.2">
      <c r="A333" s="18"/>
      <c r="B333" s="18"/>
      <c r="C333" s="18" t="s">
        <v>605</v>
      </c>
      <c r="D333" s="19"/>
      <c r="E333" s="9"/>
      <c r="F333" s="21">
        <f>Source!AO135</f>
        <v>1844.74</v>
      </c>
      <c r="G333" s="20" t="str">
        <f>Source!DG135</f>
        <v>)*2</v>
      </c>
      <c r="H333" s="9">
        <f>Source!AV135</f>
        <v>1</v>
      </c>
      <c r="I333" s="9">
        <f>IF(Source!BA135&lt;&gt; 0, Source!BA135, 1)</f>
        <v>1</v>
      </c>
      <c r="J333" s="21">
        <f>Source!S135</f>
        <v>3689.48</v>
      </c>
      <c r="K333" s="21"/>
    </row>
    <row r="334" spans="1:29" ht="14.25" x14ac:dyDescent="0.2">
      <c r="A334" s="18"/>
      <c r="B334" s="18"/>
      <c r="C334" s="18" t="s">
        <v>608</v>
      </c>
      <c r="D334" s="19"/>
      <c r="E334" s="9"/>
      <c r="F334" s="21">
        <f>Source!AL135</f>
        <v>0.13</v>
      </c>
      <c r="G334" s="20" t="str">
        <f>Source!DD135</f>
        <v>)*2</v>
      </c>
      <c r="H334" s="9">
        <f>Source!AW135</f>
        <v>1</v>
      </c>
      <c r="I334" s="9">
        <f>IF(Source!BC135&lt;&gt; 0, Source!BC135, 1)</f>
        <v>1</v>
      </c>
      <c r="J334" s="21">
        <f>Source!P135</f>
        <v>0.26</v>
      </c>
      <c r="K334" s="21"/>
    </row>
    <row r="335" spans="1:29" ht="14.25" x14ac:dyDescent="0.2">
      <c r="A335" s="18"/>
      <c r="B335" s="18"/>
      <c r="C335" s="18" t="s">
        <v>609</v>
      </c>
      <c r="D335" s="19" t="s">
        <v>610</v>
      </c>
      <c r="E335" s="9">
        <f>Source!AT135</f>
        <v>70</v>
      </c>
      <c r="F335" s="21"/>
      <c r="G335" s="20"/>
      <c r="H335" s="9"/>
      <c r="I335" s="9"/>
      <c r="J335" s="21">
        <f>SUM(R332:R334)</f>
        <v>2582.64</v>
      </c>
      <c r="K335" s="21"/>
    </row>
    <row r="336" spans="1:29" ht="14.25" x14ac:dyDescent="0.2">
      <c r="A336" s="18"/>
      <c r="B336" s="18"/>
      <c r="C336" s="18" t="s">
        <v>611</v>
      </c>
      <c r="D336" s="19" t="s">
        <v>610</v>
      </c>
      <c r="E336" s="9">
        <f>Source!AU135</f>
        <v>10</v>
      </c>
      <c r="F336" s="21"/>
      <c r="G336" s="20"/>
      <c r="H336" s="9"/>
      <c r="I336" s="9"/>
      <c r="J336" s="21">
        <f>SUM(T332:T335)</f>
        <v>368.95</v>
      </c>
      <c r="K336" s="21"/>
    </row>
    <row r="337" spans="1:29" ht="14.25" x14ac:dyDescent="0.2">
      <c r="A337" s="18"/>
      <c r="B337" s="18"/>
      <c r="C337" s="18" t="s">
        <v>613</v>
      </c>
      <c r="D337" s="19" t="s">
        <v>614</v>
      </c>
      <c r="E337" s="9">
        <f>Source!AQ135</f>
        <v>2.78</v>
      </c>
      <c r="F337" s="21"/>
      <c r="G337" s="20" t="str">
        <f>Source!DI135</f>
        <v>)*2</v>
      </c>
      <c r="H337" s="9">
        <f>Source!AV135</f>
        <v>1</v>
      </c>
      <c r="I337" s="9"/>
      <c r="J337" s="21"/>
      <c r="K337" s="21">
        <f>Source!U135</f>
        <v>5.56</v>
      </c>
    </row>
    <row r="338" spans="1:29" ht="15" x14ac:dyDescent="0.25">
      <c r="A338" s="24"/>
      <c r="B338" s="24"/>
      <c r="C338" s="24"/>
      <c r="D338" s="24"/>
      <c r="E338" s="24"/>
      <c r="F338" s="24"/>
      <c r="G338" s="24"/>
      <c r="H338" s="24"/>
      <c r="I338" s="47">
        <f>J333+J334+J335+J336</f>
        <v>6641.33</v>
      </c>
      <c r="J338" s="47"/>
      <c r="K338" s="25">
        <f>IF(Source!I135&lt;&gt;0, ROUND(I338/Source!I135, 2), 0)</f>
        <v>6641.33</v>
      </c>
      <c r="P338" s="23">
        <f>I338</f>
        <v>6641.33</v>
      </c>
    </row>
    <row r="340" spans="1:29" ht="30" x14ac:dyDescent="0.25">
      <c r="B340" s="48" t="str">
        <f>Source!G141</f>
        <v>ПВ3  Установка:  LITE  ONE  50  20  H.100  RL  //G.1-V.1[P.1=EG.4=RX.1=RX.1-P.1]V.1- G.1[FR.C45.055A2-SP.05][HW.1-P.1]G.1||//G.1(P.1-SP.05-EG.4-FR.C45.055A2)</v>
      </c>
      <c r="C340" s="48"/>
      <c r="D340" s="48"/>
      <c r="E340" s="48"/>
      <c r="F340" s="48"/>
      <c r="G340" s="48"/>
      <c r="H340" s="48"/>
      <c r="I340" s="48"/>
      <c r="J340" s="48"/>
      <c r="AC340" s="29" t="str">
        <f>Source!G141</f>
        <v>ПВ3  Установка:  LITE  ONE  50  20  H.100  RL  //G.1-V.1[P.1=EG.4=RX.1=RX.1-P.1]V.1- G.1[FR.C45.055A2-SP.05][HW.1-P.1]G.1||//G.1(P.1-SP.05-EG.4-FR.C45.055A2)</v>
      </c>
    </row>
    <row r="341" spans="1:29" ht="42.75" x14ac:dyDescent="0.2">
      <c r="A341" s="18">
        <v>37</v>
      </c>
      <c r="B341" s="18" t="str">
        <f>Source!F143</f>
        <v>1.18-2403-21-6/1</v>
      </c>
      <c r="C341" s="18" t="str">
        <f>Source!G143</f>
        <v>Техническое обслуживание приточных установок производительностью до 20000 м3/ч - ежеквартальное</v>
      </c>
      <c r="D341" s="19" t="str">
        <f>Source!H143</f>
        <v>установка</v>
      </c>
      <c r="E341" s="9">
        <f>Source!I143</f>
        <v>1</v>
      </c>
      <c r="F341" s="21"/>
      <c r="G341" s="20"/>
      <c r="H341" s="9"/>
      <c r="I341" s="9"/>
      <c r="J341" s="21"/>
      <c r="K341" s="21"/>
      <c r="Q341">
        <f>ROUND((Source!BZ143/100)*ROUND((Source!AF143*Source!AV143)*Source!I143, 2), 2)</f>
        <v>4682.17</v>
      </c>
      <c r="R341">
        <f>Source!X143</f>
        <v>4682.17</v>
      </c>
      <c r="S341">
        <f>ROUND((Source!CA143/100)*ROUND((Source!AF143*Source!AV143)*Source!I143, 2), 2)</f>
        <v>668.88</v>
      </c>
      <c r="T341">
        <f>Source!Y143</f>
        <v>668.88</v>
      </c>
      <c r="U341">
        <f>ROUND((175/100)*ROUND((Source!AE143*Source!AV143)*Source!I143, 2), 2)</f>
        <v>0.25</v>
      </c>
      <c r="V341">
        <f>ROUND((108/100)*ROUND(Source!CS143*Source!I143, 2), 2)</f>
        <v>0.15</v>
      </c>
    </row>
    <row r="342" spans="1:29" ht="14.25" x14ac:dyDescent="0.2">
      <c r="A342" s="18"/>
      <c r="B342" s="18"/>
      <c r="C342" s="18" t="s">
        <v>605</v>
      </c>
      <c r="D342" s="19"/>
      <c r="E342" s="9"/>
      <c r="F342" s="21">
        <f>Source!AO143</f>
        <v>3344.41</v>
      </c>
      <c r="G342" s="20" t="str">
        <f>Source!DG143</f>
        <v>)*2</v>
      </c>
      <c r="H342" s="9">
        <f>Source!AV143</f>
        <v>1</v>
      </c>
      <c r="I342" s="9">
        <f>IF(Source!BA143&lt;&gt; 0, Source!BA143, 1)</f>
        <v>1</v>
      </c>
      <c r="J342" s="21">
        <f>Source!S143</f>
        <v>6688.82</v>
      </c>
      <c r="K342" s="21"/>
    </row>
    <row r="343" spans="1:29" ht="14.25" x14ac:dyDescent="0.2">
      <c r="A343" s="18"/>
      <c r="B343" s="18"/>
      <c r="C343" s="18" t="s">
        <v>606</v>
      </c>
      <c r="D343" s="19"/>
      <c r="E343" s="9"/>
      <c r="F343" s="21">
        <f>Source!AM143</f>
        <v>5.36</v>
      </c>
      <c r="G343" s="20" t="str">
        <f>Source!DE143</f>
        <v>)*2</v>
      </c>
      <c r="H343" s="9">
        <f>Source!AV143</f>
        <v>1</v>
      </c>
      <c r="I343" s="9">
        <f>IF(Source!BB143&lt;&gt; 0, Source!BB143, 1)</f>
        <v>1</v>
      </c>
      <c r="J343" s="21">
        <f>Source!Q143</f>
        <v>10.72</v>
      </c>
      <c r="K343" s="21"/>
    </row>
    <row r="344" spans="1:29" ht="14.25" x14ac:dyDescent="0.2">
      <c r="A344" s="18"/>
      <c r="B344" s="18"/>
      <c r="C344" s="18" t="s">
        <v>607</v>
      </c>
      <c r="D344" s="19"/>
      <c r="E344" s="9"/>
      <c r="F344" s="21">
        <f>Source!AN143</f>
        <v>7.0000000000000007E-2</v>
      </c>
      <c r="G344" s="20" t="str">
        <f>Source!DF143</f>
        <v>)*2</v>
      </c>
      <c r="H344" s="9">
        <f>Source!AV143</f>
        <v>1</v>
      </c>
      <c r="I344" s="9">
        <f>IF(Source!BS143&lt;&gt; 0, Source!BS143, 1)</f>
        <v>1</v>
      </c>
      <c r="J344" s="22">
        <f>Source!R143</f>
        <v>0.14000000000000001</v>
      </c>
      <c r="K344" s="21"/>
    </row>
    <row r="345" spans="1:29" ht="14.25" x14ac:dyDescent="0.2">
      <c r="A345" s="18"/>
      <c r="B345" s="18"/>
      <c r="C345" s="18" t="s">
        <v>608</v>
      </c>
      <c r="D345" s="19"/>
      <c r="E345" s="9"/>
      <c r="F345" s="21">
        <f>Source!AL143</f>
        <v>32.119999999999997</v>
      </c>
      <c r="G345" s="20" t="str">
        <f>Source!DD143</f>
        <v>)*2</v>
      </c>
      <c r="H345" s="9">
        <f>Source!AW143</f>
        <v>1</v>
      </c>
      <c r="I345" s="9">
        <f>IF(Source!BC143&lt;&gt; 0, Source!BC143, 1)</f>
        <v>1</v>
      </c>
      <c r="J345" s="21">
        <f>Source!P143</f>
        <v>64.239999999999995</v>
      </c>
      <c r="K345" s="21"/>
    </row>
    <row r="346" spans="1:29" ht="14.25" x14ac:dyDescent="0.2">
      <c r="A346" s="18"/>
      <c r="B346" s="18"/>
      <c r="C346" s="18" t="s">
        <v>609</v>
      </c>
      <c r="D346" s="19" t="s">
        <v>610</v>
      </c>
      <c r="E346" s="9">
        <f>Source!AT143</f>
        <v>70</v>
      </c>
      <c r="F346" s="21"/>
      <c r="G346" s="20"/>
      <c r="H346" s="9"/>
      <c r="I346" s="9"/>
      <c r="J346" s="21">
        <f>SUM(R341:R345)</f>
        <v>4682.17</v>
      </c>
      <c r="K346" s="21"/>
    </row>
    <row r="347" spans="1:29" ht="14.25" x14ac:dyDescent="0.2">
      <c r="A347" s="18"/>
      <c r="B347" s="18"/>
      <c r="C347" s="18" t="s">
        <v>611</v>
      </c>
      <c r="D347" s="19" t="s">
        <v>610</v>
      </c>
      <c r="E347" s="9">
        <f>Source!AU143</f>
        <v>10</v>
      </c>
      <c r="F347" s="21"/>
      <c r="G347" s="20"/>
      <c r="H347" s="9"/>
      <c r="I347" s="9"/>
      <c r="J347" s="21">
        <f>SUM(T341:T346)</f>
        <v>668.88</v>
      </c>
      <c r="K347" s="21"/>
    </row>
    <row r="348" spans="1:29" ht="14.25" x14ac:dyDescent="0.2">
      <c r="A348" s="18"/>
      <c r="B348" s="18"/>
      <c r="C348" s="18" t="s">
        <v>612</v>
      </c>
      <c r="D348" s="19" t="s">
        <v>610</v>
      </c>
      <c r="E348" s="9">
        <f>108</f>
        <v>108</v>
      </c>
      <c r="F348" s="21"/>
      <c r="G348" s="20"/>
      <c r="H348" s="9"/>
      <c r="I348" s="9"/>
      <c r="J348" s="21">
        <f>SUM(V341:V347)</f>
        <v>0.15</v>
      </c>
      <c r="K348" s="21"/>
    </row>
    <row r="349" spans="1:29" ht="14.25" x14ac:dyDescent="0.2">
      <c r="A349" s="18"/>
      <c r="B349" s="18"/>
      <c r="C349" s="18" t="s">
        <v>613</v>
      </c>
      <c r="D349" s="19" t="s">
        <v>614</v>
      </c>
      <c r="E349" s="9">
        <f>Source!AQ143</f>
        <v>5.04</v>
      </c>
      <c r="F349" s="21"/>
      <c r="G349" s="20" t="str">
        <f>Source!DI143</f>
        <v>)*2</v>
      </c>
      <c r="H349" s="9">
        <f>Source!AV143</f>
        <v>1</v>
      </c>
      <c r="I349" s="9"/>
      <c r="J349" s="21"/>
      <c r="K349" s="21">
        <f>Source!U143</f>
        <v>10.08</v>
      </c>
    </row>
    <row r="350" spans="1:29" ht="15" x14ac:dyDescent="0.25">
      <c r="A350" s="24"/>
      <c r="B350" s="24"/>
      <c r="C350" s="24"/>
      <c r="D350" s="24"/>
      <c r="E350" s="24"/>
      <c r="F350" s="24"/>
      <c r="G350" s="24"/>
      <c r="H350" s="24"/>
      <c r="I350" s="47">
        <f>J342+J343+J345+J346+J347+J348</f>
        <v>12114.98</v>
      </c>
      <c r="J350" s="47"/>
      <c r="K350" s="25">
        <f>IF(Source!I143&lt;&gt;0, ROUND(I350/Source!I143, 2), 0)</f>
        <v>12114.98</v>
      </c>
      <c r="P350" s="23">
        <f>I350</f>
        <v>12114.98</v>
      </c>
    </row>
    <row r="351" spans="1:29" ht="42.75" x14ac:dyDescent="0.2">
      <c r="A351" s="18">
        <v>38</v>
      </c>
      <c r="B351" s="18" t="str">
        <f>Source!F146</f>
        <v>1.18-2403-20-4/1</v>
      </c>
      <c r="C351" s="18" t="str">
        <f>Source!G146</f>
        <v>Техническое обслуживание вытяжных установок производительностью до 20000 м3/ч - ежеквартальное</v>
      </c>
      <c r="D351" s="19" t="str">
        <f>Source!H146</f>
        <v>установка</v>
      </c>
      <c r="E351" s="9">
        <f>Source!I146</f>
        <v>1</v>
      </c>
      <c r="F351" s="21"/>
      <c r="G351" s="20"/>
      <c r="H351" s="9"/>
      <c r="I351" s="9"/>
      <c r="J351" s="21"/>
      <c r="K351" s="21"/>
      <c r="Q351">
        <f>ROUND((Source!BZ146/100)*ROUND((Source!AF146*Source!AV146)*Source!I146, 2), 2)</f>
        <v>2582.64</v>
      </c>
      <c r="R351">
        <f>Source!X146</f>
        <v>2582.64</v>
      </c>
      <c r="S351">
        <f>ROUND((Source!CA146/100)*ROUND((Source!AF146*Source!AV146)*Source!I146, 2), 2)</f>
        <v>368.95</v>
      </c>
      <c r="T351">
        <f>Source!Y146</f>
        <v>368.95</v>
      </c>
      <c r="U351">
        <f>ROUND((175/100)*ROUND((Source!AE146*Source!AV146)*Source!I146, 2), 2)</f>
        <v>0</v>
      </c>
      <c r="V351">
        <f>ROUND((108/100)*ROUND(Source!CS146*Source!I146, 2), 2)</f>
        <v>0</v>
      </c>
    </row>
    <row r="352" spans="1:29" ht="14.25" x14ac:dyDescent="0.2">
      <c r="A352" s="18"/>
      <c r="B352" s="18"/>
      <c r="C352" s="18" t="s">
        <v>605</v>
      </c>
      <c r="D352" s="19"/>
      <c r="E352" s="9"/>
      <c r="F352" s="21">
        <f>Source!AO146</f>
        <v>1844.74</v>
      </c>
      <c r="G352" s="20" t="str">
        <f>Source!DG146</f>
        <v>)*2</v>
      </c>
      <c r="H352" s="9">
        <f>Source!AV146</f>
        <v>1</v>
      </c>
      <c r="I352" s="9">
        <f>IF(Source!BA146&lt;&gt; 0, Source!BA146, 1)</f>
        <v>1</v>
      </c>
      <c r="J352" s="21">
        <f>Source!S146</f>
        <v>3689.48</v>
      </c>
      <c r="K352" s="21"/>
    </row>
    <row r="353" spans="1:22" ht="14.25" x14ac:dyDescent="0.2">
      <c r="A353" s="18"/>
      <c r="B353" s="18"/>
      <c r="C353" s="18" t="s">
        <v>608</v>
      </c>
      <c r="D353" s="19"/>
      <c r="E353" s="9"/>
      <c r="F353" s="21">
        <f>Source!AL146</f>
        <v>0.13</v>
      </c>
      <c r="G353" s="20" t="str">
        <f>Source!DD146</f>
        <v>)*2</v>
      </c>
      <c r="H353" s="9">
        <f>Source!AW146</f>
        <v>1</v>
      </c>
      <c r="I353" s="9">
        <f>IF(Source!BC146&lt;&gt; 0, Source!BC146, 1)</f>
        <v>1</v>
      </c>
      <c r="J353" s="21">
        <f>Source!P146</f>
        <v>0.26</v>
      </c>
      <c r="K353" s="21"/>
    </row>
    <row r="354" spans="1:22" ht="14.25" x14ac:dyDescent="0.2">
      <c r="A354" s="18"/>
      <c r="B354" s="18"/>
      <c r="C354" s="18" t="s">
        <v>609</v>
      </c>
      <c r="D354" s="19" t="s">
        <v>610</v>
      </c>
      <c r="E354" s="9">
        <f>Source!AT146</f>
        <v>70</v>
      </c>
      <c r="F354" s="21"/>
      <c r="G354" s="20"/>
      <c r="H354" s="9"/>
      <c r="I354" s="9"/>
      <c r="J354" s="21">
        <f>SUM(R351:R353)</f>
        <v>2582.64</v>
      </c>
      <c r="K354" s="21"/>
    </row>
    <row r="355" spans="1:22" ht="14.25" x14ac:dyDescent="0.2">
      <c r="A355" s="18"/>
      <c r="B355" s="18"/>
      <c r="C355" s="18" t="s">
        <v>611</v>
      </c>
      <c r="D355" s="19" t="s">
        <v>610</v>
      </c>
      <c r="E355" s="9">
        <f>Source!AU146</f>
        <v>10</v>
      </c>
      <c r="F355" s="21"/>
      <c r="G355" s="20"/>
      <c r="H355" s="9"/>
      <c r="I355" s="9"/>
      <c r="J355" s="21">
        <f>SUM(T351:T354)</f>
        <v>368.95</v>
      </c>
      <c r="K355" s="21"/>
    </row>
    <row r="356" spans="1:22" ht="14.25" x14ac:dyDescent="0.2">
      <c r="A356" s="18"/>
      <c r="B356" s="18"/>
      <c r="C356" s="18" t="s">
        <v>613</v>
      </c>
      <c r="D356" s="19" t="s">
        <v>614</v>
      </c>
      <c r="E356" s="9">
        <f>Source!AQ146</f>
        <v>2.78</v>
      </c>
      <c r="F356" s="21"/>
      <c r="G356" s="20" t="str">
        <f>Source!DI146</f>
        <v>)*2</v>
      </c>
      <c r="H356" s="9">
        <f>Source!AV146</f>
        <v>1</v>
      </c>
      <c r="I356" s="9"/>
      <c r="J356" s="21"/>
      <c r="K356" s="21">
        <f>Source!U146</f>
        <v>5.56</v>
      </c>
    </row>
    <row r="357" spans="1:22" ht="15" x14ac:dyDescent="0.25">
      <c r="A357" s="24"/>
      <c r="B357" s="24"/>
      <c r="C357" s="24"/>
      <c r="D357" s="24"/>
      <c r="E357" s="24"/>
      <c r="F357" s="24"/>
      <c r="G357" s="24"/>
      <c r="H357" s="24"/>
      <c r="I357" s="47">
        <f>J352+J353+J354+J355</f>
        <v>6641.33</v>
      </c>
      <c r="J357" s="47"/>
      <c r="K357" s="25">
        <f>IF(Source!I146&lt;&gt;0, ROUND(I357/Source!I146, 2), 0)</f>
        <v>6641.33</v>
      </c>
      <c r="P357" s="23">
        <f>I357</f>
        <v>6641.33</v>
      </c>
    </row>
    <row r="359" spans="1:22" ht="15" x14ac:dyDescent="0.25">
      <c r="B359" s="48" t="str">
        <f>Source!G152</f>
        <v>П1: LITE ONE CS 160 /V.1/EG.3/HE.1.0.06/G.1/FBP.E22.2E/G.1/ST.06</v>
      </c>
      <c r="C359" s="48"/>
      <c r="D359" s="48"/>
      <c r="E359" s="48"/>
      <c r="F359" s="48"/>
      <c r="G359" s="48"/>
      <c r="H359" s="48"/>
      <c r="I359" s="48"/>
      <c r="J359" s="48"/>
    </row>
    <row r="360" spans="1:22" ht="42.75" x14ac:dyDescent="0.2">
      <c r="A360" s="18">
        <v>39</v>
      </c>
      <c r="B360" s="18" t="str">
        <f>Source!F154</f>
        <v>1.18-2403-21-4/1</v>
      </c>
      <c r="C360" s="18" t="str">
        <f>Source!G154</f>
        <v>Техническое обслуживание приточных установок производительностью до 5000 м3/ч - ежеквартальное</v>
      </c>
      <c r="D360" s="19" t="str">
        <f>Source!H154</f>
        <v>установка</v>
      </c>
      <c r="E360" s="9">
        <f>Source!I154</f>
        <v>1</v>
      </c>
      <c r="F360" s="21"/>
      <c r="G360" s="20"/>
      <c r="H360" s="9"/>
      <c r="I360" s="9"/>
      <c r="J360" s="21"/>
      <c r="K360" s="21"/>
      <c r="Q360">
        <f>ROUND((Source!BZ154/100)*ROUND((Source!AF154*Source!AV154)*Source!I154, 2), 2)</f>
        <v>2917.08</v>
      </c>
      <c r="R360">
        <f>Source!X154</f>
        <v>2917.08</v>
      </c>
      <c r="S360">
        <f>ROUND((Source!CA154/100)*ROUND((Source!AF154*Source!AV154)*Source!I154, 2), 2)</f>
        <v>416.73</v>
      </c>
      <c r="T360">
        <f>Source!Y154</f>
        <v>416.73</v>
      </c>
      <c r="U360">
        <f>ROUND((175/100)*ROUND((Source!AE154*Source!AV154)*Source!I154, 2), 2)</f>
        <v>7.0000000000000007E-2</v>
      </c>
      <c r="V360">
        <f>ROUND((108/100)*ROUND(Source!CS154*Source!I154, 2), 2)</f>
        <v>0.04</v>
      </c>
    </row>
    <row r="361" spans="1:22" ht="14.25" x14ac:dyDescent="0.2">
      <c r="A361" s="18"/>
      <c r="B361" s="18"/>
      <c r="C361" s="18" t="s">
        <v>605</v>
      </c>
      <c r="D361" s="19"/>
      <c r="E361" s="9"/>
      <c r="F361" s="21">
        <f>Source!AO154</f>
        <v>2083.63</v>
      </c>
      <c r="G361" s="20" t="str">
        <f>Source!DG154</f>
        <v>)*2</v>
      </c>
      <c r="H361" s="9">
        <f>Source!AV154</f>
        <v>1</v>
      </c>
      <c r="I361" s="9">
        <f>IF(Source!BA154&lt;&gt; 0, Source!BA154, 1)</f>
        <v>1</v>
      </c>
      <c r="J361" s="21">
        <f>Source!S154</f>
        <v>4167.26</v>
      </c>
      <c r="K361" s="21"/>
    </row>
    <row r="362" spans="1:22" ht="14.25" x14ac:dyDescent="0.2">
      <c r="A362" s="18"/>
      <c r="B362" s="18"/>
      <c r="C362" s="18" t="s">
        <v>606</v>
      </c>
      <c r="D362" s="19"/>
      <c r="E362" s="9"/>
      <c r="F362" s="21">
        <f>Source!AM154</f>
        <v>1.79</v>
      </c>
      <c r="G362" s="20" t="str">
        <f>Source!DE154</f>
        <v>)*2</v>
      </c>
      <c r="H362" s="9">
        <f>Source!AV154</f>
        <v>1</v>
      </c>
      <c r="I362" s="9">
        <f>IF(Source!BB154&lt;&gt; 0, Source!BB154, 1)</f>
        <v>1</v>
      </c>
      <c r="J362" s="21">
        <f>Source!Q154</f>
        <v>3.58</v>
      </c>
      <c r="K362" s="21"/>
    </row>
    <row r="363" spans="1:22" ht="14.25" x14ac:dyDescent="0.2">
      <c r="A363" s="18"/>
      <c r="B363" s="18"/>
      <c r="C363" s="18" t="s">
        <v>607</v>
      </c>
      <c r="D363" s="19"/>
      <c r="E363" s="9"/>
      <c r="F363" s="21">
        <f>Source!AN154</f>
        <v>0.02</v>
      </c>
      <c r="G363" s="20" t="str">
        <f>Source!DF154</f>
        <v>)*2</v>
      </c>
      <c r="H363" s="9">
        <f>Source!AV154</f>
        <v>1</v>
      </c>
      <c r="I363" s="9">
        <f>IF(Source!BS154&lt;&gt; 0, Source!BS154, 1)</f>
        <v>1</v>
      </c>
      <c r="J363" s="22">
        <f>Source!R154</f>
        <v>0.04</v>
      </c>
      <c r="K363" s="21"/>
    </row>
    <row r="364" spans="1:22" ht="14.25" x14ac:dyDescent="0.2">
      <c r="A364" s="18"/>
      <c r="B364" s="18"/>
      <c r="C364" s="18" t="s">
        <v>608</v>
      </c>
      <c r="D364" s="19"/>
      <c r="E364" s="9"/>
      <c r="F364" s="21">
        <f>Source!AL154</f>
        <v>10.08</v>
      </c>
      <c r="G364" s="20" t="str">
        <f>Source!DD154</f>
        <v>)*2</v>
      </c>
      <c r="H364" s="9">
        <f>Source!AW154</f>
        <v>1</v>
      </c>
      <c r="I364" s="9">
        <f>IF(Source!BC154&lt;&gt; 0, Source!BC154, 1)</f>
        <v>1</v>
      </c>
      <c r="J364" s="21">
        <f>Source!P154</f>
        <v>20.16</v>
      </c>
      <c r="K364" s="21"/>
    </row>
    <row r="365" spans="1:22" ht="14.25" x14ac:dyDescent="0.2">
      <c r="A365" s="18"/>
      <c r="B365" s="18"/>
      <c r="C365" s="18" t="s">
        <v>609</v>
      </c>
      <c r="D365" s="19" t="s">
        <v>610</v>
      </c>
      <c r="E365" s="9">
        <f>Source!AT154</f>
        <v>70</v>
      </c>
      <c r="F365" s="21"/>
      <c r="G365" s="20"/>
      <c r="H365" s="9"/>
      <c r="I365" s="9"/>
      <c r="J365" s="21">
        <f>SUM(R360:R364)</f>
        <v>2917.08</v>
      </c>
      <c r="K365" s="21"/>
    </row>
    <row r="366" spans="1:22" ht="14.25" x14ac:dyDescent="0.2">
      <c r="A366" s="18"/>
      <c r="B366" s="18"/>
      <c r="C366" s="18" t="s">
        <v>611</v>
      </c>
      <c r="D366" s="19" t="s">
        <v>610</v>
      </c>
      <c r="E366" s="9">
        <f>Source!AU154</f>
        <v>10</v>
      </c>
      <c r="F366" s="21"/>
      <c r="G366" s="20"/>
      <c r="H366" s="9"/>
      <c r="I366" s="9"/>
      <c r="J366" s="21">
        <f>SUM(T360:T365)</f>
        <v>416.73</v>
      </c>
      <c r="K366" s="21"/>
    </row>
    <row r="367" spans="1:22" ht="14.25" x14ac:dyDescent="0.2">
      <c r="A367" s="18"/>
      <c r="B367" s="18"/>
      <c r="C367" s="18" t="s">
        <v>612</v>
      </c>
      <c r="D367" s="19" t="s">
        <v>610</v>
      </c>
      <c r="E367" s="9">
        <f>108</f>
        <v>108</v>
      </c>
      <c r="F367" s="21"/>
      <c r="G367" s="20"/>
      <c r="H367" s="9"/>
      <c r="I367" s="9"/>
      <c r="J367" s="21">
        <f>SUM(V360:V366)</f>
        <v>0.04</v>
      </c>
      <c r="K367" s="21"/>
    </row>
    <row r="368" spans="1:22" ht="14.25" x14ac:dyDescent="0.2">
      <c r="A368" s="18"/>
      <c r="B368" s="18"/>
      <c r="C368" s="18" t="s">
        <v>613</v>
      </c>
      <c r="D368" s="19" t="s">
        <v>614</v>
      </c>
      <c r="E368" s="9">
        <f>Source!AQ154</f>
        <v>3.14</v>
      </c>
      <c r="F368" s="21"/>
      <c r="G368" s="20" t="str">
        <f>Source!DI154</f>
        <v>)*2</v>
      </c>
      <c r="H368" s="9">
        <f>Source!AV154</f>
        <v>1</v>
      </c>
      <c r="I368" s="9"/>
      <c r="J368" s="21"/>
      <c r="K368" s="21">
        <f>Source!U154</f>
        <v>6.28</v>
      </c>
    </row>
    <row r="369" spans="1:22" ht="15" x14ac:dyDescent="0.25">
      <c r="A369" s="24"/>
      <c r="B369" s="24"/>
      <c r="C369" s="24"/>
      <c r="D369" s="24"/>
      <c r="E369" s="24"/>
      <c r="F369" s="24"/>
      <c r="G369" s="24"/>
      <c r="H369" s="24"/>
      <c r="I369" s="47">
        <f>J361+J362+J364+J365+J366+J367</f>
        <v>7524.8499999999995</v>
      </c>
      <c r="J369" s="47"/>
      <c r="K369" s="25">
        <f>IF(Source!I154&lt;&gt;0, ROUND(I369/Source!I154, 2), 0)</f>
        <v>7524.85</v>
      </c>
      <c r="P369" s="23">
        <f>I369</f>
        <v>7524.8499999999995</v>
      </c>
    </row>
    <row r="371" spans="1:22" ht="15" x14ac:dyDescent="0.25">
      <c r="B371" s="48" t="str">
        <f>Source!G159</f>
        <v>В1: LITE  ONE  CS  160  /ST.06/G.1/FBP.E22.2E/G.1/VO.1</v>
      </c>
      <c r="C371" s="48"/>
      <c r="D371" s="48"/>
      <c r="E371" s="48"/>
      <c r="F371" s="48"/>
      <c r="G371" s="48"/>
      <c r="H371" s="48"/>
      <c r="I371" s="48"/>
      <c r="J371" s="48"/>
    </row>
    <row r="372" spans="1:22" ht="42.75" x14ac:dyDescent="0.2">
      <c r="A372" s="18">
        <v>40</v>
      </c>
      <c r="B372" s="18" t="str">
        <f>Source!F161</f>
        <v>1.18-2403-20-3/1</v>
      </c>
      <c r="C372" s="18" t="str">
        <f>Source!G161</f>
        <v>Техническое обслуживание вытяжных установок производительностью до 5000 м3/ч - ежеквартальное</v>
      </c>
      <c r="D372" s="19" t="str">
        <f>Source!H161</f>
        <v>установка</v>
      </c>
      <c r="E372" s="9">
        <f>Source!I161</f>
        <v>1</v>
      </c>
      <c r="F372" s="21"/>
      <c r="G372" s="20"/>
      <c r="H372" s="9"/>
      <c r="I372" s="9"/>
      <c r="J372" s="21"/>
      <c r="K372" s="21"/>
      <c r="Q372">
        <f>ROUND((Source!BZ161/100)*ROUND((Source!AF161*Source!AV161)*Source!I161, 2), 2)</f>
        <v>2211.0300000000002</v>
      </c>
      <c r="R372">
        <f>Source!X161</f>
        <v>2211.0300000000002</v>
      </c>
      <c r="S372">
        <f>ROUND((Source!CA161/100)*ROUND((Source!AF161*Source!AV161)*Source!I161, 2), 2)</f>
        <v>315.86</v>
      </c>
      <c r="T372">
        <f>Source!Y161</f>
        <v>315.86</v>
      </c>
      <c r="U372">
        <f>ROUND((175/100)*ROUND((Source!AE161*Source!AV161)*Source!I161, 2), 2)</f>
        <v>0</v>
      </c>
      <c r="V372">
        <f>ROUND((108/100)*ROUND(Source!CS161*Source!I161, 2), 2)</f>
        <v>0</v>
      </c>
    </row>
    <row r="373" spans="1:22" ht="14.25" x14ac:dyDescent="0.2">
      <c r="A373" s="18"/>
      <c r="B373" s="18"/>
      <c r="C373" s="18" t="s">
        <v>605</v>
      </c>
      <c r="D373" s="19"/>
      <c r="E373" s="9"/>
      <c r="F373" s="21">
        <f>Source!AO161</f>
        <v>1579.31</v>
      </c>
      <c r="G373" s="20" t="str">
        <f>Source!DG161</f>
        <v>)*2</v>
      </c>
      <c r="H373" s="9">
        <f>Source!AV161</f>
        <v>1</v>
      </c>
      <c r="I373" s="9">
        <f>IF(Source!BA161&lt;&gt; 0, Source!BA161, 1)</f>
        <v>1</v>
      </c>
      <c r="J373" s="21">
        <f>Source!S161</f>
        <v>3158.62</v>
      </c>
      <c r="K373" s="21"/>
    </row>
    <row r="374" spans="1:22" ht="14.25" x14ac:dyDescent="0.2">
      <c r="A374" s="18"/>
      <c r="B374" s="18"/>
      <c r="C374" s="18" t="s">
        <v>608</v>
      </c>
      <c r="D374" s="19"/>
      <c r="E374" s="9"/>
      <c r="F374" s="21">
        <f>Source!AL161</f>
        <v>0.03</v>
      </c>
      <c r="G374" s="20" t="str">
        <f>Source!DD161</f>
        <v>)*2</v>
      </c>
      <c r="H374" s="9">
        <f>Source!AW161</f>
        <v>1</v>
      </c>
      <c r="I374" s="9">
        <f>IF(Source!BC161&lt;&gt; 0, Source!BC161, 1)</f>
        <v>1</v>
      </c>
      <c r="J374" s="21">
        <f>Source!P161</f>
        <v>0.06</v>
      </c>
      <c r="K374" s="21"/>
    </row>
    <row r="375" spans="1:22" ht="14.25" x14ac:dyDescent="0.2">
      <c r="A375" s="18"/>
      <c r="B375" s="18"/>
      <c r="C375" s="18" t="s">
        <v>609</v>
      </c>
      <c r="D375" s="19" t="s">
        <v>610</v>
      </c>
      <c r="E375" s="9">
        <f>Source!AT161</f>
        <v>70</v>
      </c>
      <c r="F375" s="21"/>
      <c r="G375" s="20"/>
      <c r="H375" s="9"/>
      <c r="I375" s="9"/>
      <c r="J375" s="21">
        <f>SUM(R372:R374)</f>
        <v>2211.0300000000002</v>
      </c>
      <c r="K375" s="21"/>
    </row>
    <row r="376" spans="1:22" ht="14.25" x14ac:dyDescent="0.2">
      <c r="A376" s="18"/>
      <c r="B376" s="18"/>
      <c r="C376" s="18" t="s">
        <v>611</v>
      </c>
      <c r="D376" s="19" t="s">
        <v>610</v>
      </c>
      <c r="E376" s="9">
        <f>Source!AU161</f>
        <v>10</v>
      </c>
      <c r="F376" s="21"/>
      <c r="G376" s="20"/>
      <c r="H376" s="9"/>
      <c r="I376" s="9"/>
      <c r="J376" s="21">
        <f>SUM(T372:T375)</f>
        <v>315.86</v>
      </c>
      <c r="K376" s="21"/>
    </row>
    <row r="377" spans="1:22" ht="14.25" x14ac:dyDescent="0.2">
      <c r="A377" s="18"/>
      <c r="B377" s="18"/>
      <c r="C377" s="18" t="s">
        <v>613</v>
      </c>
      <c r="D377" s="19" t="s">
        <v>614</v>
      </c>
      <c r="E377" s="9">
        <f>Source!AQ161</f>
        <v>2.38</v>
      </c>
      <c r="F377" s="21"/>
      <c r="G377" s="20" t="str">
        <f>Source!DI161</f>
        <v>)*2</v>
      </c>
      <c r="H377" s="9">
        <f>Source!AV161</f>
        <v>1</v>
      </c>
      <c r="I377" s="9"/>
      <c r="J377" s="21"/>
      <c r="K377" s="21">
        <f>Source!U161</f>
        <v>4.76</v>
      </c>
    </row>
    <row r="378" spans="1:22" ht="15" x14ac:dyDescent="0.25">
      <c r="A378" s="24"/>
      <c r="B378" s="24"/>
      <c r="C378" s="24"/>
      <c r="D378" s="24"/>
      <c r="E378" s="24"/>
      <c r="F378" s="24"/>
      <c r="G378" s="24"/>
      <c r="H378" s="24"/>
      <c r="I378" s="47">
        <f>J373+J374+J375+J376</f>
        <v>5685.57</v>
      </c>
      <c r="J378" s="47"/>
      <c r="K378" s="25">
        <f>IF(Source!I161&lt;&gt;0, ROUND(I378/Source!I161, 2), 0)</f>
        <v>5685.57</v>
      </c>
      <c r="P378" s="23">
        <f>I378</f>
        <v>5685.57</v>
      </c>
    </row>
    <row r="380" spans="1:22" ht="15" x14ac:dyDescent="0.25">
      <c r="B380" s="48" t="str">
        <f>Source!G165</f>
        <v>В2: LITE  ONE  CS  160  /ST.06/G.1/FBP.E22.2E/G.1/VO.1</v>
      </c>
      <c r="C380" s="48"/>
      <c r="D380" s="48"/>
      <c r="E380" s="48"/>
      <c r="F380" s="48"/>
      <c r="G380" s="48"/>
      <c r="H380" s="48"/>
      <c r="I380" s="48"/>
      <c r="J380" s="48"/>
    </row>
    <row r="381" spans="1:22" ht="42.75" x14ac:dyDescent="0.2">
      <c r="A381" s="18">
        <v>41</v>
      </c>
      <c r="B381" s="18" t="str">
        <f>Source!F167</f>
        <v>1.18-2403-20-3/1</v>
      </c>
      <c r="C381" s="18" t="str">
        <f>Source!G167</f>
        <v>Техническое обслуживание вытяжных установок производительностью до 5000 м3/ч - ежеквартальное</v>
      </c>
      <c r="D381" s="19" t="str">
        <f>Source!H167</f>
        <v>установка</v>
      </c>
      <c r="E381" s="9">
        <f>Source!I167</f>
        <v>1</v>
      </c>
      <c r="F381" s="21"/>
      <c r="G381" s="20"/>
      <c r="H381" s="9"/>
      <c r="I381" s="9"/>
      <c r="J381" s="21"/>
      <c r="K381" s="21"/>
      <c r="Q381">
        <f>ROUND((Source!BZ167/100)*ROUND((Source!AF167*Source!AV167)*Source!I167, 2), 2)</f>
        <v>2211.0300000000002</v>
      </c>
      <c r="R381">
        <f>Source!X167</f>
        <v>2211.0300000000002</v>
      </c>
      <c r="S381">
        <f>ROUND((Source!CA167/100)*ROUND((Source!AF167*Source!AV167)*Source!I167, 2), 2)</f>
        <v>315.86</v>
      </c>
      <c r="T381">
        <f>Source!Y167</f>
        <v>315.86</v>
      </c>
      <c r="U381">
        <f>ROUND((175/100)*ROUND((Source!AE167*Source!AV167)*Source!I167, 2), 2)</f>
        <v>0</v>
      </c>
      <c r="V381">
        <f>ROUND((108/100)*ROUND(Source!CS167*Source!I167, 2), 2)</f>
        <v>0</v>
      </c>
    </row>
    <row r="382" spans="1:22" ht="14.25" x14ac:dyDescent="0.2">
      <c r="A382" s="18"/>
      <c r="B382" s="18"/>
      <c r="C382" s="18" t="s">
        <v>605</v>
      </c>
      <c r="D382" s="19"/>
      <c r="E382" s="9"/>
      <c r="F382" s="21">
        <f>Source!AO167</f>
        <v>1579.31</v>
      </c>
      <c r="G382" s="20" t="str">
        <f>Source!DG167</f>
        <v>)*2</v>
      </c>
      <c r="H382" s="9">
        <f>Source!AV167</f>
        <v>1</v>
      </c>
      <c r="I382" s="9">
        <f>IF(Source!BA167&lt;&gt; 0, Source!BA167, 1)</f>
        <v>1</v>
      </c>
      <c r="J382" s="21">
        <f>Source!S167</f>
        <v>3158.62</v>
      </c>
      <c r="K382" s="21"/>
    </row>
    <row r="383" spans="1:22" ht="14.25" x14ac:dyDescent="0.2">
      <c r="A383" s="18"/>
      <c r="B383" s="18"/>
      <c r="C383" s="18" t="s">
        <v>608</v>
      </c>
      <c r="D383" s="19"/>
      <c r="E383" s="9"/>
      <c r="F383" s="21">
        <f>Source!AL167</f>
        <v>0.03</v>
      </c>
      <c r="G383" s="20" t="str">
        <f>Source!DD167</f>
        <v>)*2</v>
      </c>
      <c r="H383" s="9">
        <f>Source!AW167</f>
        <v>1</v>
      </c>
      <c r="I383" s="9">
        <f>IF(Source!BC167&lt;&gt; 0, Source!BC167, 1)</f>
        <v>1</v>
      </c>
      <c r="J383" s="21">
        <f>Source!P167</f>
        <v>0.06</v>
      </c>
      <c r="K383" s="21"/>
    </row>
    <row r="384" spans="1:22" ht="14.25" x14ac:dyDescent="0.2">
      <c r="A384" s="18"/>
      <c r="B384" s="18"/>
      <c r="C384" s="18" t="s">
        <v>609</v>
      </c>
      <c r="D384" s="19" t="s">
        <v>610</v>
      </c>
      <c r="E384" s="9">
        <f>Source!AT167</f>
        <v>70</v>
      </c>
      <c r="F384" s="21"/>
      <c r="G384" s="20"/>
      <c r="H384" s="9"/>
      <c r="I384" s="9"/>
      <c r="J384" s="21">
        <f>SUM(R381:R383)</f>
        <v>2211.0300000000002</v>
      </c>
      <c r="K384" s="21"/>
    </row>
    <row r="385" spans="1:22" ht="14.25" x14ac:dyDescent="0.2">
      <c r="A385" s="18"/>
      <c r="B385" s="18"/>
      <c r="C385" s="18" t="s">
        <v>611</v>
      </c>
      <c r="D385" s="19" t="s">
        <v>610</v>
      </c>
      <c r="E385" s="9">
        <f>Source!AU167</f>
        <v>10</v>
      </c>
      <c r="F385" s="21"/>
      <c r="G385" s="20"/>
      <c r="H385" s="9"/>
      <c r="I385" s="9"/>
      <c r="J385" s="21">
        <f>SUM(T381:T384)</f>
        <v>315.86</v>
      </c>
      <c r="K385" s="21"/>
    </row>
    <row r="386" spans="1:22" ht="14.25" x14ac:dyDescent="0.2">
      <c r="A386" s="18"/>
      <c r="B386" s="18"/>
      <c r="C386" s="18" t="s">
        <v>613</v>
      </c>
      <c r="D386" s="19" t="s">
        <v>614</v>
      </c>
      <c r="E386" s="9">
        <f>Source!AQ167</f>
        <v>2.38</v>
      </c>
      <c r="F386" s="21"/>
      <c r="G386" s="20" t="str">
        <f>Source!DI167</f>
        <v>)*2</v>
      </c>
      <c r="H386" s="9">
        <f>Source!AV167</f>
        <v>1</v>
      </c>
      <c r="I386" s="9"/>
      <c r="J386" s="21"/>
      <c r="K386" s="21">
        <f>Source!U167</f>
        <v>4.76</v>
      </c>
    </row>
    <row r="387" spans="1:22" ht="15" x14ac:dyDescent="0.25">
      <c r="A387" s="24"/>
      <c r="B387" s="24"/>
      <c r="C387" s="24"/>
      <c r="D387" s="24"/>
      <c r="E387" s="24"/>
      <c r="F387" s="24"/>
      <c r="G387" s="24"/>
      <c r="H387" s="24"/>
      <c r="I387" s="47">
        <f>J382+J383+J384+J385</f>
        <v>5685.57</v>
      </c>
      <c r="J387" s="47"/>
      <c r="K387" s="25">
        <f>IF(Source!I167&lt;&gt;0, ROUND(I387/Source!I167, 2), 0)</f>
        <v>5685.57</v>
      </c>
      <c r="P387" s="23">
        <f>I387</f>
        <v>5685.57</v>
      </c>
    </row>
    <row r="389" spans="1:22" ht="15" x14ac:dyDescent="0.25">
      <c r="B389" s="48" t="str">
        <f>Source!G171</f>
        <v>Склад №4</v>
      </c>
      <c r="C389" s="48"/>
      <c r="D389" s="48"/>
      <c r="E389" s="48"/>
      <c r="F389" s="48"/>
      <c r="G389" s="48"/>
      <c r="H389" s="48"/>
      <c r="I389" s="48"/>
      <c r="J389" s="48"/>
    </row>
    <row r="390" spans="1:22" ht="42.75" x14ac:dyDescent="0.2">
      <c r="A390" s="18">
        <v>42</v>
      </c>
      <c r="B390" s="18" t="str">
        <f>Source!F172</f>
        <v>1.15-2203-7-2/1</v>
      </c>
      <c r="C390" s="18" t="str">
        <f>Source!G172</f>
        <v>Техническое обслуживание крана шарового латунного никелированного диаметром до 50 мм</v>
      </c>
      <c r="D390" s="19" t="str">
        <f>Source!H172</f>
        <v>10 шт.</v>
      </c>
      <c r="E390" s="9">
        <f>Source!I172</f>
        <v>0.6</v>
      </c>
      <c r="F390" s="21"/>
      <c r="G390" s="20"/>
      <c r="H390" s="9"/>
      <c r="I390" s="9"/>
      <c r="J390" s="21"/>
      <c r="K390" s="21"/>
      <c r="Q390">
        <f>ROUND((Source!BZ172/100)*ROUND((Source!AF172*Source!AV172)*Source!I172, 2), 2)</f>
        <v>158.19999999999999</v>
      </c>
      <c r="R390">
        <f>Source!X172</f>
        <v>158.19999999999999</v>
      </c>
      <c r="S390">
        <f>ROUND((Source!CA172/100)*ROUND((Source!AF172*Source!AV172)*Source!I172, 2), 2)</f>
        <v>22.6</v>
      </c>
      <c r="T390">
        <f>Source!Y172</f>
        <v>22.6</v>
      </c>
      <c r="U390">
        <f>ROUND((175/100)*ROUND((Source!AE172*Source!AV172)*Source!I172, 2), 2)</f>
        <v>0</v>
      </c>
      <c r="V390">
        <f>ROUND((108/100)*ROUND(Source!CS172*Source!I172, 2), 2)</f>
        <v>0</v>
      </c>
    </row>
    <row r="391" spans="1:22" x14ac:dyDescent="0.2">
      <c r="C391" s="26" t="str">
        <f>"Объем: "&amp;Source!I172&amp;"=6/"&amp;"10"</f>
        <v>Объем: 0,6=6/10</v>
      </c>
    </row>
    <row r="392" spans="1:22" ht="14.25" x14ac:dyDescent="0.2">
      <c r="A392" s="18"/>
      <c r="B392" s="18"/>
      <c r="C392" s="18" t="s">
        <v>605</v>
      </c>
      <c r="D392" s="19"/>
      <c r="E392" s="9"/>
      <c r="F392" s="21">
        <f>Source!AO172</f>
        <v>376.67</v>
      </c>
      <c r="G392" s="20" t="str">
        <f>Source!DG172</f>
        <v/>
      </c>
      <c r="H392" s="9">
        <f>Source!AV172</f>
        <v>1</v>
      </c>
      <c r="I392" s="9">
        <f>IF(Source!BA172&lt;&gt; 0, Source!BA172, 1)</f>
        <v>1</v>
      </c>
      <c r="J392" s="21">
        <f>Source!S172</f>
        <v>226</v>
      </c>
      <c r="K392" s="21"/>
    </row>
    <row r="393" spans="1:22" ht="14.25" x14ac:dyDescent="0.2">
      <c r="A393" s="18"/>
      <c r="B393" s="18"/>
      <c r="C393" s="18" t="s">
        <v>609</v>
      </c>
      <c r="D393" s="19" t="s">
        <v>610</v>
      </c>
      <c r="E393" s="9">
        <f>Source!AT172</f>
        <v>70</v>
      </c>
      <c r="F393" s="21"/>
      <c r="G393" s="20"/>
      <c r="H393" s="9"/>
      <c r="I393" s="9"/>
      <c r="J393" s="21">
        <f>SUM(R390:R392)</f>
        <v>158.19999999999999</v>
      </c>
      <c r="K393" s="21"/>
    </row>
    <row r="394" spans="1:22" ht="14.25" x14ac:dyDescent="0.2">
      <c r="A394" s="18"/>
      <c r="B394" s="18"/>
      <c r="C394" s="18" t="s">
        <v>611</v>
      </c>
      <c r="D394" s="19" t="s">
        <v>610</v>
      </c>
      <c r="E394" s="9">
        <f>Source!AU172</f>
        <v>10</v>
      </c>
      <c r="F394" s="21"/>
      <c r="G394" s="20"/>
      <c r="H394" s="9"/>
      <c r="I394" s="9"/>
      <c r="J394" s="21">
        <f>SUM(T390:T393)</f>
        <v>22.6</v>
      </c>
      <c r="K394" s="21"/>
    </row>
    <row r="395" spans="1:22" ht="14.25" x14ac:dyDescent="0.2">
      <c r="A395" s="18"/>
      <c r="B395" s="18"/>
      <c r="C395" s="18" t="s">
        <v>613</v>
      </c>
      <c r="D395" s="19" t="s">
        <v>614</v>
      </c>
      <c r="E395" s="9">
        <f>Source!AQ172</f>
        <v>0.61</v>
      </c>
      <c r="F395" s="21"/>
      <c r="G395" s="20" t="str">
        <f>Source!DI172</f>
        <v/>
      </c>
      <c r="H395" s="9">
        <f>Source!AV172</f>
        <v>1</v>
      </c>
      <c r="I395" s="9"/>
      <c r="J395" s="21"/>
      <c r="K395" s="21">
        <f>Source!U172</f>
        <v>0.36599999999999999</v>
      </c>
    </row>
    <row r="396" spans="1:22" ht="15" x14ac:dyDescent="0.25">
      <c r="A396" s="24"/>
      <c r="B396" s="24"/>
      <c r="C396" s="24"/>
      <c r="D396" s="24"/>
      <c r="E396" s="24"/>
      <c r="F396" s="24"/>
      <c r="G396" s="24"/>
      <c r="H396" s="24"/>
      <c r="I396" s="47">
        <f>J392+J393+J394</f>
        <v>406.8</v>
      </c>
      <c r="J396" s="47"/>
      <c r="K396" s="25">
        <f>IF(Source!I172&lt;&gt;0, ROUND(I396/Source!I172, 2), 0)</f>
        <v>678</v>
      </c>
      <c r="P396" s="23">
        <f>I396</f>
        <v>406.8</v>
      </c>
    </row>
    <row r="397" spans="1:22" ht="28.5" x14ac:dyDescent="0.2">
      <c r="A397" s="18">
        <v>43</v>
      </c>
      <c r="B397" s="18" t="str">
        <f>Source!F173</f>
        <v>1.15-2303-4-2/1</v>
      </c>
      <c r="C397" s="18" t="str">
        <f>Source!G173</f>
        <v>Прочистка сетчатых фильтров грубой очистки воды диаметром до 50 мм</v>
      </c>
      <c r="D397" s="19" t="str">
        <f>Source!H173</f>
        <v>10 шт.</v>
      </c>
      <c r="E397" s="9">
        <f>Source!I173</f>
        <v>0.3</v>
      </c>
      <c r="F397" s="21"/>
      <c r="G397" s="20"/>
      <c r="H397" s="9"/>
      <c r="I397" s="9"/>
      <c r="J397" s="21"/>
      <c r="K397" s="21"/>
      <c r="Q397">
        <f>ROUND((Source!BZ173/100)*ROUND((Source!AF173*Source!AV173)*Source!I173, 2), 2)</f>
        <v>302.14</v>
      </c>
      <c r="R397">
        <f>Source!X173</f>
        <v>302.14</v>
      </c>
      <c r="S397">
        <f>ROUND((Source!CA173/100)*ROUND((Source!AF173*Source!AV173)*Source!I173, 2), 2)</f>
        <v>43.16</v>
      </c>
      <c r="T397">
        <f>Source!Y173</f>
        <v>43.16</v>
      </c>
      <c r="U397">
        <f>ROUND((175/100)*ROUND((Source!AE173*Source!AV173)*Source!I173, 2), 2)</f>
        <v>0</v>
      </c>
      <c r="V397">
        <f>ROUND((108/100)*ROUND(Source!CS173*Source!I173, 2), 2)</f>
        <v>0</v>
      </c>
    </row>
    <row r="398" spans="1:22" x14ac:dyDescent="0.2">
      <c r="C398" s="26" t="str">
        <f>"Объем: "&amp;Source!I173&amp;"=3/"&amp;"10"</f>
        <v>Объем: 0,3=3/10</v>
      </c>
    </row>
    <row r="399" spans="1:22" ht="14.25" x14ac:dyDescent="0.2">
      <c r="A399" s="18"/>
      <c r="B399" s="18"/>
      <c r="C399" s="18" t="s">
        <v>605</v>
      </c>
      <c r="D399" s="19"/>
      <c r="E399" s="9"/>
      <c r="F399" s="21">
        <f>Source!AO173</f>
        <v>1438.75</v>
      </c>
      <c r="G399" s="20" t="str">
        <f>Source!DG173</f>
        <v/>
      </c>
      <c r="H399" s="9">
        <f>Source!AV173</f>
        <v>1</v>
      </c>
      <c r="I399" s="9">
        <f>IF(Source!BA173&lt;&gt; 0, Source!BA173, 1)</f>
        <v>1</v>
      </c>
      <c r="J399" s="21">
        <f>Source!S173</f>
        <v>431.63</v>
      </c>
      <c r="K399" s="21"/>
    </row>
    <row r="400" spans="1:22" ht="14.25" x14ac:dyDescent="0.2">
      <c r="A400" s="18"/>
      <c r="B400" s="18"/>
      <c r="C400" s="18" t="s">
        <v>609</v>
      </c>
      <c r="D400" s="19" t="s">
        <v>610</v>
      </c>
      <c r="E400" s="9">
        <f>Source!AT173</f>
        <v>70</v>
      </c>
      <c r="F400" s="21"/>
      <c r="G400" s="20"/>
      <c r="H400" s="9"/>
      <c r="I400" s="9"/>
      <c r="J400" s="21">
        <f>SUM(R397:R399)</f>
        <v>302.14</v>
      </c>
      <c r="K400" s="21"/>
    </row>
    <row r="401" spans="1:22" ht="14.25" x14ac:dyDescent="0.2">
      <c r="A401" s="18"/>
      <c r="B401" s="18"/>
      <c r="C401" s="18" t="s">
        <v>611</v>
      </c>
      <c r="D401" s="19" t="s">
        <v>610</v>
      </c>
      <c r="E401" s="9">
        <f>Source!AU173</f>
        <v>10</v>
      </c>
      <c r="F401" s="21"/>
      <c r="G401" s="20"/>
      <c r="H401" s="9"/>
      <c r="I401" s="9"/>
      <c r="J401" s="21">
        <f>SUM(T397:T400)</f>
        <v>43.16</v>
      </c>
      <c r="K401" s="21"/>
    </row>
    <row r="402" spans="1:22" ht="14.25" x14ac:dyDescent="0.2">
      <c r="A402" s="18"/>
      <c r="B402" s="18"/>
      <c r="C402" s="18" t="s">
        <v>613</v>
      </c>
      <c r="D402" s="19" t="s">
        <v>614</v>
      </c>
      <c r="E402" s="9">
        <f>Source!AQ173</f>
        <v>2.33</v>
      </c>
      <c r="F402" s="21"/>
      <c r="G402" s="20" t="str">
        <f>Source!DI173</f>
        <v/>
      </c>
      <c r="H402" s="9">
        <f>Source!AV173</f>
        <v>1</v>
      </c>
      <c r="I402" s="9"/>
      <c r="J402" s="21"/>
      <c r="K402" s="21">
        <f>Source!U173</f>
        <v>0.69899999999999995</v>
      </c>
    </row>
    <row r="403" spans="1:22" ht="15" x14ac:dyDescent="0.25">
      <c r="A403" s="24"/>
      <c r="B403" s="24"/>
      <c r="C403" s="24"/>
      <c r="D403" s="24"/>
      <c r="E403" s="24"/>
      <c r="F403" s="24"/>
      <c r="G403" s="24"/>
      <c r="H403" s="24"/>
      <c r="I403" s="47">
        <f>J399+J400+J401</f>
        <v>776.93</v>
      </c>
      <c r="J403" s="47"/>
      <c r="K403" s="25">
        <f>IF(Source!I173&lt;&gt;0, ROUND(I403/Source!I173, 2), 0)</f>
        <v>2589.77</v>
      </c>
      <c r="P403" s="23">
        <f>I403</f>
        <v>776.93</v>
      </c>
    </row>
    <row r="404" spans="1:22" ht="42.75" x14ac:dyDescent="0.2">
      <c r="A404" s="18">
        <v>44</v>
      </c>
      <c r="B404" s="18" t="str">
        <f>Source!F174</f>
        <v>1.23-2103-41-1/1</v>
      </c>
      <c r="C404" s="18" t="str">
        <f>Source!G174</f>
        <v>Техническое обслуживание регулирующего клапана  //  Регулирующий вентиль</v>
      </c>
      <c r="D404" s="19" t="str">
        <f>Source!H174</f>
        <v>шт.</v>
      </c>
      <c r="E404" s="9">
        <f>Source!I174</f>
        <v>3</v>
      </c>
      <c r="F404" s="21"/>
      <c r="G404" s="20"/>
      <c r="H404" s="9"/>
      <c r="I404" s="9"/>
      <c r="J404" s="21"/>
      <c r="K404" s="21"/>
      <c r="Q404">
        <f>ROUND((Source!BZ174/100)*ROUND((Source!AF174*Source!AV174)*Source!I174, 2), 2)</f>
        <v>436.8</v>
      </c>
      <c r="R404">
        <f>Source!X174</f>
        <v>436.8</v>
      </c>
      <c r="S404">
        <f>ROUND((Source!CA174/100)*ROUND((Source!AF174*Source!AV174)*Source!I174, 2), 2)</f>
        <v>62.4</v>
      </c>
      <c r="T404">
        <f>Source!Y174</f>
        <v>62.4</v>
      </c>
      <c r="U404">
        <f>ROUND((175/100)*ROUND((Source!AE174*Source!AV174)*Source!I174, 2), 2)</f>
        <v>260.24</v>
      </c>
      <c r="V404">
        <f>ROUND((108/100)*ROUND(Source!CS174*Source!I174, 2), 2)</f>
        <v>160.61000000000001</v>
      </c>
    </row>
    <row r="405" spans="1:22" ht="14.25" x14ac:dyDescent="0.2">
      <c r="A405" s="18"/>
      <c r="B405" s="18"/>
      <c r="C405" s="18" t="s">
        <v>605</v>
      </c>
      <c r="D405" s="19"/>
      <c r="E405" s="9"/>
      <c r="F405" s="21">
        <f>Source!AO174</f>
        <v>208</v>
      </c>
      <c r="G405" s="20" t="str">
        <f>Source!DG174</f>
        <v/>
      </c>
      <c r="H405" s="9">
        <f>Source!AV174</f>
        <v>1</v>
      </c>
      <c r="I405" s="9">
        <f>IF(Source!BA174&lt;&gt; 0, Source!BA174, 1)</f>
        <v>1</v>
      </c>
      <c r="J405" s="21">
        <f>Source!S174</f>
        <v>624</v>
      </c>
      <c r="K405" s="21"/>
    </row>
    <row r="406" spans="1:22" ht="14.25" x14ac:dyDescent="0.2">
      <c r="A406" s="18"/>
      <c r="B406" s="18"/>
      <c r="C406" s="18" t="s">
        <v>606</v>
      </c>
      <c r="D406" s="19"/>
      <c r="E406" s="9"/>
      <c r="F406" s="21">
        <f>Source!AM174</f>
        <v>78.180000000000007</v>
      </c>
      <c r="G406" s="20" t="str">
        <f>Source!DE174</f>
        <v/>
      </c>
      <c r="H406" s="9">
        <f>Source!AV174</f>
        <v>1</v>
      </c>
      <c r="I406" s="9">
        <f>IF(Source!BB174&lt;&gt; 0, Source!BB174, 1)</f>
        <v>1</v>
      </c>
      <c r="J406" s="21">
        <f>Source!Q174</f>
        <v>234.54</v>
      </c>
      <c r="K406" s="21"/>
    </row>
    <row r="407" spans="1:22" ht="14.25" x14ac:dyDescent="0.2">
      <c r="A407" s="18"/>
      <c r="B407" s="18"/>
      <c r="C407" s="18" t="s">
        <v>607</v>
      </c>
      <c r="D407" s="19"/>
      <c r="E407" s="9"/>
      <c r="F407" s="21">
        <f>Source!AN174</f>
        <v>49.57</v>
      </c>
      <c r="G407" s="20" t="str">
        <f>Source!DF174</f>
        <v/>
      </c>
      <c r="H407" s="9">
        <f>Source!AV174</f>
        <v>1</v>
      </c>
      <c r="I407" s="9">
        <f>IF(Source!BS174&lt;&gt; 0, Source!BS174, 1)</f>
        <v>1</v>
      </c>
      <c r="J407" s="22">
        <f>Source!R174</f>
        <v>148.71</v>
      </c>
      <c r="K407" s="21"/>
    </row>
    <row r="408" spans="1:22" ht="14.25" x14ac:dyDescent="0.2">
      <c r="A408" s="18"/>
      <c r="B408" s="18"/>
      <c r="C408" s="18" t="s">
        <v>609</v>
      </c>
      <c r="D408" s="19" t="s">
        <v>610</v>
      </c>
      <c r="E408" s="9">
        <f>Source!AT174</f>
        <v>70</v>
      </c>
      <c r="F408" s="21"/>
      <c r="G408" s="20"/>
      <c r="H408" s="9"/>
      <c r="I408" s="9"/>
      <c r="J408" s="21">
        <f>SUM(R404:R407)</f>
        <v>436.8</v>
      </c>
      <c r="K408" s="21"/>
    </row>
    <row r="409" spans="1:22" ht="14.25" x14ac:dyDescent="0.2">
      <c r="A409" s="18"/>
      <c r="B409" s="18"/>
      <c r="C409" s="18" t="s">
        <v>611</v>
      </c>
      <c r="D409" s="19" t="s">
        <v>610</v>
      </c>
      <c r="E409" s="9">
        <f>Source!AU174</f>
        <v>10</v>
      </c>
      <c r="F409" s="21"/>
      <c r="G409" s="20"/>
      <c r="H409" s="9"/>
      <c r="I409" s="9"/>
      <c r="J409" s="21">
        <f>SUM(T404:T408)</f>
        <v>62.4</v>
      </c>
      <c r="K409" s="21"/>
    </row>
    <row r="410" spans="1:22" ht="14.25" x14ac:dyDescent="0.2">
      <c r="A410" s="18"/>
      <c r="B410" s="18"/>
      <c r="C410" s="18" t="s">
        <v>612</v>
      </c>
      <c r="D410" s="19" t="s">
        <v>610</v>
      </c>
      <c r="E410" s="9">
        <f>108</f>
        <v>108</v>
      </c>
      <c r="F410" s="21"/>
      <c r="G410" s="20"/>
      <c r="H410" s="9"/>
      <c r="I410" s="9"/>
      <c r="J410" s="21">
        <f>SUM(V404:V409)</f>
        <v>160.61000000000001</v>
      </c>
      <c r="K410" s="21"/>
    </row>
    <row r="411" spans="1:22" ht="14.25" x14ac:dyDescent="0.2">
      <c r="A411" s="18"/>
      <c r="B411" s="18"/>
      <c r="C411" s="18" t="s">
        <v>613</v>
      </c>
      <c r="D411" s="19" t="s">
        <v>614</v>
      </c>
      <c r="E411" s="9">
        <f>Source!AQ174</f>
        <v>0.37</v>
      </c>
      <c r="F411" s="21"/>
      <c r="G411" s="20" t="str">
        <f>Source!DI174</f>
        <v/>
      </c>
      <c r="H411" s="9">
        <f>Source!AV174</f>
        <v>1</v>
      </c>
      <c r="I411" s="9"/>
      <c r="J411" s="21"/>
      <c r="K411" s="21">
        <f>Source!U174</f>
        <v>1.1099999999999999</v>
      </c>
    </row>
    <row r="412" spans="1:22" ht="15" x14ac:dyDescent="0.25">
      <c r="A412" s="24"/>
      <c r="B412" s="24"/>
      <c r="C412" s="24"/>
      <c r="D412" s="24"/>
      <c r="E412" s="24"/>
      <c r="F412" s="24"/>
      <c r="G412" s="24"/>
      <c r="H412" s="24"/>
      <c r="I412" s="47">
        <f>J405+J406+J408+J409+J410</f>
        <v>1518.35</v>
      </c>
      <c r="J412" s="47"/>
      <c r="K412" s="25">
        <f>IF(Source!I174&lt;&gt;0, ROUND(I412/Source!I174, 2), 0)</f>
        <v>506.12</v>
      </c>
      <c r="P412" s="23">
        <f>I412</f>
        <v>1518.35</v>
      </c>
    </row>
    <row r="413" spans="1:22" ht="42.75" x14ac:dyDescent="0.2">
      <c r="A413" s="18">
        <v>45</v>
      </c>
      <c r="B413" s="18" t="str">
        <f>Source!F175</f>
        <v>1.15-2203-9-1/1</v>
      </c>
      <c r="C413" s="18" t="str">
        <f>Source!G175</f>
        <v>Техническое обслуживание клапанов обратных фланцевых диаметром 50 мм</v>
      </c>
      <c r="D413" s="19" t="str">
        <f>Source!H175</f>
        <v>шт.</v>
      </c>
      <c r="E413" s="9">
        <f>Source!I175</f>
        <v>3</v>
      </c>
      <c r="F413" s="21"/>
      <c r="G413" s="20"/>
      <c r="H413" s="9"/>
      <c r="I413" s="9"/>
      <c r="J413" s="21"/>
      <c r="K413" s="21"/>
      <c r="Q413">
        <f>ROUND((Source!BZ175/100)*ROUND((Source!AF175*Source!AV175)*Source!I175, 2), 2)</f>
        <v>165.27</v>
      </c>
      <c r="R413">
        <f>Source!X175</f>
        <v>165.27</v>
      </c>
      <c r="S413">
        <f>ROUND((Source!CA175/100)*ROUND((Source!AF175*Source!AV175)*Source!I175, 2), 2)</f>
        <v>23.61</v>
      </c>
      <c r="T413">
        <f>Source!Y175</f>
        <v>23.61</v>
      </c>
      <c r="U413">
        <f>ROUND((175/100)*ROUND((Source!AE175*Source!AV175)*Source!I175, 2), 2)</f>
        <v>0</v>
      </c>
      <c r="V413">
        <f>ROUND((108/100)*ROUND(Source!CS175*Source!I175, 2), 2)</f>
        <v>0</v>
      </c>
    </row>
    <row r="414" spans="1:22" ht="14.25" x14ac:dyDescent="0.2">
      <c r="A414" s="18"/>
      <c r="B414" s="18"/>
      <c r="C414" s="18" t="s">
        <v>605</v>
      </c>
      <c r="D414" s="19"/>
      <c r="E414" s="9"/>
      <c r="F414" s="21">
        <f>Source!AO175</f>
        <v>78.7</v>
      </c>
      <c r="G414" s="20" t="str">
        <f>Source!DG175</f>
        <v/>
      </c>
      <c r="H414" s="9">
        <f>Source!AV175</f>
        <v>1</v>
      </c>
      <c r="I414" s="9">
        <f>IF(Source!BA175&lt;&gt; 0, Source!BA175, 1)</f>
        <v>1</v>
      </c>
      <c r="J414" s="21">
        <f>Source!S175</f>
        <v>236.1</v>
      </c>
      <c r="K414" s="21"/>
    </row>
    <row r="415" spans="1:22" ht="14.25" x14ac:dyDescent="0.2">
      <c r="A415" s="18"/>
      <c r="B415" s="18"/>
      <c r="C415" s="18" t="s">
        <v>608</v>
      </c>
      <c r="D415" s="19"/>
      <c r="E415" s="9"/>
      <c r="F415" s="21">
        <f>Source!AL175</f>
        <v>0.31</v>
      </c>
      <c r="G415" s="20" t="str">
        <f>Source!DD175</f>
        <v/>
      </c>
      <c r="H415" s="9">
        <f>Source!AW175</f>
        <v>1</v>
      </c>
      <c r="I415" s="9">
        <f>IF(Source!BC175&lt;&gt; 0, Source!BC175, 1)</f>
        <v>1</v>
      </c>
      <c r="J415" s="21">
        <f>Source!P175</f>
        <v>0.93</v>
      </c>
      <c r="K415" s="21"/>
    </row>
    <row r="416" spans="1:22" ht="14.25" x14ac:dyDescent="0.2">
      <c r="A416" s="18"/>
      <c r="B416" s="18"/>
      <c r="C416" s="18" t="s">
        <v>609</v>
      </c>
      <c r="D416" s="19" t="s">
        <v>610</v>
      </c>
      <c r="E416" s="9">
        <f>Source!AT175</f>
        <v>70</v>
      </c>
      <c r="F416" s="21"/>
      <c r="G416" s="20"/>
      <c r="H416" s="9"/>
      <c r="I416" s="9"/>
      <c r="J416" s="21">
        <f>SUM(R413:R415)</f>
        <v>165.27</v>
      </c>
      <c r="K416" s="21"/>
    </row>
    <row r="417" spans="1:22" ht="14.25" x14ac:dyDescent="0.2">
      <c r="A417" s="18"/>
      <c r="B417" s="18"/>
      <c r="C417" s="18" t="s">
        <v>611</v>
      </c>
      <c r="D417" s="19" t="s">
        <v>610</v>
      </c>
      <c r="E417" s="9">
        <f>Source!AU175</f>
        <v>10</v>
      </c>
      <c r="F417" s="21"/>
      <c r="G417" s="20"/>
      <c r="H417" s="9"/>
      <c r="I417" s="9"/>
      <c r="J417" s="21">
        <f>SUM(T413:T416)</f>
        <v>23.61</v>
      </c>
      <c r="K417" s="21"/>
    </row>
    <row r="418" spans="1:22" ht="14.25" x14ac:dyDescent="0.2">
      <c r="A418" s="18"/>
      <c r="B418" s="18"/>
      <c r="C418" s="18" t="s">
        <v>613</v>
      </c>
      <c r="D418" s="19" t="s">
        <v>614</v>
      </c>
      <c r="E418" s="9">
        <f>Source!AQ175</f>
        <v>0.14000000000000001</v>
      </c>
      <c r="F418" s="21"/>
      <c r="G418" s="20" t="str">
        <f>Source!DI175</f>
        <v/>
      </c>
      <c r="H418" s="9">
        <f>Source!AV175</f>
        <v>1</v>
      </c>
      <c r="I418" s="9"/>
      <c r="J418" s="21"/>
      <c r="K418" s="21">
        <f>Source!U175</f>
        <v>0.42000000000000004</v>
      </c>
    </row>
    <row r="419" spans="1:22" ht="15" x14ac:dyDescent="0.25">
      <c r="A419" s="24"/>
      <c r="B419" s="24"/>
      <c r="C419" s="24"/>
      <c r="D419" s="24"/>
      <c r="E419" s="24"/>
      <c r="F419" s="24"/>
      <c r="G419" s="24"/>
      <c r="H419" s="24"/>
      <c r="I419" s="47">
        <f>J414+J415+J416+J417</f>
        <v>425.91</v>
      </c>
      <c r="J419" s="47"/>
      <c r="K419" s="25">
        <f>IF(Source!I175&lt;&gt;0, ROUND(I419/Source!I175, 2), 0)</f>
        <v>141.97</v>
      </c>
      <c r="P419" s="23">
        <f>I419</f>
        <v>425.91</v>
      </c>
    </row>
    <row r="420" spans="1:22" ht="57" x14ac:dyDescent="0.2">
      <c r="A420" s="18">
        <v>46</v>
      </c>
      <c r="B420" s="18" t="str">
        <f>Source!F176</f>
        <v>1.23-2103-9-1/1</v>
      </c>
      <c r="C420" s="18" t="str">
        <f>Source!G176</f>
        <v>Техническое обслуживание приборов для измерения температуры - термометры манометрические тип ТПП-СК</v>
      </c>
      <c r="D420" s="19" t="str">
        <f>Source!H176</f>
        <v>шт.</v>
      </c>
      <c r="E420" s="9">
        <f>Source!I176</f>
        <v>6</v>
      </c>
      <c r="F420" s="21"/>
      <c r="G420" s="20"/>
      <c r="H420" s="9"/>
      <c r="I420" s="9"/>
      <c r="J420" s="21"/>
      <c r="K420" s="21"/>
      <c r="Q420">
        <f>ROUND((Source!BZ176/100)*ROUND((Source!AF176*Source!AV176)*Source!I176, 2), 2)</f>
        <v>5653.7</v>
      </c>
      <c r="R420">
        <f>Source!X176</f>
        <v>5653.7</v>
      </c>
      <c r="S420">
        <f>ROUND((Source!CA176/100)*ROUND((Source!AF176*Source!AV176)*Source!I176, 2), 2)</f>
        <v>807.67</v>
      </c>
      <c r="T420">
        <f>Source!Y176</f>
        <v>807.67</v>
      </c>
      <c r="U420">
        <f>ROUND((175/100)*ROUND((Source!AE176*Source!AV176)*Source!I176, 2), 2)</f>
        <v>0</v>
      </c>
      <c r="V420">
        <f>ROUND((108/100)*ROUND(Source!CS176*Source!I176, 2), 2)</f>
        <v>0</v>
      </c>
    </row>
    <row r="421" spans="1:22" ht="14.25" x14ac:dyDescent="0.2">
      <c r="A421" s="18"/>
      <c r="B421" s="18"/>
      <c r="C421" s="18" t="s">
        <v>605</v>
      </c>
      <c r="D421" s="19"/>
      <c r="E421" s="9"/>
      <c r="F421" s="21">
        <f>Source!AO176</f>
        <v>673.06</v>
      </c>
      <c r="G421" s="20" t="str">
        <f>Source!DG176</f>
        <v>*2</v>
      </c>
      <c r="H421" s="9">
        <f>Source!AV176</f>
        <v>1</v>
      </c>
      <c r="I421" s="9">
        <f>IF(Source!BA176&lt;&gt; 0, Source!BA176, 1)</f>
        <v>1</v>
      </c>
      <c r="J421" s="21">
        <f>Source!S176</f>
        <v>8076.72</v>
      </c>
      <c r="K421" s="21"/>
    </row>
    <row r="422" spans="1:22" ht="14.25" x14ac:dyDescent="0.2">
      <c r="A422" s="18"/>
      <c r="B422" s="18"/>
      <c r="C422" s="18" t="s">
        <v>609</v>
      </c>
      <c r="D422" s="19" t="s">
        <v>610</v>
      </c>
      <c r="E422" s="9">
        <f>Source!AT176</f>
        <v>70</v>
      </c>
      <c r="F422" s="21"/>
      <c r="G422" s="20"/>
      <c r="H422" s="9"/>
      <c r="I422" s="9"/>
      <c r="J422" s="21">
        <f>SUM(R420:R421)</f>
        <v>5653.7</v>
      </c>
      <c r="K422" s="21"/>
    </row>
    <row r="423" spans="1:22" ht="14.25" x14ac:dyDescent="0.2">
      <c r="A423" s="18"/>
      <c r="B423" s="18"/>
      <c r="C423" s="18" t="s">
        <v>611</v>
      </c>
      <c r="D423" s="19" t="s">
        <v>610</v>
      </c>
      <c r="E423" s="9">
        <f>Source!AU176</f>
        <v>10</v>
      </c>
      <c r="F423" s="21"/>
      <c r="G423" s="20"/>
      <c r="H423" s="9"/>
      <c r="I423" s="9"/>
      <c r="J423" s="21">
        <f>SUM(T420:T422)</f>
        <v>807.67</v>
      </c>
      <c r="K423" s="21"/>
    </row>
    <row r="424" spans="1:22" ht="14.25" x14ac:dyDescent="0.2">
      <c r="A424" s="18"/>
      <c r="B424" s="18"/>
      <c r="C424" s="18" t="s">
        <v>613</v>
      </c>
      <c r="D424" s="19" t="s">
        <v>614</v>
      </c>
      <c r="E424" s="9">
        <f>Source!AQ176</f>
        <v>1.0900000000000001</v>
      </c>
      <c r="F424" s="21"/>
      <c r="G424" s="20" t="str">
        <f>Source!DI176</f>
        <v>*2</v>
      </c>
      <c r="H424" s="9">
        <f>Source!AV176</f>
        <v>1</v>
      </c>
      <c r="I424" s="9"/>
      <c r="J424" s="21"/>
      <c r="K424" s="21">
        <f>Source!U176</f>
        <v>13.080000000000002</v>
      </c>
    </row>
    <row r="425" spans="1:22" ht="15" x14ac:dyDescent="0.25">
      <c r="A425" s="24"/>
      <c r="B425" s="24"/>
      <c r="C425" s="24"/>
      <c r="D425" s="24"/>
      <c r="E425" s="24"/>
      <c r="F425" s="24"/>
      <c r="G425" s="24"/>
      <c r="H425" s="24"/>
      <c r="I425" s="47">
        <f>J421+J422+J423</f>
        <v>14538.09</v>
      </c>
      <c r="J425" s="47"/>
      <c r="K425" s="25">
        <f>IF(Source!I176&lt;&gt;0, ROUND(I425/Source!I176, 2), 0)</f>
        <v>2423.02</v>
      </c>
      <c r="P425" s="23">
        <f>I425</f>
        <v>14538.09</v>
      </c>
    </row>
    <row r="426" spans="1:22" ht="28.5" x14ac:dyDescent="0.2">
      <c r="A426" s="18">
        <v>47</v>
      </c>
      <c r="B426" s="18" t="str">
        <f>Source!F177</f>
        <v>1.17-2103-17-1/1</v>
      </c>
      <c r="C426" s="18" t="str">
        <f>Source!G177</f>
        <v>Техническое обслуживание автоматического воздухоотводчика</v>
      </c>
      <c r="D426" s="19" t="str">
        <f>Source!H177</f>
        <v>10 шт.</v>
      </c>
      <c r="E426" s="9">
        <f>Source!I177</f>
        <v>1.4</v>
      </c>
      <c r="F426" s="21"/>
      <c r="G426" s="20"/>
      <c r="H426" s="9"/>
      <c r="I426" s="9"/>
      <c r="J426" s="21"/>
      <c r="K426" s="21"/>
      <c r="Q426">
        <f>ROUND((Source!BZ177/100)*ROUND((Source!AF177*Source!AV177)*Source!I177, 2), 2)</f>
        <v>919.81</v>
      </c>
      <c r="R426">
        <f>Source!X177</f>
        <v>919.81</v>
      </c>
      <c r="S426">
        <f>ROUND((Source!CA177/100)*ROUND((Source!AF177*Source!AV177)*Source!I177, 2), 2)</f>
        <v>131.4</v>
      </c>
      <c r="T426">
        <f>Source!Y177</f>
        <v>131.4</v>
      </c>
      <c r="U426">
        <f>ROUND((175/100)*ROUND((Source!AE177*Source!AV177)*Source!I177, 2), 2)</f>
        <v>0</v>
      </c>
      <c r="V426">
        <f>ROUND((108/100)*ROUND(Source!CS177*Source!I177, 2), 2)</f>
        <v>0</v>
      </c>
    </row>
    <row r="427" spans="1:22" x14ac:dyDescent="0.2">
      <c r="C427" s="26" t="str">
        <f>"Объем: "&amp;Source!I177&amp;"=14/"&amp;"10"</f>
        <v>Объем: 1,4=14/10</v>
      </c>
    </row>
    <row r="428" spans="1:22" ht="14.25" x14ac:dyDescent="0.2">
      <c r="A428" s="18"/>
      <c r="B428" s="18"/>
      <c r="C428" s="18" t="s">
        <v>605</v>
      </c>
      <c r="D428" s="19"/>
      <c r="E428" s="9"/>
      <c r="F428" s="21">
        <f>Source!AO177</f>
        <v>938.58</v>
      </c>
      <c r="G428" s="20" t="str">
        <f>Source!DG177</f>
        <v/>
      </c>
      <c r="H428" s="9">
        <f>Source!AV177</f>
        <v>1</v>
      </c>
      <c r="I428" s="9">
        <f>IF(Source!BA177&lt;&gt; 0, Source!BA177, 1)</f>
        <v>1</v>
      </c>
      <c r="J428" s="21">
        <f>Source!S177</f>
        <v>1314.01</v>
      </c>
      <c r="K428" s="21"/>
    </row>
    <row r="429" spans="1:22" ht="14.25" x14ac:dyDescent="0.2">
      <c r="A429" s="18"/>
      <c r="B429" s="18"/>
      <c r="C429" s="18" t="s">
        <v>608</v>
      </c>
      <c r="D429" s="19"/>
      <c r="E429" s="9"/>
      <c r="F429" s="21">
        <f>Source!AL177</f>
        <v>0.63</v>
      </c>
      <c r="G429" s="20" t="str">
        <f>Source!DD177</f>
        <v/>
      </c>
      <c r="H429" s="9">
        <f>Source!AW177</f>
        <v>1</v>
      </c>
      <c r="I429" s="9">
        <f>IF(Source!BC177&lt;&gt; 0, Source!BC177, 1)</f>
        <v>1</v>
      </c>
      <c r="J429" s="21">
        <f>Source!P177</f>
        <v>0.88</v>
      </c>
      <c r="K429" s="21"/>
    </row>
    <row r="430" spans="1:22" ht="14.25" x14ac:dyDescent="0.2">
      <c r="A430" s="18"/>
      <c r="B430" s="18"/>
      <c r="C430" s="18" t="s">
        <v>609</v>
      </c>
      <c r="D430" s="19" t="s">
        <v>610</v>
      </c>
      <c r="E430" s="9">
        <f>Source!AT177</f>
        <v>70</v>
      </c>
      <c r="F430" s="21"/>
      <c r="G430" s="20"/>
      <c r="H430" s="9"/>
      <c r="I430" s="9"/>
      <c r="J430" s="21">
        <f>SUM(R426:R429)</f>
        <v>919.81</v>
      </c>
      <c r="K430" s="21"/>
    </row>
    <row r="431" spans="1:22" ht="14.25" x14ac:dyDescent="0.2">
      <c r="A431" s="18"/>
      <c r="B431" s="18"/>
      <c r="C431" s="18" t="s">
        <v>611</v>
      </c>
      <c r="D431" s="19" t="s">
        <v>610</v>
      </c>
      <c r="E431" s="9">
        <f>Source!AU177</f>
        <v>10</v>
      </c>
      <c r="F431" s="21"/>
      <c r="G431" s="20"/>
      <c r="H431" s="9"/>
      <c r="I431" s="9"/>
      <c r="J431" s="21">
        <f>SUM(T426:T430)</f>
        <v>131.4</v>
      </c>
      <c r="K431" s="21"/>
    </row>
    <row r="432" spans="1:22" ht="14.25" x14ac:dyDescent="0.2">
      <c r="A432" s="18"/>
      <c r="B432" s="18"/>
      <c r="C432" s="18" t="s">
        <v>613</v>
      </c>
      <c r="D432" s="19" t="s">
        <v>614</v>
      </c>
      <c r="E432" s="9">
        <f>Source!AQ177</f>
        <v>1.52</v>
      </c>
      <c r="F432" s="21"/>
      <c r="G432" s="20" t="str">
        <f>Source!DI177</f>
        <v/>
      </c>
      <c r="H432" s="9">
        <f>Source!AV177</f>
        <v>1</v>
      </c>
      <c r="I432" s="9"/>
      <c r="J432" s="21"/>
      <c r="K432" s="21">
        <f>Source!U177</f>
        <v>2.1279999999999997</v>
      </c>
    </row>
    <row r="433" spans="1:29" ht="15" x14ac:dyDescent="0.25">
      <c r="A433" s="24"/>
      <c r="B433" s="24"/>
      <c r="C433" s="24"/>
      <c r="D433" s="24"/>
      <c r="E433" s="24"/>
      <c r="F433" s="24"/>
      <c r="G433" s="24"/>
      <c r="H433" s="24"/>
      <c r="I433" s="47">
        <f>J428+J429+J430+J431</f>
        <v>2366.1</v>
      </c>
      <c r="J433" s="47"/>
      <c r="K433" s="25">
        <f>IF(Source!I177&lt;&gt;0, ROUND(I433/Source!I177, 2), 0)</f>
        <v>1690.07</v>
      </c>
      <c r="P433" s="23">
        <f>I433</f>
        <v>2366.1</v>
      </c>
    </row>
    <row r="434" spans="1:29" ht="42.75" x14ac:dyDescent="0.2">
      <c r="A434" s="18">
        <v>48</v>
      </c>
      <c r="B434" s="18" t="str">
        <f>Source!F178</f>
        <v>1.15-2203-7-1/1</v>
      </c>
      <c r="C434" s="18" t="str">
        <f>Source!G178</f>
        <v>Техническое обслуживание крана шарового латунного никелированного диаметром до 25 мм</v>
      </c>
      <c r="D434" s="19" t="str">
        <f>Source!H178</f>
        <v>10 шт.</v>
      </c>
      <c r="E434" s="9">
        <f>Source!I178</f>
        <v>1.2</v>
      </c>
      <c r="F434" s="21"/>
      <c r="G434" s="20"/>
      <c r="H434" s="9"/>
      <c r="I434" s="9"/>
      <c r="J434" s="21"/>
      <c r="K434" s="21"/>
      <c r="Q434">
        <f>ROUND((Source!BZ178/100)*ROUND((Source!AF178*Source!AV178)*Source!I178, 2), 2)</f>
        <v>233.41</v>
      </c>
      <c r="R434">
        <f>Source!X178</f>
        <v>233.41</v>
      </c>
      <c r="S434">
        <f>ROUND((Source!CA178/100)*ROUND((Source!AF178*Source!AV178)*Source!I178, 2), 2)</f>
        <v>33.340000000000003</v>
      </c>
      <c r="T434">
        <f>Source!Y178</f>
        <v>33.340000000000003</v>
      </c>
      <c r="U434">
        <f>ROUND((175/100)*ROUND((Source!AE178*Source!AV178)*Source!I178, 2), 2)</f>
        <v>0</v>
      </c>
      <c r="V434">
        <f>ROUND((108/100)*ROUND(Source!CS178*Source!I178, 2), 2)</f>
        <v>0</v>
      </c>
    </row>
    <row r="435" spans="1:29" x14ac:dyDescent="0.2">
      <c r="C435" s="26" t="str">
        <f>"Объем: "&amp;Source!I178&amp;"=12/"&amp;"10"</f>
        <v>Объем: 1,2=12/10</v>
      </c>
    </row>
    <row r="436" spans="1:29" ht="14.25" x14ac:dyDescent="0.2">
      <c r="A436" s="18"/>
      <c r="B436" s="18"/>
      <c r="C436" s="18" t="s">
        <v>605</v>
      </c>
      <c r="D436" s="19"/>
      <c r="E436" s="9"/>
      <c r="F436" s="21">
        <f>Source!AO178</f>
        <v>277.87</v>
      </c>
      <c r="G436" s="20" t="str">
        <f>Source!DG178</f>
        <v/>
      </c>
      <c r="H436" s="9">
        <f>Source!AV178</f>
        <v>1</v>
      </c>
      <c r="I436" s="9">
        <f>IF(Source!BA178&lt;&gt; 0, Source!BA178, 1)</f>
        <v>1</v>
      </c>
      <c r="J436" s="21">
        <f>Source!S178</f>
        <v>333.44</v>
      </c>
      <c r="K436" s="21"/>
    </row>
    <row r="437" spans="1:29" ht="14.25" x14ac:dyDescent="0.2">
      <c r="A437" s="18"/>
      <c r="B437" s="18"/>
      <c r="C437" s="18" t="s">
        <v>609</v>
      </c>
      <c r="D437" s="19" t="s">
        <v>610</v>
      </c>
      <c r="E437" s="9">
        <f>Source!AT178</f>
        <v>70</v>
      </c>
      <c r="F437" s="21"/>
      <c r="G437" s="20"/>
      <c r="H437" s="9"/>
      <c r="I437" s="9"/>
      <c r="J437" s="21">
        <f>SUM(R434:R436)</f>
        <v>233.41</v>
      </c>
      <c r="K437" s="21"/>
    </row>
    <row r="438" spans="1:29" ht="14.25" x14ac:dyDescent="0.2">
      <c r="A438" s="18"/>
      <c r="B438" s="18"/>
      <c r="C438" s="18" t="s">
        <v>611</v>
      </c>
      <c r="D438" s="19" t="s">
        <v>610</v>
      </c>
      <c r="E438" s="9">
        <f>Source!AU178</f>
        <v>10</v>
      </c>
      <c r="F438" s="21"/>
      <c r="G438" s="20"/>
      <c r="H438" s="9"/>
      <c r="I438" s="9"/>
      <c r="J438" s="21">
        <f>SUM(T434:T437)</f>
        <v>33.340000000000003</v>
      </c>
      <c r="K438" s="21"/>
    </row>
    <row r="439" spans="1:29" ht="14.25" x14ac:dyDescent="0.2">
      <c r="A439" s="18"/>
      <c r="B439" s="18"/>
      <c r="C439" s="18" t="s">
        <v>613</v>
      </c>
      <c r="D439" s="19" t="s">
        <v>614</v>
      </c>
      <c r="E439" s="9">
        <f>Source!AQ178</f>
        <v>0.45</v>
      </c>
      <c r="F439" s="21"/>
      <c r="G439" s="20" t="str">
        <f>Source!DI178</f>
        <v/>
      </c>
      <c r="H439" s="9">
        <f>Source!AV178</f>
        <v>1</v>
      </c>
      <c r="I439" s="9"/>
      <c r="J439" s="21"/>
      <c r="K439" s="21">
        <f>Source!U178</f>
        <v>0.54</v>
      </c>
    </row>
    <row r="440" spans="1:29" ht="15" x14ac:dyDescent="0.25">
      <c r="A440" s="24"/>
      <c r="B440" s="24"/>
      <c r="C440" s="24"/>
      <c r="D440" s="24"/>
      <c r="E440" s="24"/>
      <c r="F440" s="24"/>
      <c r="G440" s="24"/>
      <c r="H440" s="24"/>
      <c r="I440" s="47">
        <f>J436+J437+J438</f>
        <v>600.19000000000005</v>
      </c>
      <c r="J440" s="47"/>
      <c r="K440" s="25">
        <f>IF(Source!I178&lt;&gt;0, ROUND(I440/Source!I178, 2), 0)</f>
        <v>500.16</v>
      </c>
      <c r="P440" s="23">
        <f>I440</f>
        <v>600.19000000000005</v>
      </c>
    </row>
    <row r="442" spans="1:29" ht="30" x14ac:dyDescent="0.25">
      <c r="B442" s="48" t="str">
        <f>Source!G181</f>
        <v>ПВ1  Установка:  LITE  ONE  50  20  H.100  RL  //G.1-V.1[P.1=EG.4=RX.1=RX.1-P.1]V.1- G.1[FR.C45.055A2-SP.05][HW.1-P.1]G.1||//G.1(P.1-SP.05-EG.4-FR.C45.055A2)</v>
      </c>
      <c r="C442" s="48"/>
      <c r="D442" s="48"/>
      <c r="E442" s="48"/>
      <c r="F442" s="48"/>
      <c r="G442" s="48"/>
      <c r="H442" s="48"/>
      <c r="I442" s="48"/>
      <c r="J442" s="48"/>
      <c r="AC442" s="29" t="str">
        <f>Source!G181</f>
        <v>ПВ1  Установка:  LITE  ONE  50  20  H.100  RL  //G.1-V.1[P.1=EG.4=RX.1=RX.1-P.1]V.1- G.1[FR.C45.055A2-SP.05][HW.1-P.1]G.1||//G.1(P.1-SP.05-EG.4-FR.C45.055A2)</v>
      </c>
    </row>
    <row r="443" spans="1:29" ht="42.75" x14ac:dyDescent="0.2">
      <c r="A443" s="18">
        <v>49</v>
      </c>
      <c r="B443" s="18" t="str">
        <f>Source!F183</f>
        <v>1.18-2403-21-6/1</v>
      </c>
      <c r="C443" s="18" t="str">
        <f>Source!G183</f>
        <v>Техническое обслуживание приточных установок производительностью до 20000 м3/ч - ежеквартальное</v>
      </c>
      <c r="D443" s="19" t="str">
        <f>Source!H183</f>
        <v>установка</v>
      </c>
      <c r="E443" s="9">
        <f>Source!I183</f>
        <v>1</v>
      </c>
      <c r="F443" s="21"/>
      <c r="G443" s="20"/>
      <c r="H443" s="9"/>
      <c r="I443" s="9"/>
      <c r="J443" s="21"/>
      <c r="K443" s="21"/>
      <c r="Q443">
        <f>ROUND((Source!BZ183/100)*ROUND((Source!AF183*Source!AV183)*Source!I183, 2), 2)</f>
        <v>4682.17</v>
      </c>
      <c r="R443">
        <f>Source!X183</f>
        <v>4682.17</v>
      </c>
      <c r="S443">
        <f>ROUND((Source!CA183/100)*ROUND((Source!AF183*Source!AV183)*Source!I183, 2), 2)</f>
        <v>668.88</v>
      </c>
      <c r="T443">
        <f>Source!Y183</f>
        <v>668.88</v>
      </c>
      <c r="U443">
        <f>ROUND((175/100)*ROUND((Source!AE183*Source!AV183)*Source!I183, 2), 2)</f>
        <v>0.25</v>
      </c>
      <c r="V443">
        <f>ROUND((108/100)*ROUND(Source!CS183*Source!I183, 2), 2)</f>
        <v>0.15</v>
      </c>
    </row>
    <row r="444" spans="1:29" ht="14.25" x14ac:dyDescent="0.2">
      <c r="A444" s="18"/>
      <c r="B444" s="18"/>
      <c r="C444" s="18" t="s">
        <v>605</v>
      </c>
      <c r="D444" s="19"/>
      <c r="E444" s="9"/>
      <c r="F444" s="21">
        <f>Source!AO183</f>
        <v>3344.41</v>
      </c>
      <c r="G444" s="20" t="str">
        <f>Source!DG183</f>
        <v>)*2</v>
      </c>
      <c r="H444" s="9">
        <f>Source!AV183</f>
        <v>1</v>
      </c>
      <c r="I444" s="9">
        <f>IF(Source!BA183&lt;&gt; 0, Source!BA183, 1)</f>
        <v>1</v>
      </c>
      <c r="J444" s="21">
        <f>Source!S183</f>
        <v>6688.82</v>
      </c>
      <c r="K444" s="21"/>
    </row>
    <row r="445" spans="1:29" ht="14.25" x14ac:dyDescent="0.2">
      <c r="A445" s="18"/>
      <c r="B445" s="18"/>
      <c r="C445" s="18" t="s">
        <v>606</v>
      </c>
      <c r="D445" s="19"/>
      <c r="E445" s="9"/>
      <c r="F445" s="21">
        <f>Source!AM183</f>
        <v>5.36</v>
      </c>
      <c r="G445" s="20" t="str">
        <f>Source!DE183</f>
        <v>)*2</v>
      </c>
      <c r="H445" s="9">
        <f>Source!AV183</f>
        <v>1</v>
      </c>
      <c r="I445" s="9">
        <f>IF(Source!BB183&lt;&gt; 0, Source!BB183, 1)</f>
        <v>1</v>
      </c>
      <c r="J445" s="21">
        <f>Source!Q183</f>
        <v>10.72</v>
      </c>
      <c r="K445" s="21"/>
    </row>
    <row r="446" spans="1:29" ht="14.25" x14ac:dyDescent="0.2">
      <c r="A446" s="18"/>
      <c r="B446" s="18"/>
      <c r="C446" s="18" t="s">
        <v>607</v>
      </c>
      <c r="D446" s="19"/>
      <c r="E446" s="9"/>
      <c r="F446" s="21">
        <f>Source!AN183</f>
        <v>7.0000000000000007E-2</v>
      </c>
      <c r="G446" s="20" t="str">
        <f>Source!DF183</f>
        <v>)*2</v>
      </c>
      <c r="H446" s="9">
        <f>Source!AV183</f>
        <v>1</v>
      </c>
      <c r="I446" s="9">
        <f>IF(Source!BS183&lt;&gt; 0, Source!BS183, 1)</f>
        <v>1</v>
      </c>
      <c r="J446" s="22">
        <f>Source!R183</f>
        <v>0.14000000000000001</v>
      </c>
      <c r="K446" s="21"/>
    </row>
    <row r="447" spans="1:29" ht="14.25" x14ac:dyDescent="0.2">
      <c r="A447" s="18"/>
      <c r="B447" s="18"/>
      <c r="C447" s="18" t="s">
        <v>608</v>
      </c>
      <c r="D447" s="19"/>
      <c r="E447" s="9"/>
      <c r="F447" s="21">
        <f>Source!AL183</f>
        <v>32.119999999999997</v>
      </c>
      <c r="G447" s="20" t="str">
        <f>Source!DD183</f>
        <v>)*2</v>
      </c>
      <c r="H447" s="9">
        <f>Source!AW183</f>
        <v>1</v>
      </c>
      <c r="I447" s="9">
        <f>IF(Source!BC183&lt;&gt; 0, Source!BC183, 1)</f>
        <v>1</v>
      </c>
      <c r="J447" s="21">
        <f>Source!P183</f>
        <v>64.239999999999995</v>
      </c>
      <c r="K447" s="21"/>
    </row>
    <row r="448" spans="1:29" ht="14.25" x14ac:dyDescent="0.2">
      <c r="A448" s="18"/>
      <c r="B448" s="18"/>
      <c r="C448" s="18" t="s">
        <v>609</v>
      </c>
      <c r="D448" s="19" t="s">
        <v>610</v>
      </c>
      <c r="E448" s="9">
        <f>Source!AT183</f>
        <v>70</v>
      </c>
      <c r="F448" s="21"/>
      <c r="G448" s="20"/>
      <c r="H448" s="9"/>
      <c r="I448" s="9"/>
      <c r="J448" s="21">
        <f>SUM(R443:R447)</f>
        <v>4682.17</v>
      </c>
      <c r="K448" s="21"/>
    </row>
    <row r="449" spans="1:29" ht="14.25" x14ac:dyDescent="0.2">
      <c r="A449" s="18"/>
      <c r="B449" s="18"/>
      <c r="C449" s="18" t="s">
        <v>611</v>
      </c>
      <c r="D449" s="19" t="s">
        <v>610</v>
      </c>
      <c r="E449" s="9">
        <f>Source!AU183</f>
        <v>10</v>
      </c>
      <c r="F449" s="21"/>
      <c r="G449" s="20"/>
      <c r="H449" s="9"/>
      <c r="I449" s="9"/>
      <c r="J449" s="21">
        <f>SUM(T443:T448)</f>
        <v>668.88</v>
      </c>
      <c r="K449" s="21"/>
    </row>
    <row r="450" spans="1:29" ht="14.25" x14ac:dyDescent="0.2">
      <c r="A450" s="18"/>
      <c r="B450" s="18"/>
      <c r="C450" s="18" t="s">
        <v>612</v>
      </c>
      <c r="D450" s="19" t="s">
        <v>610</v>
      </c>
      <c r="E450" s="9">
        <f>108</f>
        <v>108</v>
      </c>
      <c r="F450" s="21"/>
      <c r="G450" s="20"/>
      <c r="H450" s="9"/>
      <c r="I450" s="9"/>
      <c r="J450" s="21">
        <f>SUM(V443:V449)</f>
        <v>0.15</v>
      </c>
      <c r="K450" s="21"/>
    </row>
    <row r="451" spans="1:29" ht="14.25" x14ac:dyDescent="0.2">
      <c r="A451" s="18"/>
      <c r="B451" s="18"/>
      <c r="C451" s="18" t="s">
        <v>613</v>
      </c>
      <c r="D451" s="19" t="s">
        <v>614</v>
      </c>
      <c r="E451" s="9">
        <f>Source!AQ183</f>
        <v>5.04</v>
      </c>
      <c r="F451" s="21"/>
      <c r="G451" s="20" t="str">
        <f>Source!DI183</f>
        <v>)*2</v>
      </c>
      <c r="H451" s="9">
        <f>Source!AV183</f>
        <v>1</v>
      </c>
      <c r="I451" s="9"/>
      <c r="J451" s="21"/>
      <c r="K451" s="21">
        <f>Source!U183</f>
        <v>10.08</v>
      </c>
    </row>
    <row r="452" spans="1:29" ht="15" x14ac:dyDescent="0.25">
      <c r="A452" s="24"/>
      <c r="B452" s="24"/>
      <c r="C452" s="24"/>
      <c r="D452" s="24"/>
      <c r="E452" s="24"/>
      <c r="F452" s="24"/>
      <c r="G452" s="24"/>
      <c r="H452" s="24"/>
      <c r="I452" s="47">
        <f>J444+J445+J447+J448+J449+J450</f>
        <v>12114.98</v>
      </c>
      <c r="J452" s="47"/>
      <c r="K452" s="25">
        <f>IF(Source!I183&lt;&gt;0, ROUND(I452/Source!I183, 2), 0)</f>
        <v>12114.98</v>
      </c>
      <c r="P452" s="23">
        <f>I452</f>
        <v>12114.98</v>
      </c>
    </row>
    <row r="453" spans="1:29" ht="42.75" x14ac:dyDescent="0.2">
      <c r="A453" s="18">
        <v>50</v>
      </c>
      <c r="B453" s="18" t="str">
        <f>Source!F186</f>
        <v>1.18-2403-20-4/1</v>
      </c>
      <c r="C453" s="18" t="str">
        <f>Source!G186</f>
        <v>Техническое обслуживание вытяжных установок производительностью до 20000 м3/ч - ежеквартальное</v>
      </c>
      <c r="D453" s="19" t="str">
        <f>Source!H186</f>
        <v>установка</v>
      </c>
      <c r="E453" s="9">
        <f>Source!I186</f>
        <v>1</v>
      </c>
      <c r="F453" s="21"/>
      <c r="G453" s="20"/>
      <c r="H453" s="9"/>
      <c r="I453" s="9"/>
      <c r="J453" s="21"/>
      <c r="K453" s="21"/>
      <c r="Q453">
        <f>ROUND((Source!BZ186/100)*ROUND((Source!AF186*Source!AV186)*Source!I186, 2), 2)</f>
        <v>2582.64</v>
      </c>
      <c r="R453">
        <f>Source!X186</f>
        <v>2582.64</v>
      </c>
      <c r="S453">
        <f>ROUND((Source!CA186/100)*ROUND((Source!AF186*Source!AV186)*Source!I186, 2), 2)</f>
        <v>368.95</v>
      </c>
      <c r="T453">
        <f>Source!Y186</f>
        <v>368.95</v>
      </c>
      <c r="U453">
        <f>ROUND((175/100)*ROUND((Source!AE186*Source!AV186)*Source!I186, 2), 2)</f>
        <v>0</v>
      </c>
      <c r="V453">
        <f>ROUND((108/100)*ROUND(Source!CS186*Source!I186, 2), 2)</f>
        <v>0</v>
      </c>
    </row>
    <row r="454" spans="1:29" ht="14.25" x14ac:dyDescent="0.2">
      <c r="A454" s="18"/>
      <c r="B454" s="18"/>
      <c r="C454" s="18" t="s">
        <v>605</v>
      </c>
      <c r="D454" s="19"/>
      <c r="E454" s="9"/>
      <c r="F454" s="21">
        <f>Source!AO186</f>
        <v>1844.74</v>
      </c>
      <c r="G454" s="20" t="str">
        <f>Source!DG186</f>
        <v>)*2</v>
      </c>
      <c r="H454" s="9">
        <f>Source!AV186</f>
        <v>1</v>
      </c>
      <c r="I454" s="9">
        <f>IF(Source!BA186&lt;&gt; 0, Source!BA186, 1)</f>
        <v>1</v>
      </c>
      <c r="J454" s="21">
        <f>Source!S186</f>
        <v>3689.48</v>
      </c>
      <c r="K454" s="21"/>
    </row>
    <row r="455" spans="1:29" ht="14.25" x14ac:dyDescent="0.2">
      <c r="A455" s="18"/>
      <c r="B455" s="18"/>
      <c r="C455" s="18" t="s">
        <v>608</v>
      </c>
      <c r="D455" s="19"/>
      <c r="E455" s="9"/>
      <c r="F455" s="21">
        <f>Source!AL186</f>
        <v>0.13</v>
      </c>
      <c r="G455" s="20" t="str">
        <f>Source!DD186</f>
        <v>)*2</v>
      </c>
      <c r="H455" s="9">
        <f>Source!AW186</f>
        <v>1</v>
      </c>
      <c r="I455" s="9">
        <f>IF(Source!BC186&lt;&gt; 0, Source!BC186, 1)</f>
        <v>1</v>
      </c>
      <c r="J455" s="21">
        <f>Source!P186</f>
        <v>0.26</v>
      </c>
      <c r="K455" s="21"/>
    </row>
    <row r="456" spans="1:29" ht="14.25" x14ac:dyDescent="0.2">
      <c r="A456" s="18"/>
      <c r="B456" s="18"/>
      <c r="C456" s="18" t="s">
        <v>609</v>
      </c>
      <c r="D456" s="19" t="s">
        <v>610</v>
      </c>
      <c r="E456" s="9">
        <f>Source!AT186</f>
        <v>70</v>
      </c>
      <c r="F456" s="21"/>
      <c r="G456" s="20"/>
      <c r="H456" s="9"/>
      <c r="I456" s="9"/>
      <c r="J456" s="21">
        <f>SUM(R453:R455)</f>
        <v>2582.64</v>
      </c>
      <c r="K456" s="21"/>
    </row>
    <row r="457" spans="1:29" ht="14.25" x14ac:dyDescent="0.2">
      <c r="A457" s="18"/>
      <c r="B457" s="18"/>
      <c r="C457" s="18" t="s">
        <v>611</v>
      </c>
      <c r="D457" s="19" t="s">
        <v>610</v>
      </c>
      <c r="E457" s="9">
        <f>Source!AU186</f>
        <v>10</v>
      </c>
      <c r="F457" s="21"/>
      <c r="G457" s="20"/>
      <c r="H457" s="9"/>
      <c r="I457" s="9"/>
      <c r="J457" s="21">
        <f>SUM(T453:T456)</f>
        <v>368.95</v>
      </c>
      <c r="K457" s="21"/>
    </row>
    <row r="458" spans="1:29" ht="14.25" x14ac:dyDescent="0.2">
      <c r="A458" s="18"/>
      <c r="B458" s="18"/>
      <c r="C458" s="18" t="s">
        <v>613</v>
      </c>
      <c r="D458" s="19" t="s">
        <v>614</v>
      </c>
      <c r="E458" s="9">
        <f>Source!AQ186</f>
        <v>2.78</v>
      </c>
      <c r="F458" s="21"/>
      <c r="G458" s="20" t="str">
        <f>Source!DI186</f>
        <v>)*2</v>
      </c>
      <c r="H458" s="9">
        <f>Source!AV186</f>
        <v>1</v>
      </c>
      <c r="I458" s="9"/>
      <c r="J458" s="21"/>
      <c r="K458" s="21">
        <f>Source!U186</f>
        <v>5.56</v>
      </c>
    </row>
    <row r="459" spans="1:29" ht="15" x14ac:dyDescent="0.25">
      <c r="A459" s="24"/>
      <c r="B459" s="24"/>
      <c r="C459" s="24"/>
      <c r="D459" s="24"/>
      <c r="E459" s="24"/>
      <c r="F459" s="24"/>
      <c r="G459" s="24"/>
      <c r="H459" s="24"/>
      <c r="I459" s="47">
        <f>J454+J455+J456+J457</f>
        <v>6641.33</v>
      </c>
      <c r="J459" s="47"/>
      <c r="K459" s="25">
        <f>IF(Source!I186&lt;&gt;0, ROUND(I459/Source!I186, 2), 0)</f>
        <v>6641.33</v>
      </c>
      <c r="P459" s="23">
        <f>I459</f>
        <v>6641.33</v>
      </c>
    </row>
    <row r="461" spans="1:29" ht="30" x14ac:dyDescent="0.25">
      <c r="B461" s="48" t="str">
        <f>Source!G192</f>
        <v>ПВ2  Установка:  LITE  ONE  50  20  H.100  RL  //G.1-V.1[P.1=EG.4=RX.1=RX.1-P.1]V.1- G.1[FR.C45.055A2-SP.05][HW.1-P.1]G.1||//G.1(P.1-SP.05-EG.4-FR.C45.055A2)</v>
      </c>
      <c r="C461" s="48"/>
      <c r="D461" s="48"/>
      <c r="E461" s="48"/>
      <c r="F461" s="48"/>
      <c r="G461" s="48"/>
      <c r="H461" s="48"/>
      <c r="I461" s="48"/>
      <c r="J461" s="48"/>
      <c r="AC461" s="29" t="str">
        <f>Source!G192</f>
        <v>ПВ2  Установка:  LITE  ONE  50  20  H.100  RL  //G.1-V.1[P.1=EG.4=RX.1=RX.1-P.1]V.1- G.1[FR.C45.055A2-SP.05][HW.1-P.1]G.1||//G.1(P.1-SP.05-EG.4-FR.C45.055A2)</v>
      </c>
    </row>
    <row r="462" spans="1:29" ht="42.75" x14ac:dyDescent="0.2">
      <c r="A462" s="18">
        <v>51</v>
      </c>
      <c r="B462" s="18" t="str">
        <f>Source!F194</f>
        <v>1.18-2403-21-6/1</v>
      </c>
      <c r="C462" s="18" t="str">
        <f>Source!G194</f>
        <v>Техническое обслуживание приточных установок производительностью до 20000 м3/ч - ежеквартальное</v>
      </c>
      <c r="D462" s="19" t="str">
        <f>Source!H194</f>
        <v>установка</v>
      </c>
      <c r="E462" s="9">
        <f>Source!I194</f>
        <v>1</v>
      </c>
      <c r="F462" s="21"/>
      <c r="G462" s="20"/>
      <c r="H462" s="9"/>
      <c r="I462" s="9"/>
      <c r="J462" s="21"/>
      <c r="K462" s="21"/>
      <c r="Q462">
        <f>ROUND((Source!BZ194/100)*ROUND((Source!AF194*Source!AV194)*Source!I194, 2), 2)</f>
        <v>4682.17</v>
      </c>
      <c r="R462">
        <f>Source!X194</f>
        <v>4682.17</v>
      </c>
      <c r="S462">
        <f>ROUND((Source!CA194/100)*ROUND((Source!AF194*Source!AV194)*Source!I194, 2), 2)</f>
        <v>668.88</v>
      </c>
      <c r="T462">
        <f>Source!Y194</f>
        <v>668.88</v>
      </c>
      <c r="U462">
        <f>ROUND((175/100)*ROUND((Source!AE194*Source!AV194)*Source!I194, 2), 2)</f>
        <v>0.25</v>
      </c>
      <c r="V462">
        <f>ROUND((108/100)*ROUND(Source!CS194*Source!I194, 2), 2)</f>
        <v>0.15</v>
      </c>
    </row>
    <row r="463" spans="1:29" ht="14.25" x14ac:dyDescent="0.2">
      <c r="A463" s="18"/>
      <c r="B463" s="18"/>
      <c r="C463" s="18" t="s">
        <v>605</v>
      </c>
      <c r="D463" s="19"/>
      <c r="E463" s="9"/>
      <c r="F463" s="21">
        <f>Source!AO194</f>
        <v>3344.41</v>
      </c>
      <c r="G463" s="20" t="str">
        <f>Source!DG194</f>
        <v>)*2</v>
      </c>
      <c r="H463" s="9">
        <f>Source!AV194</f>
        <v>1</v>
      </c>
      <c r="I463" s="9">
        <f>IF(Source!BA194&lt;&gt; 0, Source!BA194, 1)</f>
        <v>1</v>
      </c>
      <c r="J463" s="21">
        <f>Source!S194</f>
        <v>6688.82</v>
      </c>
      <c r="K463" s="21"/>
    </row>
    <row r="464" spans="1:29" ht="14.25" x14ac:dyDescent="0.2">
      <c r="A464" s="18"/>
      <c r="B464" s="18"/>
      <c r="C464" s="18" t="s">
        <v>606</v>
      </c>
      <c r="D464" s="19"/>
      <c r="E464" s="9"/>
      <c r="F464" s="21">
        <f>Source!AM194</f>
        <v>5.36</v>
      </c>
      <c r="G464" s="20" t="str">
        <f>Source!DE194</f>
        <v>)*2</v>
      </c>
      <c r="H464" s="9">
        <f>Source!AV194</f>
        <v>1</v>
      </c>
      <c r="I464" s="9">
        <f>IF(Source!BB194&lt;&gt; 0, Source!BB194, 1)</f>
        <v>1</v>
      </c>
      <c r="J464" s="21">
        <f>Source!Q194</f>
        <v>10.72</v>
      </c>
      <c r="K464" s="21"/>
    </row>
    <row r="465" spans="1:29" ht="14.25" x14ac:dyDescent="0.2">
      <c r="A465" s="18"/>
      <c r="B465" s="18"/>
      <c r="C465" s="18" t="s">
        <v>607</v>
      </c>
      <c r="D465" s="19"/>
      <c r="E465" s="9"/>
      <c r="F465" s="21">
        <f>Source!AN194</f>
        <v>7.0000000000000007E-2</v>
      </c>
      <c r="G465" s="20" t="str">
        <f>Source!DF194</f>
        <v>)*2</v>
      </c>
      <c r="H465" s="9">
        <f>Source!AV194</f>
        <v>1</v>
      </c>
      <c r="I465" s="9">
        <f>IF(Source!BS194&lt;&gt; 0, Source!BS194, 1)</f>
        <v>1</v>
      </c>
      <c r="J465" s="22">
        <f>Source!R194</f>
        <v>0.14000000000000001</v>
      </c>
      <c r="K465" s="21"/>
    </row>
    <row r="466" spans="1:29" ht="14.25" x14ac:dyDescent="0.2">
      <c r="A466" s="18"/>
      <c r="B466" s="18"/>
      <c r="C466" s="18" t="s">
        <v>608</v>
      </c>
      <c r="D466" s="19"/>
      <c r="E466" s="9"/>
      <c r="F466" s="21">
        <f>Source!AL194</f>
        <v>32.119999999999997</v>
      </c>
      <c r="G466" s="20" t="str">
        <f>Source!DD194</f>
        <v>)*2</v>
      </c>
      <c r="H466" s="9">
        <f>Source!AW194</f>
        <v>1</v>
      </c>
      <c r="I466" s="9">
        <f>IF(Source!BC194&lt;&gt; 0, Source!BC194, 1)</f>
        <v>1</v>
      </c>
      <c r="J466" s="21">
        <f>Source!P194</f>
        <v>64.239999999999995</v>
      </c>
      <c r="K466" s="21"/>
    </row>
    <row r="467" spans="1:29" ht="14.25" x14ac:dyDescent="0.2">
      <c r="A467" s="18"/>
      <c r="B467" s="18"/>
      <c r="C467" s="18" t="s">
        <v>609</v>
      </c>
      <c r="D467" s="19" t="s">
        <v>610</v>
      </c>
      <c r="E467" s="9">
        <f>Source!AT194</f>
        <v>70</v>
      </c>
      <c r="F467" s="21"/>
      <c r="G467" s="20"/>
      <c r="H467" s="9"/>
      <c r="I467" s="9"/>
      <c r="J467" s="21">
        <f>SUM(R462:R466)</f>
        <v>4682.17</v>
      </c>
      <c r="K467" s="21"/>
    </row>
    <row r="468" spans="1:29" ht="14.25" x14ac:dyDescent="0.2">
      <c r="A468" s="18"/>
      <c r="B468" s="18"/>
      <c r="C468" s="18" t="s">
        <v>611</v>
      </c>
      <c r="D468" s="19" t="s">
        <v>610</v>
      </c>
      <c r="E468" s="9">
        <f>Source!AU194</f>
        <v>10</v>
      </c>
      <c r="F468" s="21"/>
      <c r="G468" s="20"/>
      <c r="H468" s="9"/>
      <c r="I468" s="9"/>
      <c r="J468" s="21">
        <f>SUM(T462:T467)</f>
        <v>668.88</v>
      </c>
      <c r="K468" s="21"/>
    </row>
    <row r="469" spans="1:29" ht="14.25" x14ac:dyDescent="0.2">
      <c r="A469" s="18"/>
      <c r="B469" s="18"/>
      <c r="C469" s="18" t="s">
        <v>612</v>
      </c>
      <c r="D469" s="19" t="s">
        <v>610</v>
      </c>
      <c r="E469" s="9">
        <f>108</f>
        <v>108</v>
      </c>
      <c r="F469" s="21"/>
      <c r="G469" s="20"/>
      <c r="H469" s="9"/>
      <c r="I469" s="9"/>
      <c r="J469" s="21">
        <f>SUM(V462:V468)</f>
        <v>0.15</v>
      </c>
      <c r="K469" s="21"/>
    </row>
    <row r="470" spans="1:29" ht="14.25" x14ac:dyDescent="0.2">
      <c r="A470" s="18"/>
      <c r="B470" s="18"/>
      <c r="C470" s="18" t="s">
        <v>613</v>
      </c>
      <c r="D470" s="19" t="s">
        <v>614</v>
      </c>
      <c r="E470" s="9">
        <f>Source!AQ194</f>
        <v>5.04</v>
      </c>
      <c r="F470" s="21"/>
      <c r="G470" s="20" t="str">
        <f>Source!DI194</f>
        <v>)*2</v>
      </c>
      <c r="H470" s="9">
        <f>Source!AV194</f>
        <v>1</v>
      </c>
      <c r="I470" s="9"/>
      <c r="J470" s="21"/>
      <c r="K470" s="21">
        <f>Source!U194</f>
        <v>10.08</v>
      </c>
    </row>
    <row r="471" spans="1:29" ht="15" x14ac:dyDescent="0.25">
      <c r="A471" s="24"/>
      <c r="B471" s="24"/>
      <c r="C471" s="24"/>
      <c r="D471" s="24"/>
      <c r="E471" s="24"/>
      <c r="F471" s="24"/>
      <c r="G471" s="24"/>
      <c r="H471" s="24"/>
      <c r="I471" s="47">
        <f>J463+J464+J466+J467+J468+J469</f>
        <v>12114.98</v>
      </c>
      <c r="J471" s="47"/>
      <c r="K471" s="25">
        <f>IF(Source!I194&lt;&gt;0, ROUND(I471/Source!I194, 2), 0)</f>
        <v>12114.98</v>
      </c>
      <c r="P471" s="23">
        <f>I471</f>
        <v>12114.98</v>
      </c>
    </row>
    <row r="472" spans="1:29" ht="42.75" x14ac:dyDescent="0.2">
      <c r="A472" s="18">
        <v>52</v>
      </c>
      <c r="B472" s="18" t="str">
        <f>Source!F197</f>
        <v>1.18-2403-20-4/1</v>
      </c>
      <c r="C472" s="18" t="str">
        <f>Source!G197</f>
        <v>Техническое обслуживание вытяжных установок производительностью до 20000 м3/ч - ежеквартальное</v>
      </c>
      <c r="D472" s="19" t="str">
        <f>Source!H197</f>
        <v>установка</v>
      </c>
      <c r="E472" s="9">
        <f>Source!I197</f>
        <v>1</v>
      </c>
      <c r="F472" s="21"/>
      <c r="G472" s="20"/>
      <c r="H472" s="9"/>
      <c r="I472" s="9"/>
      <c r="J472" s="21"/>
      <c r="K472" s="21"/>
      <c r="Q472">
        <f>ROUND((Source!BZ197/100)*ROUND((Source!AF197*Source!AV197)*Source!I197, 2), 2)</f>
        <v>2582.64</v>
      </c>
      <c r="R472">
        <f>Source!X197</f>
        <v>2582.64</v>
      </c>
      <c r="S472">
        <f>ROUND((Source!CA197/100)*ROUND((Source!AF197*Source!AV197)*Source!I197, 2), 2)</f>
        <v>368.95</v>
      </c>
      <c r="T472">
        <f>Source!Y197</f>
        <v>368.95</v>
      </c>
      <c r="U472">
        <f>ROUND((175/100)*ROUND((Source!AE197*Source!AV197)*Source!I197, 2), 2)</f>
        <v>0</v>
      </c>
      <c r="V472">
        <f>ROUND((108/100)*ROUND(Source!CS197*Source!I197, 2), 2)</f>
        <v>0</v>
      </c>
    </row>
    <row r="473" spans="1:29" ht="14.25" x14ac:dyDescent="0.2">
      <c r="A473" s="18"/>
      <c r="B473" s="18"/>
      <c r="C473" s="18" t="s">
        <v>605</v>
      </c>
      <c r="D473" s="19"/>
      <c r="E473" s="9"/>
      <c r="F473" s="21">
        <f>Source!AO197</f>
        <v>1844.74</v>
      </c>
      <c r="G473" s="20" t="str">
        <f>Source!DG197</f>
        <v>)*2</v>
      </c>
      <c r="H473" s="9">
        <f>Source!AV197</f>
        <v>1</v>
      </c>
      <c r="I473" s="9">
        <f>IF(Source!BA197&lt;&gt; 0, Source!BA197, 1)</f>
        <v>1</v>
      </c>
      <c r="J473" s="21">
        <f>Source!S197</f>
        <v>3689.48</v>
      </c>
      <c r="K473" s="21"/>
    </row>
    <row r="474" spans="1:29" ht="14.25" x14ac:dyDescent="0.2">
      <c r="A474" s="18"/>
      <c r="B474" s="18"/>
      <c r="C474" s="18" t="s">
        <v>608</v>
      </c>
      <c r="D474" s="19"/>
      <c r="E474" s="9"/>
      <c r="F474" s="21">
        <f>Source!AL197</f>
        <v>0.13</v>
      </c>
      <c r="G474" s="20" t="str">
        <f>Source!DD197</f>
        <v>)*2</v>
      </c>
      <c r="H474" s="9">
        <f>Source!AW197</f>
        <v>1</v>
      </c>
      <c r="I474" s="9">
        <f>IF(Source!BC197&lt;&gt; 0, Source!BC197, 1)</f>
        <v>1</v>
      </c>
      <c r="J474" s="21">
        <f>Source!P197</f>
        <v>0.26</v>
      </c>
      <c r="K474" s="21"/>
    </row>
    <row r="475" spans="1:29" ht="14.25" x14ac:dyDescent="0.2">
      <c r="A475" s="18"/>
      <c r="B475" s="18"/>
      <c r="C475" s="18" t="s">
        <v>609</v>
      </c>
      <c r="D475" s="19" t="s">
        <v>610</v>
      </c>
      <c r="E475" s="9">
        <f>Source!AT197</f>
        <v>70</v>
      </c>
      <c r="F475" s="21"/>
      <c r="G475" s="20"/>
      <c r="H475" s="9"/>
      <c r="I475" s="9"/>
      <c r="J475" s="21">
        <f>SUM(R472:R474)</f>
        <v>2582.64</v>
      </c>
      <c r="K475" s="21"/>
    </row>
    <row r="476" spans="1:29" ht="14.25" x14ac:dyDescent="0.2">
      <c r="A476" s="18"/>
      <c r="B476" s="18"/>
      <c r="C476" s="18" t="s">
        <v>611</v>
      </c>
      <c r="D476" s="19" t="s">
        <v>610</v>
      </c>
      <c r="E476" s="9">
        <f>Source!AU197</f>
        <v>10</v>
      </c>
      <c r="F476" s="21"/>
      <c r="G476" s="20"/>
      <c r="H476" s="9"/>
      <c r="I476" s="9"/>
      <c r="J476" s="21">
        <f>SUM(T472:T475)</f>
        <v>368.95</v>
      </c>
      <c r="K476" s="21"/>
    </row>
    <row r="477" spans="1:29" ht="14.25" x14ac:dyDescent="0.2">
      <c r="A477" s="18"/>
      <c r="B477" s="18"/>
      <c r="C477" s="18" t="s">
        <v>613</v>
      </c>
      <c r="D477" s="19" t="s">
        <v>614</v>
      </c>
      <c r="E477" s="9">
        <f>Source!AQ197</f>
        <v>2.78</v>
      </c>
      <c r="F477" s="21"/>
      <c r="G477" s="20" t="str">
        <f>Source!DI197</f>
        <v>)*2</v>
      </c>
      <c r="H477" s="9">
        <f>Source!AV197</f>
        <v>1</v>
      </c>
      <c r="I477" s="9"/>
      <c r="J477" s="21"/>
      <c r="K477" s="21">
        <f>Source!U197</f>
        <v>5.56</v>
      </c>
    </row>
    <row r="478" spans="1:29" ht="15" x14ac:dyDescent="0.25">
      <c r="A478" s="24"/>
      <c r="B478" s="24"/>
      <c r="C478" s="24"/>
      <c r="D478" s="24"/>
      <c r="E478" s="24"/>
      <c r="F478" s="24"/>
      <c r="G478" s="24"/>
      <c r="H478" s="24"/>
      <c r="I478" s="47">
        <f>J473+J474+J475+J476</f>
        <v>6641.33</v>
      </c>
      <c r="J478" s="47"/>
      <c r="K478" s="25">
        <f>IF(Source!I197&lt;&gt;0, ROUND(I478/Source!I197, 2), 0)</f>
        <v>6641.33</v>
      </c>
      <c r="P478" s="23">
        <f>I478</f>
        <v>6641.33</v>
      </c>
    </row>
    <row r="480" spans="1:29" ht="30" x14ac:dyDescent="0.25">
      <c r="B480" s="48" t="str">
        <f>Source!G203</f>
        <v>ПВ3  Установка:  LITE  ONE  50  20  H.100  RL  //G.1-V.1[P.1=EG.4=RX.1=RX.1-P.1]V.1- G.1[FR.C45.055A2-SP.05][HW.1-P.1]G.1||//G.1(P.1-SP.05-EG.4-FR.C45.055A2)</v>
      </c>
      <c r="C480" s="48"/>
      <c r="D480" s="48"/>
      <c r="E480" s="48"/>
      <c r="F480" s="48"/>
      <c r="G480" s="48"/>
      <c r="H480" s="48"/>
      <c r="I480" s="48"/>
      <c r="J480" s="48"/>
      <c r="AC480" s="29" t="str">
        <f>Source!G203</f>
        <v>ПВ3  Установка:  LITE  ONE  50  20  H.100  RL  //G.1-V.1[P.1=EG.4=RX.1=RX.1-P.1]V.1- G.1[FR.C45.055A2-SP.05][HW.1-P.1]G.1||//G.1(P.1-SP.05-EG.4-FR.C45.055A2)</v>
      </c>
    </row>
    <row r="481" spans="1:22" ht="42.75" x14ac:dyDescent="0.2">
      <c r="A481" s="18">
        <v>53</v>
      </c>
      <c r="B481" s="18" t="str">
        <f>Source!F205</f>
        <v>1.18-2403-21-6/1</v>
      </c>
      <c r="C481" s="18" t="str">
        <f>Source!G205</f>
        <v>Техническое обслуживание приточных установок производительностью до 20000 м3/ч - ежеквартальное</v>
      </c>
      <c r="D481" s="19" t="str">
        <f>Source!H205</f>
        <v>установка</v>
      </c>
      <c r="E481" s="9">
        <f>Source!I205</f>
        <v>1</v>
      </c>
      <c r="F481" s="21"/>
      <c r="G481" s="20"/>
      <c r="H481" s="9"/>
      <c r="I481" s="9"/>
      <c r="J481" s="21"/>
      <c r="K481" s="21"/>
      <c r="Q481">
        <f>ROUND((Source!BZ205/100)*ROUND((Source!AF205*Source!AV205)*Source!I205, 2), 2)</f>
        <v>4682.17</v>
      </c>
      <c r="R481">
        <f>Source!X205</f>
        <v>4682.17</v>
      </c>
      <c r="S481">
        <f>ROUND((Source!CA205/100)*ROUND((Source!AF205*Source!AV205)*Source!I205, 2), 2)</f>
        <v>668.88</v>
      </c>
      <c r="T481">
        <f>Source!Y205</f>
        <v>668.88</v>
      </c>
      <c r="U481">
        <f>ROUND((175/100)*ROUND((Source!AE205*Source!AV205)*Source!I205, 2), 2)</f>
        <v>0.25</v>
      </c>
      <c r="V481">
        <f>ROUND((108/100)*ROUND(Source!CS205*Source!I205, 2), 2)</f>
        <v>0.15</v>
      </c>
    </row>
    <row r="482" spans="1:22" ht="14.25" x14ac:dyDescent="0.2">
      <c r="A482" s="18"/>
      <c r="B482" s="18"/>
      <c r="C482" s="18" t="s">
        <v>605</v>
      </c>
      <c r="D482" s="19"/>
      <c r="E482" s="9"/>
      <c r="F482" s="21">
        <f>Source!AO205</f>
        <v>3344.41</v>
      </c>
      <c r="G482" s="20" t="str">
        <f>Source!DG205</f>
        <v>)*2</v>
      </c>
      <c r="H482" s="9">
        <f>Source!AV205</f>
        <v>1</v>
      </c>
      <c r="I482" s="9">
        <f>IF(Source!BA205&lt;&gt; 0, Source!BA205, 1)</f>
        <v>1</v>
      </c>
      <c r="J482" s="21">
        <f>Source!S205</f>
        <v>6688.82</v>
      </c>
      <c r="K482" s="21"/>
    </row>
    <row r="483" spans="1:22" ht="14.25" x14ac:dyDescent="0.2">
      <c r="A483" s="18"/>
      <c r="B483" s="18"/>
      <c r="C483" s="18" t="s">
        <v>606</v>
      </c>
      <c r="D483" s="19"/>
      <c r="E483" s="9"/>
      <c r="F483" s="21">
        <f>Source!AM205</f>
        <v>5.36</v>
      </c>
      <c r="G483" s="20" t="str">
        <f>Source!DE205</f>
        <v>)*2</v>
      </c>
      <c r="H483" s="9">
        <f>Source!AV205</f>
        <v>1</v>
      </c>
      <c r="I483" s="9">
        <f>IF(Source!BB205&lt;&gt; 0, Source!BB205, 1)</f>
        <v>1</v>
      </c>
      <c r="J483" s="21">
        <f>Source!Q205</f>
        <v>10.72</v>
      </c>
      <c r="K483" s="21"/>
    </row>
    <row r="484" spans="1:22" ht="14.25" x14ac:dyDescent="0.2">
      <c r="A484" s="18"/>
      <c r="B484" s="18"/>
      <c r="C484" s="18" t="s">
        <v>607</v>
      </c>
      <c r="D484" s="19"/>
      <c r="E484" s="9"/>
      <c r="F484" s="21">
        <f>Source!AN205</f>
        <v>7.0000000000000007E-2</v>
      </c>
      <c r="G484" s="20" t="str">
        <f>Source!DF205</f>
        <v>)*2</v>
      </c>
      <c r="H484" s="9">
        <f>Source!AV205</f>
        <v>1</v>
      </c>
      <c r="I484" s="9">
        <f>IF(Source!BS205&lt;&gt; 0, Source!BS205, 1)</f>
        <v>1</v>
      </c>
      <c r="J484" s="22">
        <f>Source!R205</f>
        <v>0.14000000000000001</v>
      </c>
      <c r="K484" s="21"/>
    </row>
    <row r="485" spans="1:22" ht="14.25" x14ac:dyDescent="0.2">
      <c r="A485" s="18"/>
      <c r="B485" s="18"/>
      <c r="C485" s="18" t="s">
        <v>608</v>
      </c>
      <c r="D485" s="19"/>
      <c r="E485" s="9"/>
      <c r="F485" s="21">
        <f>Source!AL205</f>
        <v>32.119999999999997</v>
      </c>
      <c r="G485" s="20" t="str">
        <f>Source!DD205</f>
        <v>)*2</v>
      </c>
      <c r="H485" s="9">
        <f>Source!AW205</f>
        <v>1</v>
      </c>
      <c r="I485" s="9">
        <f>IF(Source!BC205&lt;&gt; 0, Source!BC205, 1)</f>
        <v>1</v>
      </c>
      <c r="J485" s="21">
        <f>Source!P205</f>
        <v>64.239999999999995</v>
      </c>
      <c r="K485" s="21"/>
    </row>
    <row r="486" spans="1:22" ht="14.25" x14ac:dyDescent="0.2">
      <c r="A486" s="18"/>
      <c r="B486" s="18"/>
      <c r="C486" s="18" t="s">
        <v>609</v>
      </c>
      <c r="D486" s="19" t="s">
        <v>610</v>
      </c>
      <c r="E486" s="9">
        <f>Source!AT205</f>
        <v>70</v>
      </c>
      <c r="F486" s="21"/>
      <c r="G486" s="20"/>
      <c r="H486" s="9"/>
      <c r="I486" s="9"/>
      <c r="J486" s="21">
        <f>SUM(R481:R485)</f>
        <v>4682.17</v>
      </c>
      <c r="K486" s="21"/>
    </row>
    <row r="487" spans="1:22" ht="14.25" x14ac:dyDescent="0.2">
      <c r="A487" s="18"/>
      <c r="B487" s="18"/>
      <c r="C487" s="18" t="s">
        <v>611</v>
      </c>
      <c r="D487" s="19" t="s">
        <v>610</v>
      </c>
      <c r="E487" s="9">
        <f>Source!AU205</f>
        <v>10</v>
      </c>
      <c r="F487" s="21"/>
      <c r="G487" s="20"/>
      <c r="H487" s="9"/>
      <c r="I487" s="9"/>
      <c r="J487" s="21">
        <f>SUM(T481:T486)</f>
        <v>668.88</v>
      </c>
      <c r="K487" s="21"/>
    </row>
    <row r="488" spans="1:22" ht="14.25" x14ac:dyDescent="0.2">
      <c r="A488" s="18"/>
      <c r="B488" s="18"/>
      <c r="C488" s="18" t="s">
        <v>612</v>
      </c>
      <c r="D488" s="19" t="s">
        <v>610</v>
      </c>
      <c r="E488" s="9">
        <f>108</f>
        <v>108</v>
      </c>
      <c r="F488" s="21"/>
      <c r="G488" s="20"/>
      <c r="H488" s="9"/>
      <c r="I488" s="9"/>
      <c r="J488" s="21">
        <f>SUM(V481:V487)</f>
        <v>0.15</v>
      </c>
      <c r="K488" s="21"/>
    </row>
    <row r="489" spans="1:22" ht="14.25" x14ac:dyDescent="0.2">
      <c r="A489" s="18"/>
      <c r="B489" s="18"/>
      <c r="C489" s="18" t="s">
        <v>613</v>
      </c>
      <c r="D489" s="19" t="s">
        <v>614</v>
      </c>
      <c r="E489" s="9">
        <f>Source!AQ205</f>
        <v>5.04</v>
      </c>
      <c r="F489" s="21"/>
      <c r="G489" s="20" t="str">
        <f>Source!DI205</f>
        <v>)*2</v>
      </c>
      <c r="H489" s="9">
        <f>Source!AV205</f>
        <v>1</v>
      </c>
      <c r="I489" s="9"/>
      <c r="J489" s="21"/>
      <c r="K489" s="21">
        <f>Source!U205</f>
        <v>10.08</v>
      </c>
    </row>
    <row r="490" spans="1:22" ht="15" x14ac:dyDescent="0.25">
      <c r="A490" s="24"/>
      <c r="B490" s="24"/>
      <c r="C490" s="24"/>
      <c r="D490" s="24"/>
      <c r="E490" s="24"/>
      <c r="F490" s="24"/>
      <c r="G490" s="24"/>
      <c r="H490" s="24"/>
      <c r="I490" s="47">
        <f>J482+J483+J485+J486+J487+J488</f>
        <v>12114.98</v>
      </c>
      <c r="J490" s="47"/>
      <c r="K490" s="25">
        <f>IF(Source!I205&lt;&gt;0, ROUND(I490/Source!I205, 2), 0)</f>
        <v>12114.98</v>
      </c>
      <c r="P490" s="23">
        <f>I490</f>
        <v>12114.98</v>
      </c>
    </row>
    <row r="491" spans="1:22" ht="42.75" x14ac:dyDescent="0.2">
      <c r="A491" s="18">
        <v>54</v>
      </c>
      <c r="B491" s="18" t="str">
        <f>Source!F208</f>
        <v>1.18-2403-20-4/1</v>
      </c>
      <c r="C491" s="18" t="str">
        <f>Source!G208</f>
        <v>Техническое обслуживание вытяжных установок производительностью до 20000 м3/ч - ежеквартальное</v>
      </c>
      <c r="D491" s="19" t="str">
        <f>Source!H208</f>
        <v>установка</v>
      </c>
      <c r="E491" s="9">
        <f>Source!I208</f>
        <v>1</v>
      </c>
      <c r="F491" s="21"/>
      <c r="G491" s="20"/>
      <c r="H491" s="9"/>
      <c r="I491" s="9"/>
      <c r="J491" s="21"/>
      <c r="K491" s="21"/>
      <c r="Q491">
        <f>ROUND((Source!BZ208/100)*ROUND((Source!AF208*Source!AV208)*Source!I208, 2), 2)</f>
        <v>2582.64</v>
      </c>
      <c r="R491">
        <f>Source!X208</f>
        <v>2582.64</v>
      </c>
      <c r="S491">
        <f>ROUND((Source!CA208/100)*ROUND((Source!AF208*Source!AV208)*Source!I208, 2), 2)</f>
        <v>368.95</v>
      </c>
      <c r="T491">
        <f>Source!Y208</f>
        <v>368.95</v>
      </c>
      <c r="U491">
        <f>ROUND((175/100)*ROUND((Source!AE208*Source!AV208)*Source!I208, 2), 2)</f>
        <v>0</v>
      </c>
      <c r="V491">
        <f>ROUND((108/100)*ROUND(Source!CS208*Source!I208, 2), 2)</f>
        <v>0</v>
      </c>
    </row>
    <row r="492" spans="1:22" ht="14.25" x14ac:dyDescent="0.2">
      <c r="A492" s="18"/>
      <c r="B492" s="18"/>
      <c r="C492" s="18" t="s">
        <v>605</v>
      </c>
      <c r="D492" s="19"/>
      <c r="E492" s="9"/>
      <c r="F492" s="21">
        <f>Source!AO208</f>
        <v>1844.74</v>
      </c>
      <c r="G492" s="20" t="str">
        <f>Source!DG208</f>
        <v>)*2</v>
      </c>
      <c r="H492" s="9">
        <f>Source!AV208</f>
        <v>1</v>
      </c>
      <c r="I492" s="9">
        <f>IF(Source!BA208&lt;&gt; 0, Source!BA208, 1)</f>
        <v>1</v>
      </c>
      <c r="J492" s="21">
        <f>Source!S208</f>
        <v>3689.48</v>
      </c>
      <c r="K492" s="21"/>
    </row>
    <row r="493" spans="1:22" ht="14.25" x14ac:dyDescent="0.2">
      <c r="A493" s="18"/>
      <c r="B493" s="18"/>
      <c r="C493" s="18" t="s">
        <v>608</v>
      </c>
      <c r="D493" s="19"/>
      <c r="E493" s="9"/>
      <c r="F493" s="21">
        <f>Source!AL208</f>
        <v>0.13</v>
      </c>
      <c r="G493" s="20" t="str">
        <f>Source!DD208</f>
        <v>)*2</v>
      </c>
      <c r="H493" s="9">
        <f>Source!AW208</f>
        <v>1</v>
      </c>
      <c r="I493" s="9">
        <f>IF(Source!BC208&lt;&gt; 0, Source!BC208, 1)</f>
        <v>1</v>
      </c>
      <c r="J493" s="21">
        <f>Source!P208</f>
        <v>0.26</v>
      </c>
      <c r="K493" s="21"/>
    </row>
    <row r="494" spans="1:22" ht="14.25" x14ac:dyDescent="0.2">
      <c r="A494" s="18"/>
      <c r="B494" s="18"/>
      <c r="C494" s="18" t="s">
        <v>609</v>
      </c>
      <c r="D494" s="19" t="s">
        <v>610</v>
      </c>
      <c r="E494" s="9">
        <f>Source!AT208</f>
        <v>70</v>
      </c>
      <c r="F494" s="21"/>
      <c r="G494" s="20"/>
      <c r="H494" s="9"/>
      <c r="I494" s="9"/>
      <c r="J494" s="21">
        <f>SUM(R491:R493)</f>
        <v>2582.64</v>
      </c>
      <c r="K494" s="21"/>
    </row>
    <row r="495" spans="1:22" ht="14.25" x14ac:dyDescent="0.2">
      <c r="A495" s="18"/>
      <c r="B495" s="18"/>
      <c r="C495" s="18" t="s">
        <v>611</v>
      </c>
      <c r="D495" s="19" t="s">
        <v>610</v>
      </c>
      <c r="E495" s="9">
        <f>Source!AU208</f>
        <v>10</v>
      </c>
      <c r="F495" s="21"/>
      <c r="G495" s="20"/>
      <c r="H495" s="9"/>
      <c r="I495" s="9"/>
      <c r="J495" s="21">
        <f>SUM(T491:T494)</f>
        <v>368.95</v>
      </c>
      <c r="K495" s="21"/>
    </row>
    <row r="496" spans="1:22" ht="14.25" x14ac:dyDescent="0.2">
      <c r="A496" s="18"/>
      <c r="B496" s="18"/>
      <c r="C496" s="18" t="s">
        <v>613</v>
      </c>
      <c r="D496" s="19" t="s">
        <v>614</v>
      </c>
      <c r="E496" s="9">
        <f>Source!AQ208</f>
        <v>2.78</v>
      </c>
      <c r="F496" s="21"/>
      <c r="G496" s="20" t="str">
        <f>Source!DI208</f>
        <v>)*2</v>
      </c>
      <c r="H496" s="9">
        <f>Source!AV208</f>
        <v>1</v>
      </c>
      <c r="I496" s="9"/>
      <c r="J496" s="21"/>
      <c r="K496" s="21">
        <f>Source!U208</f>
        <v>5.56</v>
      </c>
    </row>
    <row r="497" spans="1:22" ht="15" x14ac:dyDescent="0.25">
      <c r="A497" s="24"/>
      <c r="B497" s="24"/>
      <c r="C497" s="24"/>
      <c r="D497" s="24"/>
      <c r="E497" s="24"/>
      <c r="F497" s="24"/>
      <c r="G497" s="24"/>
      <c r="H497" s="24"/>
      <c r="I497" s="47">
        <f>J492+J493+J494+J495</f>
        <v>6641.33</v>
      </c>
      <c r="J497" s="47"/>
      <c r="K497" s="25">
        <f>IF(Source!I208&lt;&gt;0, ROUND(I497/Source!I208, 2), 0)</f>
        <v>6641.33</v>
      </c>
      <c r="P497" s="23">
        <f>I497</f>
        <v>6641.33</v>
      </c>
    </row>
    <row r="499" spans="1:22" ht="15" x14ac:dyDescent="0.25">
      <c r="B499" s="48" t="str">
        <f>Source!G214</f>
        <v>П1: LITE ONE CS 160 /V.1/EG.3/HE.1.0.06/G.1/FBP.E22.2E/G.1/ST.06</v>
      </c>
      <c r="C499" s="48"/>
      <c r="D499" s="48"/>
      <c r="E499" s="48"/>
      <c r="F499" s="48"/>
      <c r="G499" s="48"/>
      <c r="H499" s="48"/>
      <c r="I499" s="48"/>
      <c r="J499" s="48"/>
    </row>
    <row r="500" spans="1:22" ht="42.75" x14ac:dyDescent="0.2">
      <c r="A500" s="18">
        <v>55</v>
      </c>
      <c r="B500" s="18" t="str">
        <f>Source!F216</f>
        <v>1.18-2403-21-4/1</v>
      </c>
      <c r="C500" s="18" t="str">
        <f>Source!G216</f>
        <v>Техническое обслуживание приточных установок производительностью до 5000 м3/ч - ежеквартальное</v>
      </c>
      <c r="D500" s="19" t="str">
        <f>Source!H216</f>
        <v>установка</v>
      </c>
      <c r="E500" s="9">
        <f>Source!I216</f>
        <v>1</v>
      </c>
      <c r="F500" s="21"/>
      <c r="G500" s="20"/>
      <c r="H500" s="9"/>
      <c r="I500" s="9"/>
      <c r="J500" s="21"/>
      <c r="K500" s="21"/>
      <c r="Q500">
        <f>ROUND((Source!BZ216/100)*ROUND((Source!AF216*Source!AV216)*Source!I216, 2), 2)</f>
        <v>2917.08</v>
      </c>
      <c r="R500">
        <f>Source!X216</f>
        <v>2917.08</v>
      </c>
      <c r="S500">
        <f>ROUND((Source!CA216/100)*ROUND((Source!AF216*Source!AV216)*Source!I216, 2), 2)</f>
        <v>416.73</v>
      </c>
      <c r="T500">
        <f>Source!Y216</f>
        <v>416.73</v>
      </c>
      <c r="U500">
        <f>ROUND((175/100)*ROUND((Source!AE216*Source!AV216)*Source!I216, 2), 2)</f>
        <v>7.0000000000000007E-2</v>
      </c>
      <c r="V500">
        <f>ROUND((108/100)*ROUND(Source!CS216*Source!I216, 2), 2)</f>
        <v>0.04</v>
      </c>
    </row>
    <row r="501" spans="1:22" ht="14.25" x14ac:dyDescent="0.2">
      <c r="A501" s="18"/>
      <c r="B501" s="18"/>
      <c r="C501" s="18" t="s">
        <v>605</v>
      </c>
      <c r="D501" s="19"/>
      <c r="E501" s="9"/>
      <c r="F501" s="21">
        <f>Source!AO216</f>
        <v>2083.63</v>
      </c>
      <c r="G501" s="20" t="str">
        <f>Source!DG216</f>
        <v>)*2</v>
      </c>
      <c r="H501" s="9">
        <f>Source!AV216</f>
        <v>1</v>
      </c>
      <c r="I501" s="9">
        <f>IF(Source!BA216&lt;&gt; 0, Source!BA216, 1)</f>
        <v>1</v>
      </c>
      <c r="J501" s="21">
        <f>Source!S216</f>
        <v>4167.26</v>
      </c>
      <c r="K501" s="21"/>
    </row>
    <row r="502" spans="1:22" ht="14.25" x14ac:dyDescent="0.2">
      <c r="A502" s="18"/>
      <c r="B502" s="18"/>
      <c r="C502" s="18" t="s">
        <v>606</v>
      </c>
      <c r="D502" s="19"/>
      <c r="E502" s="9"/>
      <c r="F502" s="21">
        <f>Source!AM216</f>
        <v>1.79</v>
      </c>
      <c r="G502" s="20" t="str">
        <f>Source!DE216</f>
        <v>)*2</v>
      </c>
      <c r="H502" s="9">
        <f>Source!AV216</f>
        <v>1</v>
      </c>
      <c r="I502" s="9">
        <f>IF(Source!BB216&lt;&gt; 0, Source!BB216, 1)</f>
        <v>1</v>
      </c>
      <c r="J502" s="21">
        <f>Source!Q216</f>
        <v>3.58</v>
      </c>
      <c r="K502" s="21"/>
    </row>
    <row r="503" spans="1:22" ht="14.25" x14ac:dyDescent="0.2">
      <c r="A503" s="18"/>
      <c r="B503" s="18"/>
      <c r="C503" s="18" t="s">
        <v>607</v>
      </c>
      <c r="D503" s="19"/>
      <c r="E503" s="9"/>
      <c r="F503" s="21">
        <f>Source!AN216</f>
        <v>0.02</v>
      </c>
      <c r="G503" s="20" t="str">
        <f>Source!DF216</f>
        <v>)*2</v>
      </c>
      <c r="H503" s="9">
        <f>Source!AV216</f>
        <v>1</v>
      </c>
      <c r="I503" s="9">
        <f>IF(Source!BS216&lt;&gt; 0, Source!BS216, 1)</f>
        <v>1</v>
      </c>
      <c r="J503" s="22">
        <f>Source!R216</f>
        <v>0.04</v>
      </c>
      <c r="K503" s="21"/>
    </row>
    <row r="504" spans="1:22" ht="14.25" x14ac:dyDescent="0.2">
      <c r="A504" s="18"/>
      <c r="B504" s="18"/>
      <c r="C504" s="18" t="s">
        <v>608</v>
      </c>
      <c r="D504" s="19"/>
      <c r="E504" s="9"/>
      <c r="F504" s="21">
        <f>Source!AL216</f>
        <v>10.08</v>
      </c>
      <c r="G504" s="20" t="str">
        <f>Source!DD216</f>
        <v>)*2</v>
      </c>
      <c r="H504" s="9">
        <f>Source!AW216</f>
        <v>1</v>
      </c>
      <c r="I504" s="9">
        <f>IF(Source!BC216&lt;&gt; 0, Source!BC216, 1)</f>
        <v>1</v>
      </c>
      <c r="J504" s="21">
        <f>Source!P216</f>
        <v>20.16</v>
      </c>
      <c r="K504" s="21"/>
    </row>
    <row r="505" spans="1:22" ht="14.25" x14ac:dyDescent="0.2">
      <c r="A505" s="18"/>
      <c r="B505" s="18"/>
      <c r="C505" s="18" t="s">
        <v>609</v>
      </c>
      <c r="D505" s="19" t="s">
        <v>610</v>
      </c>
      <c r="E505" s="9">
        <f>Source!AT216</f>
        <v>70</v>
      </c>
      <c r="F505" s="21"/>
      <c r="G505" s="20"/>
      <c r="H505" s="9"/>
      <c r="I505" s="9"/>
      <c r="J505" s="21">
        <f>SUM(R500:R504)</f>
        <v>2917.08</v>
      </c>
      <c r="K505" s="21"/>
    </row>
    <row r="506" spans="1:22" ht="14.25" x14ac:dyDescent="0.2">
      <c r="A506" s="18"/>
      <c r="B506" s="18"/>
      <c r="C506" s="18" t="s">
        <v>611</v>
      </c>
      <c r="D506" s="19" t="s">
        <v>610</v>
      </c>
      <c r="E506" s="9">
        <f>Source!AU216</f>
        <v>10</v>
      </c>
      <c r="F506" s="21"/>
      <c r="G506" s="20"/>
      <c r="H506" s="9"/>
      <c r="I506" s="9"/>
      <c r="J506" s="21">
        <f>SUM(T500:T505)</f>
        <v>416.73</v>
      </c>
      <c r="K506" s="21"/>
    </row>
    <row r="507" spans="1:22" ht="14.25" x14ac:dyDescent="0.2">
      <c r="A507" s="18"/>
      <c r="B507" s="18"/>
      <c r="C507" s="18" t="s">
        <v>612</v>
      </c>
      <c r="D507" s="19" t="s">
        <v>610</v>
      </c>
      <c r="E507" s="9">
        <f>108</f>
        <v>108</v>
      </c>
      <c r="F507" s="21"/>
      <c r="G507" s="20"/>
      <c r="H507" s="9"/>
      <c r="I507" s="9"/>
      <c r="J507" s="21">
        <f>SUM(V500:V506)</f>
        <v>0.04</v>
      </c>
      <c r="K507" s="21"/>
    </row>
    <row r="508" spans="1:22" ht="14.25" x14ac:dyDescent="0.2">
      <c r="A508" s="18"/>
      <c r="B508" s="18"/>
      <c r="C508" s="18" t="s">
        <v>613</v>
      </c>
      <c r="D508" s="19" t="s">
        <v>614</v>
      </c>
      <c r="E508" s="9">
        <f>Source!AQ216</f>
        <v>3.14</v>
      </c>
      <c r="F508" s="21"/>
      <c r="G508" s="20" t="str">
        <f>Source!DI216</f>
        <v>)*2</v>
      </c>
      <c r="H508" s="9">
        <f>Source!AV216</f>
        <v>1</v>
      </c>
      <c r="I508" s="9"/>
      <c r="J508" s="21"/>
      <c r="K508" s="21">
        <f>Source!U216</f>
        <v>6.28</v>
      </c>
    </row>
    <row r="509" spans="1:22" ht="15" x14ac:dyDescent="0.25">
      <c r="A509" s="24"/>
      <c r="B509" s="24"/>
      <c r="C509" s="24"/>
      <c r="D509" s="24"/>
      <c r="E509" s="24"/>
      <c r="F509" s="24"/>
      <c r="G509" s="24"/>
      <c r="H509" s="24"/>
      <c r="I509" s="47">
        <f>J501+J502+J504+J505+J506+J507</f>
        <v>7524.8499999999995</v>
      </c>
      <c r="J509" s="47"/>
      <c r="K509" s="25">
        <f>IF(Source!I216&lt;&gt;0, ROUND(I509/Source!I216, 2), 0)</f>
        <v>7524.85</v>
      </c>
      <c r="P509" s="23">
        <f>I509</f>
        <v>7524.8499999999995</v>
      </c>
    </row>
    <row r="511" spans="1:22" ht="15" x14ac:dyDescent="0.25">
      <c r="B511" s="48" t="str">
        <f>Source!G221</f>
        <v>В1: LITE  ONE  CS  160  /ST.06/G.1/FBP.E22.2E/G.1/VO.1</v>
      </c>
      <c r="C511" s="48"/>
      <c r="D511" s="48"/>
      <c r="E511" s="48"/>
      <c r="F511" s="48"/>
      <c r="G511" s="48"/>
      <c r="H511" s="48"/>
      <c r="I511" s="48"/>
      <c r="J511" s="48"/>
    </row>
    <row r="512" spans="1:22" ht="42.75" x14ac:dyDescent="0.2">
      <c r="A512" s="18">
        <v>56</v>
      </c>
      <c r="B512" s="18" t="str">
        <f>Source!F223</f>
        <v>1.18-2403-20-3/1</v>
      </c>
      <c r="C512" s="18" t="str">
        <f>Source!G223</f>
        <v>Техническое обслуживание вытяжных установок производительностью до 5000 м3/ч - ежеквартальное</v>
      </c>
      <c r="D512" s="19" t="str">
        <f>Source!H223</f>
        <v>установка</v>
      </c>
      <c r="E512" s="9">
        <f>Source!I223</f>
        <v>1</v>
      </c>
      <c r="F512" s="21"/>
      <c r="G512" s="20"/>
      <c r="H512" s="9"/>
      <c r="I512" s="9"/>
      <c r="J512" s="21"/>
      <c r="K512" s="21"/>
      <c r="Q512">
        <f>ROUND((Source!BZ223/100)*ROUND((Source!AF223*Source!AV223)*Source!I223, 2), 2)</f>
        <v>2211.0300000000002</v>
      </c>
      <c r="R512">
        <f>Source!X223</f>
        <v>2211.0300000000002</v>
      </c>
      <c r="S512">
        <f>ROUND((Source!CA223/100)*ROUND((Source!AF223*Source!AV223)*Source!I223, 2), 2)</f>
        <v>315.86</v>
      </c>
      <c r="T512">
        <f>Source!Y223</f>
        <v>315.86</v>
      </c>
      <c r="U512">
        <f>ROUND((175/100)*ROUND((Source!AE223*Source!AV223)*Source!I223, 2), 2)</f>
        <v>0</v>
      </c>
      <c r="V512">
        <f>ROUND((108/100)*ROUND(Source!CS223*Source!I223, 2), 2)</f>
        <v>0</v>
      </c>
    </row>
    <row r="513" spans="1:22" ht="14.25" x14ac:dyDescent="0.2">
      <c r="A513" s="18"/>
      <c r="B513" s="18"/>
      <c r="C513" s="18" t="s">
        <v>605</v>
      </c>
      <c r="D513" s="19"/>
      <c r="E513" s="9"/>
      <c r="F513" s="21">
        <f>Source!AO223</f>
        <v>1579.31</v>
      </c>
      <c r="G513" s="20" t="str">
        <f>Source!DG223</f>
        <v>)*2</v>
      </c>
      <c r="H513" s="9">
        <f>Source!AV223</f>
        <v>1</v>
      </c>
      <c r="I513" s="9">
        <f>IF(Source!BA223&lt;&gt; 0, Source!BA223, 1)</f>
        <v>1</v>
      </c>
      <c r="J513" s="21">
        <f>Source!S223</f>
        <v>3158.62</v>
      </c>
      <c r="K513" s="21"/>
    </row>
    <row r="514" spans="1:22" ht="14.25" x14ac:dyDescent="0.2">
      <c r="A514" s="18"/>
      <c r="B514" s="18"/>
      <c r="C514" s="18" t="s">
        <v>608</v>
      </c>
      <c r="D514" s="19"/>
      <c r="E514" s="9"/>
      <c r="F514" s="21">
        <f>Source!AL223</f>
        <v>0.03</v>
      </c>
      <c r="G514" s="20" t="str">
        <f>Source!DD223</f>
        <v>)*2</v>
      </c>
      <c r="H514" s="9">
        <f>Source!AW223</f>
        <v>1</v>
      </c>
      <c r="I514" s="9">
        <f>IF(Source!BC223&lt;&gt; 0, Source!BC223, 1)</f>
        <v>1</v>
      </c>
      <c r="J514" s="21">
        <f>Source!P223</f>
        <v>0.06</v>
      </c>
      <c r="K514" s="21"/>
    </row>
    <row r="515" spans="1:22" ht="14.25" x14ac:dyDescent="0.2">
      <c r="A515" s="18"/>
      <c r="B515" s="18"/>
      <c r="C515" s="18" t="s">
        <v>609</v>
      </c>
      <c r="D515" s="19" t="s">
        <v>610</v>
      </c>
      <c r="E515" s="9">
        <f>Source!AT223</f>
        <v>70</v>
      </c>
      <c r="F515" s="21"/>
      <c r="G515" s="20"/>
      <c r="H515" s="9"/>
      <c r="I515" s="9"/>
      <c r="J515" s="21">
        <f>SUM(R512:R514)</f>
        <v>2211.0300000000002</v>
      </c>
      <c r="K515" s="21"/>
    </row>
    <row r="516" spans="1:22" ht="14.25" x14ac:dyDescent="0.2">
      <c r="A516" s="18"/>
      <c r="B516" s="18"/>
      <c r="C516" s="18" t="s">
        <v>611</v>
      </c>
      <c r="D516" s="19" t="s">
        <v>610</v>
      </c>
      <c r="E516" s="9">
        <f>Source!AU223</f>
        <v>10</v>
      </c>
      <c r="F516" s="21"/>
      <c r="G516" s="20"/>
      <c r="H516" s="9"/>
      <c r="I516" s="9"/>
      <c r="J516" s="21">
        <f>SUM(T512:T515)</f>
        <v>315.86</v>
      </c>
      <c r="K516" s="21"/>
    </row>
    <row r="517" spans="1:22" ht="14.25" x14ac:dyDescent="0.2">
      <c r="A517" s="18"/>
      <c r="B517" s="18"/>
      <c r="C517" s="18" t="s">
        <v>613</v>
      </c>
      <c r="D517" s="19" t="s">
        <v>614</v>
      </c>
      <c r="E517" s="9">
        <f>Source!AQ223</f>
        <v>2.38</v>
      </c>
      <c r="F517" s="21"/>
      <c r="G517" s="20" t="str">
        <f>Source!DI223</f>
        <v>)*2</v>
      </c>
      <c r="H517" s="9">
        <f>Source!AV223</f>
        <v>1</v>
      </c>
      <c r="I517" s="9"/>
      <c r="J517" s="21"/>
      <c r="K517" s="21">
        <f>Source!U223</f>
        <v>4.76</v>
      </c>
    </row>
    <row r="518" spans="1:22" ht="15" x14ac:dyDescent="0.25">
      <c r="A518" s="24"/>
      <c r="B518" s="24"/>
      <c r="C518" s="24"/>
      <c r="D518" s="24"/>
      <c r="E518" s="24"/>
      <c r="F518" s="24"/>
      <c r="G518" s="24"/>
      <c r="H518" s="24"/>
      <c r="I518" s="47">
        <f>J513+J514+J515+J516</f>
        <v>5685.57</v>
      </c>
      <c r="J518" s="47"/>
      <c r="K518" s="25">
        <f>IF(Source!I223&lt;&gt;0, ROUND(I518/Source!I223, 2), 0)</f>
        <v>5685.57</v>
      </c>
      <c r="P518" s="23">
        <f>I518</f>
        <v>5685.57</v>
      </c>
    </row>
    <row r="520" spans="1:22" ht="15" x14ac:dyDescent="0.25">
      <c r="B520" s="48" t="str">
        <f>Source!G227</f>
        <v>В2: LITE  ONE  CS  160  /ST.06/G.1/FBP.E22.2E/G.1/VO.1</v>
      </c>
      <c r="C520" s="48"/>
      <c r="D520" s="48"/>
      <c r="E520" s="48"/>
      <c r="F520" s="48"/>
      <c r="G520" s="48"/>
      <c r="H520" s="48"/>
      <c r="I520" s="48"/>
      <c r="J520" s="48"/>
    </row>
    <row r="521" spans="1:22" ht="42.75" x14ac:dyDescent="0.2">
      <c r="A521" s="18">
        <v>57</v>
      </c>
      <c r="B521" s="18" t="str">
        <f>Source!F229</f>
        <v>1.18-2403-20-3/1</v>
      </c>
      <c r="C521" s="18" t="str">
        <f>Source!G229</f>
        <v>Техническое обслуживание вытяжных установок производительностью до 5000 м3/ч - ежеквартальное</v>
      </c>
      <c r="D521" s="19" t="str">
        <f>Source!H229</f>
        <v>установка</v>
      </c>
      <c r="E521" s="9">
        <f>Source!I229</f>
        <v>1</v>
      </c>
      <c r="F521" s="21"/>
      <c r="G521" s="20"/>
      <c r="H521" s="9"/>
      <c r="I521" s="9"/>
      <c r="J521" s="21"/>
      <c r="K521" s="21"/>
      <c r="Q521">
        <f>ROUND((Source!BZ229/100)*ROUND((Source!AF229*Source!AV229)*Source!I229, 2), 2)</f>
        <v>2211.0300000000002</v>
      </c>
      <c r="R521">
        <f>Source!X229</f>
        <v>2211.0300000000002</v>
      </c>
      <c r="S521">
        <f>ROUND((Source!CA229/100)*ROUND((Source!AF229*Source!AV229)*Source!I229, 2), 2)</f>
        <v>315.86</v>
      </c>
      <c r="T521">
        <f>Source!Y229</f>
        <v>315.86</v>
      </c>
      <c r="U521">
        <f>ROUND((175/100)*ROUND((Source!AE229*Source!AV229)*Source!I229, 2), 2)</f>
        <v>0</v>
      </c>
      <c r="V521">
        <f>ROUND((108/100)*ROUND(Source!CS229*Source!I229, 2), 2)</f>
        <v>0</v>
      </c>
    </row>
    <row r="522" spans="1:22" ht="14.25" x14ac:dyDescent="0.2">
      <c r="A522" s="18"/>
      <c r="B522" s="18"/>
      <c r="C522" s="18" t="s">
        <v>605</v>
      </c>
      <c r="D522" s="19"/>
      <c r="E522" s="9"/>
      <c r="F522" s="21">
        <f>Source!AO229</f>
        <v>1579.31</v>
      </c>
      <c r="G522" s="20" t="str">
        <f>Source!DG229</f>
        <v>)*2</v>
      </c>
      <c r="H522" s="9">
        <f>Source!AV229</f>
        <v>1</v>
      </c>
      <c r="I522" s="9">
        <f>IF(Source!BA229&lt;&gt; 0, Source!BA229, 1)</f>
        <v>1</v>
      </c>
      <c r="J522" s="21">
        <f>Source!S229</f>
        <v>3158.62</v>
      </c>
      <c r="K522" s="21"/>
    </row>
    <row r="523" spans="1:22" ht="14.25" x14ac:dyDescent="0.2">
      <c r="A523" s="18"/>
      <c r="B523" s="18"/>
      <c r="C523" s="18" t="s">
        <v>608</v>
      </c>
      <c r="D523" s="19"/>
      <c r="E523" s="9"/>
      <c r="F523" s="21">
        <f>Source!AL229</f>
        <v>0.03</v>
      </c>
      <c r="G523" s="20" t="str">
        <f>Source!DD229</f>
        <v>)*2</v>
      </c>
      <c r="H523" s="9">
        <f>Source!AW229</f>
        <v>1</v>
      </c>
      <c r="I523" s="9">
        <f>IF(Source!BC229&lt;&gt; 0, Source!BC229, 1)</f>
        <v>1</v>
      </c>
      <c r="J523" s="21">
        <f>Source!P229</f>
        <v>0.06</v>
      </c>
      <c r="K523" s="21"/>
    </row>
    <row r="524" spans="1:22" ht="14.25" x14ac:dyDescent="0.2">
      <c r="A524" s="18"/>
      <c r="B524" s="18"/>
      <c r="C524" s="18" t="s">
        <v>609</v>
      </c>
      <c r="D524" s="19" t="s">
        <v>610</v>
      </c>
      <c r="E524" s="9">
        <f>Source!AT229</f>
        <v>70</v>
      </c>
      <c r="F524" s="21"/>
      <c r="G524" s="20"/>
      <c r="H524" s="9"/>
      <c r="I524" s="9"/>
      <c r="J524" s="21">
        <f>SUM(R521:R523)</f>
        <v>2211.0300000000002</v>
      </c>
      <c r="K524" s="21"/>
    </row>
    <row r="525" spans="1:22" ht="14.25" x14ac:dyDescent="0.2">
      <c r="A525" s="18"/>
      <c r="B525" s="18"/>
      <c r="C525" s="18" t="s">
        <v>611</v>
      </c>
      <c r="D525" s="19" t="s">
        <v>610</v>
      </c>
      <c r="E525" s="9">
        <f>Source!AU229</f>
        <v>10</v>
      </c>
      <c r="F525" s="21"/>
      <c r="G525" s="20"/>
      <c r="H525" s="9"/>
      <c r="I525" s="9"/>
      <c r="J525" s="21">
        <f>SUM(T521:T524)</f>
        <v>315.86</v>
      </c>
      <c r="K525" s="21"/>
    </row>
    <row r="526" spans="1:22" ht="14.25" x14ac:dyDescent="0.2">
      <c r="A526" s="18"/>
      <c r="B526" s="18"/>
      <c r="C526" s="18" t="s">
        <v>613</v>
      </c>
      <c r="D526" s="19" t="s">
        <v>614</v>
      </c>
      <c r="E526" s="9">
        <f>Source!AQ229</f>
        <v>2.38</v>
      </c>
      <c r="F526" s="21"/>
      <c r="G526" s="20" t="str">
        <f>Source!DI229</f>
        <v>)*2</v>
      </c>
      <c r="H526" s="9">
        <f>Source!AV229</f>
        <v>1</v>
      </c>
      <c r="I526" s="9"/>
      <c r="J526" s="21"/>
      <c r="K526" s="21">
        <f>Source!U229</f>
        <v>4.76</v>
      </c>
    </row>
    <row r="527" spans="1:22" ht="15" x14ac:dyDescent="0.25">
      <c r="A527" s="24"/>
      <c r="B527" s="24"/>
      <c r="C527" s="24"/>
      <c r="D527" s="24"/>
      <c r="E527" s="24"/>
      <c r="F527" s="24"/>
      <c r="G527" s="24"/>
      <c r="H527" s="24"/>
      <c r="I527" s="47">
        <f>J522+J523+J524+J525</f>
        <v>5685.57</v>
      </c>
      <c r="J527" s="47"/>
      <c r="K527" s="25">
        <f>IF(Source!I229&lt;&gt;0, ROUND(I527/Source!I229, 2), 0)</f>
        <v>5685.57</v>
      </c>
      <c r="P527" s="23">
        <f>I527</f>
        <v>5685.57</v>
      </c>
    </row>
    <row r="529" spans="1:22" ht="15" x14ac:dyDescent="0.25">
      <c r="A529" s="45" t="str">
        <f>CONCATENATE("Итого по разделу: ",IF(Source!G235&lt;&gt;"Новый раздел", Source!G235, ""))</f>
        <v>Итого по разделу: Общеобменная вентиляция</v>
      </c>
      <c r="B529" s="45"/>
      <c r="C529" s="45"/>
      <c r="D529" s="45"/>
      <c r="E529" s="45"/>
      <c r="F529" s="45"/>
      <c r="G529" s="45"/>
      <c r="H529" s="45"/>
      <c r="I529" s="43">
        <f>SUM(P247:P528)</f>
        <v>184325.54</v>
      </c>
      <c r="J529" s="44"/>
      <c r="K529" s="28"/>
    </row>
    <row r="532" spans="1:22" ht="16.5" x14ac:dyDescent="0.25">
      <c r="A532" s="49" t="str">
        <f>CONCATENATE("Раздел: ",IF(Source!G265&lt;&gt;"Новый раздел", Source!G265, ""))</f>
        <v>Раздел: Электроснабжение и электроосвещение</v>
      </c>
      <c r="B532" s="49"/>
      <c r="C532" s="49"/>
      <c r="D532" s="49"/>
      <c r="E532" s="49"/>
      <c r="F532" s="49"/>
      <c r="G532" s="49"/>
      <c r="H532" s="49"/>
      <c r="I532" s="49"/>
      <c r="J532" s="49"/>
      <c r="K532" s="49"/>
    </row>
    <row r="534" spans="1:22" ht="15" x14ac:dyDescent="0.25">
      <c r="B534" s="48" t="str">
        <f>Source!G269</f>
        <v>Склад №1</v>
      </c>
      <c r="C534" s="48"/>
      <c r="D534" s="48"/>
      <c r="E534" s="48"/>
      <c r="F534" s="48"/>
      <c r="G534" s="48"/>
      <c r="H534" s="48"/>
      <c r="I534" s="48"/>
      <c r="J534" s="48"/>
    </row>
    <row r="536" spans="1:22" ht="15" x14ac:dyDescent="0.25">
      <c r="B536" s="48" t="str">
        <f>Source!G270</f>
        <v>Щитовое оборудование</v>
      </c>
      <c r="C536" s="48"/>
      <c r="D536" s="48"/>
      <c r="E536" s="48"/>
      <c r="F536" s="48"/>
      <c r="G536" s="48"/>
      <c r="H536" s="48"/>
      <c r="I536" s="48"/>
      <c r="J536" s="48"/>
    </row>
    <row r="537" spans="1:22" ht="57" x14ac:dyDescent="0.2">
      <c r="A537" s="18">
        <v>58</v>
      </c>
      <c r="B537" s="18" t="str">
        <f>Source!F273</f>
        <v>1.21-2203-2-3/1</v>
      </c>
      <c r="C537" s="18" t="str">
        <f>Source!G273</f>
        <v>Техническое обслуживание силового распределительного пункта с установочными автоматами, число групп 8  //  Распределительные щиты</v>
      </c>
      <c r="D537" s="19" t="str">
        <f>Source!H273</f>
        <v>шт.</v>
      </c>
      <c r="E537" s="9">
        <f>Source!I273</f>
        <v>10</v>
      </c>
      <c r="F537" s="21"/>
      <c r="G537" s="20"/>
      <c r="H537" s="9"/>
      <c r="I537" s="9"/>
      <c r="J537" s="21"/>
      <c r="K537" s="21"/>
      <c r="Q537">
        <f>ROUND((Source!BZ273/100)*ROUND((Source!AF273*Source!AV273)*Source!I273, 2), 2)</f>
        <v>64836.45</v>
      </c>
      <c r="R537">
        <f>Source!X273</f>
        <v>64836.45</v>
      </c>
      <c r="S537">
        <f>ROUND((Source!CA273/100)*ROUND((Source!AF273*Source!AV273)*Source!I273, 2), 2)</f>
        <v>9262.35</v>
      </c>
      <c r="T537">
        <f>Source!Y273</f>
        <v>9262.35</v>
      </c>
      <c r="U537">
        <f>ROUND((175/100)*ROUND((Source!AE273*Source!AV273)*Source!I273, 2), 2)</f>
        <v>0</v>
      </c>
      <c r="V537">
        <f>ROUND((108/100)*ROUND(Source!CS273*Source!I273, 2), 2)</f>
        <v>0</v>
      </c>
    </row>
    <row r="538" spans="1:22" x14ac:dyDescent="0.2">
      <c r="C538" s="26" t="str">
        <f>"Объем: "&amp;Source!I273&amp;"=6+"&amp;"1+"&amp;"1+"&amp;"1+"&amp;"1"</f>
        <v>Объем: 10=6+1+1+1+1</v>
      </c>
    </row>
    <row r="539" spans="1:22" ht="14.25" x14ac:dyDescent="0.2">
      <c r="A539" s="18"/>
      <c r="B539" s="18"/>
      <c r="C539" s="18" t="s">
        <v>605</v>
      </c>
      <c r="D539" s="19"/>
      <c r="E539" s="9"/>
      <c r="F539" s="21">
        <f>Source!AO273</f>
        <v>9262.35</v>
      </c>
      <c r="G539" s="20" t="str">
        <f>Source!DG273</f>
        <v/>
      </c>
      <c r="H539" s="9">
        <f>Source!AV273</f>
        <v>1</v>
      </c>
      <c r="I539" s="9">
        <f>IF(Source!BA273&lt;&gt; 0, Source!BA273, 1)</f>
        <v>1</v>
      </c>
      <c r="J539" s="21">
        <f>Source!S273</f>
        <v>92623.5</v>
      </c>
      <c r="K539" s="21"/>
    </row>
    <row r="540" spans="1:22" ht="14.25" x14ac:dyDescent="0.2">
      <c r="A540" s="18"/>
      <c r="B540" s="18"/>
      <c r="C540" s="18" t="s">
        <v>608</v>
      </c>
      <c r="D540" s="19"/>
      <c r="E540" s="9"/>
      <c r="F540" s="21">
        <f>Source!AL273</f>
        <v>128.44999999999999</v>
      </c>
      <c r="G540" s="20" t="str">
        <f>Source!DD273</f>
        <v/>
      </c>
      <c r="H540" s="9">
        <f>Source!AW273</f>
        <v>1</v>
      </c>
      <c r="I540" s="9">
        <f>IF(Source!BC273&lt;&gt; 0, Source!BC273, 1)</f>
        <v>1</v>
      </c>
      <c r="J540" s="21">
        <f>Source!P273</f>
        <v>1284.5</v>
      </c>
      <c r="K540" s="21"/>
    </row>
    <row r="541" spans="1:22" ht="14.25" x14ac:dyDescent="0.2">
      <c r="A541" s="18"/>
      <c r="B541" s="18"/>
      <c r="C541" s="18" t="s">
        <v>609</v>
      </c>
      <c r="D541" s="19" t="s">
        <v>610</v>
      </c>
      <c r="E541" s="9">
        <f>Source!AT273</f>
        <v>70</v>
      </c>
      <c r="F541" s="21"/>
      <c r="G541" s="20"/>
      <c r="H541" s="9"/>
      <c r="I541" s="9"/>
      <c r="J541" s="21">
        <f>SUM(R537:R540)</f>
        <v>64836.45</v>
      </c>
      <c r="K541" s="21"/>
    </row>
    <row r="542" spans="1:22" ht="14.25" x14ac:dyDescent="0.2">
      <c r="A542" s="18"/>
      <c r="B542" s="18"/>
      <c r="C542" s="18" t="s">
        <v>611</v>
      </c>
      <c r="D542" s="19" t="s">
        <v>610</v>
      </c>
      <c r="E542" s="9">
        <f>Source!AU273</f>
        <v>10</v>
      </c>
      <c r="F542" s="21"/>
      <c r="G542" s="20"/>
      <c r="H542" s="9"/>
      <c r="I542" s="9"/>
      <c r="J542" s="21">
        <f>SUM(T537:T541)</f>
        <v>9262.35</v>
      </c>
      <c r="K542" s="21"/>
    </row>
    <row r="543" spans="1:22" ht="14.25" x14ac:dyDescent="0.2">
      <c r="A543" s="18"/>
      <c r="B543" s="18"/>
      <c r="C543" s="18" t="s">
        <v>613</v>
      </c>
      <c r="D543" s="19" t="s">
        <v>614</v>
      </c>
      <c r="E543" s="9">
        <f>Source!AQ273</f>
        <v>15</v>
      </c>
      <c r="F543" s="21"/>
      <c r="G543" s="20" t="str">
        <f>Source!DI273</f>
        <v/>
      </c>
      <c r="H543" s="9">
        <f>Source!AV273</f>
        <v>1</v>
      </c>
      <c r="I543" s="9"/>
      <c r="J543" s="21"/>
      <c r="K543" s="21">
        <f>Source!U273</f>
        <v>150</v>
      </c>
    </row>
    <row r="544" spans="1:22" ht="15" x14ac:dyDescent="0.25">
      <c r="A544" s="24"/>
      <c r="B544" s="24"/>
      <c r="C544" s="24"/>
      <c r="D544" s="24"/>
      <c r="E544" s="24"/>
      <c r="F544" s="24"/>
      <c r="G544" s="24"/>
      <c r="H544" s="24"/>
      <c r="I544" s="47">
        <f>J539+J540+J541+J542</f>
        <v>168006.80000000002</v>
      </c>
      <c r="J544" s="47"/>
      <c r="K544" s="25">
        <f>IF(Source!I273&lt;&gt;0, ROUND(I544/Source!I273, 2), 0)</f>
        <v>16800.68</v>
      </c>
      <c r="P544" s="23">
        <f>I544</f>
        <v>168006.80000000002</v>
      </c>
    </row>
    <row r="545" spans="1:22" ht="57" x14ac:dyDescent="0.2">
      <c r="A545" s="18">
        <v>59</v>
      </c>
      <c r="B545" s="18" t="str">
        <f>Source!F275</f>
        <v>1.20-2203-2-5/1</v>
      </c>
      <c r="C545" s="18" t="str">
        <f>Source!G275</f>
        <v>Техническое обслуживание щита осветительного группового с вводным рубильником и предохранителями, число групп 10</v>
      </c>
      <c r="D545" s="19" t="str">
        <f>Source!H275</f>
        <v>шт.</v>
      </c>
      <c r="E545" s="9">
        <f>Source!I275</f>
        <v>2</v>
      </c>
      <c r="F545" s="21"/>
      <c r="G545" s="20"/>
      <c r="H545" s="9"/>
      <c r="I545" s="9"/>
      <c r="J545" s="21"/>
      <c r="K545" s="21"/>
      <c r="Q545">
        <f>ROUND((Source!BZ275/100)*ROUND((Source!AF275*Source!AV275)*Source!I275, 2), 2)</f>
        <v>6483.64</v>
      </c>
      <c r="R545">
        <f>Source!X275</f>
        <v>6483.64</v>
      </c>
      <c r="S545">
        <f>ROUND((Source!CA275/100)*ROUND((Source!AF275*Source!AV275)*Source!I275, 2), 2)</f>
        <v>926.23</v>
      </c>
      <c r="T545">
        <f>Source!Y275</f>
        <v>926.23</v>
      </c>
      <c r="U545">
        <f>ROUND((175/100)*ROUND((Source!AE275*Source!AV275)*Source!I275, 2), 2)</f>
        <v>0</v>
      </c>
      <c r="V545">
        <f>ROUND((108/100)*ROUND(Source!CS275*Source!I275, 2), 2)</f>
        <v>0</v>
      </c>
    </row>
    <row r="546" spans="1:22" x14ac:dyDescent="0.2">
      <c r="C546" s="26" t="str">
        <f>"Объем: "&amp;Source!I275&amp;"=1+"&amp;"1"</f>
        <v>Объем: 2=1+1</v>
      </c>
    </row>
    <row r="547" spans="1:22" ht="14.25" x14ac:dyDescent="0.2">
      <c r="A547" s="18"/>
      <c r="B547" s="18"/>
      <c r="C547" s="18" t="s">
        <v>605</v>
      </c>
      <c r="D547" s="19"/>
      <c r="E547" s="9"/>
      <c r="F547" s="21">
        <f>Source!AO275</f>
        <v>4631.17</v>
      </c>
      <c r="G547" s="20" t="str">
        <f>Source!DG275</f>
        <v/>
      </c>
      <c r="H547" s="9">
        <f>Source!AV275</f>
        <v>1</v>
      </c>
      <c r="I547" s="9">
        <f>IF(Source!BA275&lt;&gt; 0, Source!BA275, 1)</f>
        <v>1</v>
      </c>
      <c r="J547" s="21">
        <f>Source!S275</f>
        <v>9262.34</v>
      </c>
      <c r="K547" s="21"/>
    </row>
    <row r="548" spans="1:22" ht="14.25" x14ac:dyDescent="0.2">
      <c r="A548" s="18"/>
      <c r="B548" s="18"/>
      <c r="C548" s="18" t="s">
        <v>608</v>
      </c>
      <c r="D548" s="19"/>
      <c r="E548" s="9"/>
      <c r="F548" s="21">
        <f>Source!AL275</f>
        <v>69.19</v>
      </c>
      <c r="G548" s="20" t="str">
        <f>Source!DD275</f>
        <v/>
      </c>
      <c r="H548" s="9">
        <f>Source!AW275</f>
        <v>1</v>
      </c>
      <c r="I548" s="9">
        <f>IF(Source!BC275&lt;&gt; 0, Source!BC275, 1)</f>
        <v>1</v>
      </c>
      <c r="J548" s="21">
        <f>Source!P275</f>
        <v>138.38</v>
      </c>
      <c r="K548" s="21"/>
    </row>
    <row r="549" spans="1:22" ht="14.25" x14ac:dyDescent="0.2">
      <c r="A549" s="18"/>
      <c r="B549" s="18"/>
      <c r="C549" s="18" t="s">
        <v>609</v>
      </c>
      <c r="D549" s="19" t="s">
        <v>610</v>
      </c>
      <c r="E549" s="9">
        <f>Source!AT275</f>
        <v>70</v>
      </c>
      <c r="F549" s="21"/>
      <c r="G549" s="20"/>
      <c r="H549" s="9"/>
      <c r="I549" s="9"/>
      <c r="J549" s="21">
        <f>SUM(R545:R548)</f>
        <v>6483.64</v>
      </c>
      <c r="K549" s="21"/>
    </row>
    <row r="550" spans="1:22" ht="14.25" x14ac:dyDescent="0.2">
      <c r="A550" s="18"/>
      <c r="B550" s="18"/>
      <c r="C550" s="18" t="s">
        <v>611</v>
      </c>
      <c r="D550" s="19" t="s">
        <v>610</v>
      </c>
      <c r="E550" s="9">
        <f>Source!AU275</f>
        <v>10</v>
      </c>
      <c r="F550" s="21"/>
      <c r="G550" s="20"/>
      <c r="H550" s="9"/>
      <c r="I550" s="9"/>
      <c r="J550" s="21">
        <f>SUM(T545:T549)</f>
        <v>926.23</v>
      </c>
      <c r="K550" s="21"/>
    </row>
    <row r="551" spans="1:22" ht="14.25" x14ac:dyDescent="0.2">
      <c r="A551" s="18"/>
      <c r="B551" s="18"/>
      <c r="C551" s="18" t="s">
        <v>613</v>
      </c>
      <c r="D551" s="19" t="s">
        <v>614</v>
      </c>
      <c r="E551" s="9">
        <f>Source!AQ275</f>
        <v>7.5</v>
      </c>
      <c r="F551" s="21"/>
      <c r="G551" s="20" t="str">
        <f>Source!DI275</f>
        <v/>
      </c>
      <c r="H551" s="9">
        <f>Source!AV275</f>
        <v>1</v>
      </c>
      <c r="I551" s="9"/>
      <c r="J551" s="21"/>
      <c r="K551" s="21">
        <f>Source!U275</f>
        <v>15</v>
      </c>
    </row>
    <row r="552" spans="1:22" ht="15" x14ac:dyDescent="0.25">
      <c r="A552" s="24"/>
      <c r="B552" s="24"/>
      <c r="C552" s="24"/>
      <c r="D552" s="24"/>
      <c r="E552" s="24"/>
      <c r="F552" s="24"/>
      <c r="G552" s="24"/>
      <c r="H552" s="24"/>
      <c r="I552" s="47">
        <f>J547+J548+J549+J550</f>
        <v>16810.59</v>
      </c>
      <c r="J552" s="47"/>
      <c r="K552" s="25">
        <f>IF(Source!I275&lt;&gt;0, ROUND(I552/Source!I275, 2), 0)</f>
        <v>8405.2999999999993</v>
      </c>
      <c r="P552" s="23">
        <f>I552</f>
        <v>16810.59</v>
      </c>
    </row>
    <row r="553" spans="1:22" ht="71.25" x14ac:dyDescent="0.2">
      <c r="A553" s="18">
        <v>60</v>
      </c>
      <c r="B553" s="18" t="str">
        <f>Source!F278</f>
        <v>1.21-2203-33-1/1</v>
      </c>
      <c r="C553" s="18" t="str">
        <f>Source!G278</f>
        <v>Техническое обслуживание шкафов силовых и осветительных установок  //  Щит обогрева воронок кровельных, Ящик управления наружным освещением</v>
      </c>
      <c r="D553" s="19" t="str">
        <f>Source!H278</f>
        <v>шкаф</v>
      </c>
      <c r="E553" s="9">
        <f>Source!I278</f>
        <v>2</v>
      </c>
      <c r="F553" s="21"/>
      <c r="G553" s="20"/>
      <c r="H553" s="9"/>
      <c r="I553" s="9"/>
      <c r="J553" s="21"/>
      <c r="K553" s="21"/>
      <c r="Q553">
        <f>ROUND((Source!BZ278/100)*ROUND((Source!AF278*Source!AV278)*Source!I278, 2), 2)</f>
        <v>1430.69</v>
      </c>
      <c r="R553">
        <f>Source!X278</f>
        <v>1430.69</v>
      </c>
      <c r="S553">
        <f>ROUND((Source!CA278/100)*ROUND((Source!AF278*Source!AV278)*Source!I278, 2), 2)</f>
        <v>204.38</v>
      </c>
      <c r="T553">
        <f>Source!Y278</f>
        <v>204.38</v>
      </c>
      <c r="U553">
        <f>ROUND((175/100)*ROUND((Source!AE278*Source!AV278)*Source!I278, 2), 2)</f>
        <v>1041.04</v>
      </c>
      <c r="V553">
        <f>ROUND((108/100)*ROUND(Source!CS278*Source!I278, 2), 2)</f>
        <v>642.47</v>
      </c>
    </row>
    <row r="554" spans="1:22" ht="14.25" x14ac:dyDescent="0.2">
      <c r="A554" s="18"/>
      <c r="B554" s="18"/>
      <c r="C554" s="18" t="s">
        <v>605</v>
      </c>
      <c r="D554" s="19"/>
      <c r="E554" s="9"/>
      <c r="F554" s="21">
        <f>Source!AO278</f>
        <v>510.96</v>
      </c>
      <c r="G554" s="20" t="str">
        <f>Source!DG278</f>
        <v>)*2</v>
      </c>
      <c r="H554" s="9">
        <f>Source!AV278</f>
        <v>1</v>
      </c>
      <c r="I554" s="9">
        <f>IF(Source!BA278&lt;&gt; 0, Source!BA278, 1)</f>
        <v>1</v>
      </c>
      <c r="J554" s="21">
        <f>Source!S278</f>
        <v>2043.84</v>
      </c>
      <c r="K554" s="21"/>
    </row>
    <row r="555" spans="1:22" ht="14.25" x14ac:dyDescent="0.2">
      <c r="A555" s="18"/>
      <c r="B555" s="18"/>
      <c r="C555" s="18" t="s">
        <v>606</v>
      </c>
      <c r="D555" s="19"/>
      <c r="E555" s="9"/>
      <c r="F555" s="21">
        <f>Source!AM278</f>
        <v>234.54</v>
      </c>
      <c r="G555" s="20" t="str">
        <f>Source!DE278</f>
        <v>)*2</v>
      </c>
      <c r="H555" s="9">
        <f>Source!AV278</f>
        <v>1</v>
      </c>
      <c r="I555" s="9">
        <f>IF(Source!BB278&lt;&gt; 0, Source!BB278, 1)</f>
        <v>1</v>
      </c>
      <c r="J555" s="21">
        <f>Source!Q278</f>
        <v>938.16</v>
      </c>
      <c r="K555" s="21"/>
    </row>
    <row r="556" spans="1:22" ht="14.25" x14ac:dyDescent="0.2">
      <c r="A556" s="18"/>
      <c r="B556" s="18"/>
      <c r="C556" s="18" t="s">
        <v>607</v>
      </c>
      <c r="D556" s="19"/>
      <c r="E556" s="9"/>
      <c r="F556" s="21">
        <f>Source!AN278</f>
        <v>148.72</v>
      </c>
      <c r="G556" s="20" t="str">
        <f>Source!DF278</f>
        <v>)*2</v>
      </c>
      <c r="H556" s="9">
        <f>Source!AV278</f>
        <v>1</v>
      </c>
      <c r="I556" s="9">
        <f>IF(Source!BS278&lt;&gt; 0, Source!BS278, 1)</f>
        <v>1</v>
      </c>
      <c r="J556" s="22">
        <f>Source!R278</f>
        <v>594.88</v>
      </c>
      <c r="K556" s="21"/>
    </row>
    <row r="557" spans="1:22" ht="14.25" x14ac:dyDescent="0.2">
      <c r="A557" s="18"/>
      <c r="B557" s="18"/>
      <c r="C557" s="18" t="s">
        <v>608</v>
      </c>
      <c r="D557" s="19"/>
      <c r="E557" s="9"/>
      <c r="F557" s="21">
        <f>Source!AL278</f>
        <v>25.52</v>
      </c>
      <c r="G557" s="20" t="str">
        <f>Source!DD278</f>
        <v>)*2</v>
      </c>
      <c r="H557" s="9">
        <f>Source!AW278</f>
        <v>1</v>
      </c>
      <c r="I557" s="9">
        <f>IF(Source!BC278&lt;&gt; 0, Source!BC278, 1)</f>
        <v>1</v>
      </c>
      <c r="J557" s="21">
        <f>Source!P278</f>
        <v>102.08</v>
      </c>
      <c r="K557" s="21"/>
    </row>
    <row r="558" spans="1:22" ht="14.25" x14ac:dyDescent="0.2">
      <c r="A558" s="18"/>
      <c r="B558" s="18"/>
      <c r="C558" s="18" t="s">
        <v>609</v>
      </c>
      <c r="D558" s="19" t="s">
        <v>610</v>
      </c>
      <c r="E558" s="9">
        <f>Source!AT278</f>
        <v>70</v>
      </c>
      <c r="F558" s="21"/>
      <c r="G558" s="20"/>
      <c r="H558" s="9"/>
      <c r="I558" s="9"/>
      <c r="J558" s="21">
        <f>SUM(R553:R557)</f>
        <v>1430.69</v>
      </c>
      <c r="K558" s="21"/>
    </row>
    <row r="559" spans="1:22" ht="14.25" x14ac:dyDescent="0.2">
      <c r="A559" s="18"/>
      <c r="B559" s="18"/>
      <c r="C559" s="18" t="s">
        <v>611</v>
      </c>
      <c r="D559" s="19" t="s">
        <v>610</v>
      </c>
      <c r="E559" s="9">
        <f>Source!AU278</f>
        <v>10</v>
      </c>
      <c r="F559" s="21"/>
      <c r="G559" s="20"/>
      <c r="H559" s="9"/>
      <c r="I559" s="9"/>
      <c r="J559" s="21">
        <f>SUM(T553:T558)</f>
        <v>204.38</v>
      </c>
      <c r="K559" s="21"/>
    </row>
    <row r="560" spans="1:22" ht="14.25" x14ac:dyDescent="0.2">
      <c r="A560" s="18"/>
      <c r="B560" s="18"/>
      <c r="C560" s="18" t="s">
        <v>612</v>
      </c>
      <c r="D560" s="19" t="s">
        <v>610</v>
      </c>
      <c r="E560" s="9">
        <f>108</f>
        <v>108</v>
      </c>
      <c r="F560" s="21"/>
      <c r="G560" s="20"/>
      <c r="H560" s="9"/>
      <c r="I560" s="9"/>
      <c r="J560" s="21">
        <f>SUM(V553:V559)</f>
        <v>642.47</v>
      </c>
      <c r="K560" s="21"/>
    </row>
    <row r="561" spans="1:22" ht="14.25" x14ac:dyDescent="0.2">
      <c r="A561" s="18"/>
      <c r="B561" s="18"/>
      <c r="C561" s="18" t="s">
        <v>613</v>
      </c>
      <c r="D561" s="19" t="s">
        <v>614</v>
      </c>
      <c r="E561" s="9">
        <f>Source!AQ278</f>
        <v>0.72</v>
      </c>
      <c r="F561" s="21"/>
      <c r="G561" s="20" t="str">
        <f>Source!DI278</f>
        <v>)*2</v>
      </c>
      <c r="H561" s="9">
        <f>Source!AV278</f>
        <v>1</v>
      </c>
      <c r="I561" s="9"/>
      <c r="J561" s="21"/>
      <c r="K561" s="21">
        <f>Source!U278</f>
        <v>2.88</v>
      </c>
    </row>
    <row r="562" spans="1:22" ht="15" x14ac:dyDescent="0.25">
      <c r="A562" s="24"/>
      <c r="B562" s="24"/>
      <c r="C562" s="24"/>
      <c r="D562" s="24"/>
      <c r="E562" s="24"/>
      <c r="F562" s="24"/>
      <c r="G562" s="24"/>
      <c r="H562" s="24"/>
      <c r="I562" s="47">
        <f>J554+J555+J557+J558+J559+J560</f>
        <v>5361.6200000000008</v>
      </c>
      <c r="J562" s="47"/>
      <c r="K562" s="25">
        <f>IF(Source!I278&lt;&gt;0, ROUND(I562/Source!I278, 2), 0)</f>
        <v>2680.81</v>
      </c>
      <c r="P562" s="23">
        <f>I562</f>
        <v>5361.6200000000008</v>
      </c>
    </row>
    <row r="564" spans="1:22" ht="15" x14ac:dyDescent="0.25">
      <c r="B564" s="48" t="str">
        <f>Source!G279</f>
        <v>Светильники</v>
      </c>
      <c r="C564" s="48"/>
      <c r="D564" s="48"/>
      <c r="E564" s="48"/>
      <c r="F564" s="48"/>
      <c r="G564" s="48"/>
      <c r="H564" s="48"/>
      <c r="I564" s="48"/>
      <c r="J564" s="48"/>
    </row>
    <row r="565" spans="1:22" ht="57" x14ac:dyDescent="0.2">
      <c r="A565" s="18">
        <v>61</v>
      </c>
      <c r="B565" s="18" t="str">
        <f>Source!F280</f>
        <v>1.20-2103-15-1/1</v>
      </c>
      <c r="C565" s="18" t="str">
        <f>Source!G280</f>
        <v>Техническое обслуживание светильника светодиодного типа «Титан» рабочего освещения - полугодовое</v>
      </c>
      <c r="D565" s="19" t="str">
        <f>Source!H280</f>
        <v>шт.</v>
      </c>
      <c r="E565" s="9">
        <f>Source!I280</f>
        <v>200</v>
      </c>
      <c r="F565" s="21"/>
      <c r="G565" s="20"/>
      <c r="H565" s="9"/>
      <c r="I565" s="9"/>
      <c r="J565" s="21"/>
      <c r="K565" s="21"/>
      <c r="Q565">
        <f>ROUND((Source!BZ280/100)*ROUND((Source!AF280*Source!AV280)*Source!I280, 2), 2)</f>
        <v>25186</v>
      </c>
      <c r="R565">
        <f>Source!X280</f>
        <v>25186</v>
      </c>
      <c r="S565">
        <f>ROUND((Source!CA280/100)*ROUND((Source!AF280*Source!AV280)*Source!I280, 2), 2)</f>
        <v>3598</v>
      </c>
      <c r="T565">
        <f>Source!Y280</f>
        <v>3598</v>
      </c>
      <c r="U565">
        <f>ROUND((175/100)*ROUND((Source!AE280*Source!AV280)*Source!I280, 2), 2)</f>
        <v>0</v>
      </c>
      <c r="V565">
        <f>ROUND((108/100)*ROUND(Source!CS280*Source!I280, 2), 2)</f>
        <v>0</v>
      </c>
    </row>
    <row r="566" spans="1:22" ht="14.25" x14ac:dyDescent="0.2">
      <c r="A566" s="18"/>
      <c r="B566" s="18"/>
      <c r="C566" s="18" t="s">
        <v>605</v>
      </c>
      <c r="D566" s="19"/>
      <c r="E566" s="9"/>
      <c r="F566" s="21">
        <f>Source!AO280</f>
        <v>179.9</v>
      </c>
      <c r="G566" s="20" t="str">
        <f>Source!DG280</f>
        <v/>
      </c>
      <c r="H566" s="9">
        <f>Source!AV280</f>
        <v>1</v>
      </c>
      <c r="I566" s="9">
        <f>IF(Source!BA280&lt;&gt; 0, Source!BA280, 1)</f>
        <v>1</v>
      </c>
      <c r="J566" s="21">
        <f>Source!S280</f>
        <v>35980</v>
      </c>
      <c r="K566" s="21"/>
    </row>
    <row r="567" spans="1:22" ht="14.25" x14ac:dyDescent="0.2">
      <c r="A567" s="18"/>
      <c r="B567" s="18"/>
      <c r="C567" s="18" t="s">
        <v>608</v>
      </c>
      <c r="D567" s="19"/>
      <c r="E567" s="9"/>
      <c r="F567" s="21">
        <f>Source!AL280</f>
        <v>9.58</v>
      </c>
      <c r="G567" s="20" t="str">
        <f>Source!DD280</f>
        <v/>
      </c>
      <c r="H567" s="9">
        <f>Source!AW280</f>
        <v>1</v>
      </c>
      <c r="I567" s="9">
        <f>IF(Source!BC280&lt;&gt; 0, Source!BC280, 1)</f>
        <v>1</v>
      </c>
      <c r="J567" s="21">
        <f>Source!P280</f>
        <v>1916</v>
      </c>
      <c r="K567" s="21"/>
    </row>
    <row r="568" spans="1:22" ht="14.25" x14ac:dyDescent="0.2">
      <c r="A568" s="18"/>
      <c r="B568" s="18"/>
      <c r="C568" s="18" t="s">
        <v>609</v>
      </c>
      <c r="D568" s="19" t="s">
        <v>610</v>
      </c>
      <c r="E568" s="9">
        <f>Source!AT280</f>
        <v>70</v>
      </c>
      <c r="F568" s="21"/>
      <c r="G568" s="20"/>
      <c r="H568" s="9"/>
      <c r="I568" s="9"/>
      <c r="J568" s="21">
        <f>SUM(R565:R567)</f>
        <v>25186</v>
      </c>
      <c r="K568" s="21"/>
    </row>
    <row r="569" spans="1:22" ht="14.25" x14ac:dyDescent="0.2">
      <c r="A569" s="18"/>
      <c r="B569" s="18"/>
      <c r="C569" s="18" t="s">
        <v>611</v>
      </c>
      <c r="D569" s="19" t="s">
        <v>610</v>
      </c>
      <c r="E569" s="9">
        <f>Source!AU280</f>
        <v>10</v>
      </c>
      <c r="F569" s="21"/>
      <c r="G569" s="20"/>
      <c r="H569" s="9"/>
      <c r="I569" s="9"/>
      <c r="J569" s="21">
        <f>SUM(T565:T568)</f>
        <v>3598</v>
      </c>
      <c r="K569" s="21"/>
    </row>
    <row r="570" spans="1:22" ht="14.25" x14ac:dyDescent="0.2">
      <c r="A570" s="18"/>
      <c r="B570" s="18"/>
      <c r="C570" s="18" t="s">
        <v>613</v>
      </c>
      <c r="D570" s="19" t="s">
        <v>614</v>
      </c>
      <c r="E570" s="9">
        <f>Source!AQ280</f>
        <v>0.32</v>
      </c>
      <c r="F570" s="21"/>
      <c r="G570" s="20" t="str">
        <f>Source!DI280</f>
        <v/>
      </c>
      <c r="H570" s="9">
        <f>Source!AV280</f>
        <v>1</v>
      </c>
      <c r="I570" s="9"/>
      <c r="J570" s="21"/>
      <c r="K570" s="21">
        <f>Source!U280</f>
        <v>64</v>
      </c>
    </row>
    <row r="571" spans="1:22" ht="15" x14ac:dyDescent="0.25">
      <c r="A571" s="24"/>
      <c r="B571" s="24"/>
      <c r="C571" s="24"/>
      <c r="D571" s="24"/>
      <c r="E571" s="24"/>
      <c r="F571" s="24"/>
      <c r="G571" s="24"/>
      <c r="H571" s="24"/>
      <c r="I571" s="47">
        <f>J566+J567+J568+J569</f>
        <v>66680</v>
      </c>
      <c r="J571" s="47"/>
      <c r="K571" s="25">
        <f>IF(Source!I280&lt;&gt;0, ROUND(I571/Source!I280, 2), 0)</f>
        <v>333.4</v>
      </c>
      <c r="P571" s="23">
        <f>I571</f>
        <v>66680</v>
      </c>
    </row>
    <row r="572" spans="1:22" ht="99.75" x14ac:dyDescent="0.2">
      <c r="A572" s="18">
        <v>62</v>
      </c>
      <c r="B572" s="18" t="str">
        <f>Source!F281</f>
        <v>1.20-2103-25-1/1</v>
      </c>
      <c r="C572" s="18" t="str">
        <f>Source!G281</f>
        <v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</v>
      </c>
      <c r="D572" s="19" t="str">
        <f>Source!H281</f>
        <v>шт.</v>
      </c>
      <c r="E572" s="9">
        <f>Source!I281</f>
        <v>27</v>
      </c>
      <c r="F572" s="21"/>
      <c r="G572" s="20"/>
      <c r="H572" s="9"/>
      <c r="I572" s="9"/>
      <c r="J572" s="21"/>
      <c r="K572" s="21"/>
      <c r="Q572">
        <f>ROUND((Source!BZ281/100)*ROUND((Source!AF281*Source!AV281)*Source!I281, 2), 2)</f>
        <v>1912.49</v>
      </c>
      <c r="R572">
        <f>Source!X281</f>
        <v>1912.49</v>
      </c>
      <c r="S572">
        <f>ROUND((Source!CA281/100)*ROUND((Source!AF281*Source!AV281)*Source!I281, 2), 2)</f>
        <v>273.20999999999998</v>
      </c>
      <c r="T572">
        <f>Source!Y281</f>
        <v>273.20999999999998</v>
      </c>
      <c r="U572">
        <f>ROUND((175/100)*ROUND((Source!AE281*Source!AV281)*Source!I281, 2), 2)</f>
        <v>0</v>
      </c>
      <c r="V572">
        <f>ROUND((108/100)*ROUND(Source!CS281*Source!I281, 2), 2)</f>
        <v>0</v>
      </c>
    </row>
    <row r="573" spans="1:22" ht="14.25" x14ac:dyDescent="0.2">
      <c r="A573" s="18"/>
      <c r="B573" s="18"/>
      <c r="C573" s="18" t="s">
        <v>605</v>
      </c>
      <c r="D573" s="19"/>
      <c r="E573" s="9"/>
      <c r="F573" s="21">
        <f>Source!AO281</f>
        <v>101.19</v>
      </c>
      <c r="G573" s="20" t="str">
        <f>Source!DG281</f>
        <v/>
      </c>
      <c r="H573" s="9">
        <f>Source!AV281</f>
        <v>1</v>
      </c>
      <c r="I573" s="9">
        <f>IF(Source!BA281&lt;&gt; 0, Source!BA281, 1)</f>
        <v>1</v>
      </c>
      <c r="J573" s="21">
        <f>Source!S281</f>
        <v>2732.13</v>
      </c>
      <c r="K573" s="21"/>
    </row>
    <row r="574" spans="1:22" ht="14.25" x14ac:dyDescent="0.2">
      <c r="A574" s="18"/>
      <c r="B574" s="18"/>
      <c r="C574" s="18" t="s">
        <v>608</v>
      </c>
      <c r="D574" s="19"/>
      <c r="E574" s="9"/>
      <c r="F574" s="21">
        <f>Source!AL281</f>
        <v>1.26</v>
      </c>
      <c r="G574" s="20" t="str">
        <f>Source!DD281</f>
        <v/>
      </c>
      <c r="H574" s="9">
        <f>Source!AW281</f>
        <v>1</v>
      </c>
      <c r="I574" s="9">
        <f>IF(Source!BC281&lt;&gt; 0, Source!BC281, 1)</f>
        <v>1</v>
      </c>
      <c r="J574" s="21">
        <f>Source!P281</f>
        <v>34.020000000000003</v>
      </c>
      <c r="K574" s="21"/>
    </row>
    <row r="575" spans="1:22" ht="14.25" x14ac:dyDescent="0.2">
      <c r="A575" s="18"/>
      <c r="B575" s="18"/>
      <c r="C575" s="18" t="s">
        <v>609</v>
      </c>
      <c r="D575" s="19" t="s">
        <v>610</v>
      </c>
      <c r="E575" s="9">
        <f>Source!AT281</f>
        <v>70</v>
      </c>
      <c r="F575" s="21"/>
      <c r="G575" s="20"/>
      <c r="H575" s="9"/>
      <c r="I575" s="9"/>
      <c r="J575" s="21">
        <f>SUM(R572:R574)</f>
        <v>1912.49</v>
      </c>
      <c r="K575" s="21"/>
    </row>
    <row r="576" spans="1:22" ht="14.25" x14ac:dyDescent="0.2">
      <c r="A576" s="18"/>
      <c r="B576" s="18"/>
      <c r="C576" s="18" t="s">
        <v>611</v>
      </c>
      <c r="D576" s="19" t="s">
        <v>610</v>
      </c>
      <c r="E576" s="9">
        <f>Source!AU281</f>
        <v>10</v>
      </c>
      <c r="F576" s="21"/>
      <c r="G576" s="20"/>
      <c r="H576" s="9"/>
      <c r="I576" s="9"/>
      <c r="J576" s="21">
        <f>SUM(T572:T575)</f>
        <v>273.20999999999998</v>
      </c>
      <c r="K576" s="21"/>
    </row>
    <row r="577" spans="1:22" ht="14.25" x14ac:dyDescent="0.2">
      <c r="A577" s="18"/>
      <c r="B577" s="18"/>
      <c r="C577" s="18" t="s">
        <v>613</v>
      </c>
      <c r="D577" s="19" t="s">
        <v>614</v>
      </c>
      <c r="E577" s="9">
        <f>Source!AQ281</f>
        <v>0.18</v>
      </c>
      <c r="F577" s="21"/>
      <c r="G577" s="20" t="str">
        <f>Source!DI281</f>
        <v/>
      </c>
      <c r="H577" s="9">
        <f>Source!AV281</f>
        <v>1</v>
      </c>
      <c r="I577" s="9"/>
      <c r="J577" s="21"/>
      <c r="K577" s="21">
        <f>Source!U281</f>
        <v>4.8599999999999994</v>
      </c>
    </row>
    <row r="578" spans="1:22" ht="15" x14ac:dyDescent="0.25">
      <c r="A578" s="24"/>
      <c r="B578" s="24"/>
      <c r="C578" s="24"/>
      <c r="D578" s="24"/>
      <c r="E578" s="24"/>
      <c r="F578" s="24"/>
      <c r="G578" s="24"/>
      <c r="H578" s="24"/>
      <c r="I578" s="47">
        <f>J573+J574+J575+J576</f>
        <v>4951.8500000000004</v>
      </c>
      <c r="J578" s="47"/>
      <c r="K578" s="25">
        <f>IF(Source!I281&lt;&gt;0, ROUND(I578/Source!I281, 2), 0)</f>
        <v>183.4</v>
      </c>
      <c r="P578" s="23">
        <f>I578</f>
        <v>4951.8500000000004</v>
      </c>
    </row>
    <row r="579" spans="1:22" ht="114" x14ac:dyDescent="0.2">
      <c r="A579" s="18">
        <v>63</v>
      </c>
      <c r="B579" s="18" t="str">
        <f>Source!F282</f>
        <v>1.20-2103-24-1/1</v>
      </c>
      <c r="C579" s="18" t="str">
        <f>Source!G282</f>
        <v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</v>
      </c>
      <c r="D579" s="19" t="str">
        <f>Source!H282</f>
        <v>шт.</v>
      </c>
      <c r="E579" s="9">
        <f>Source!I282</f>
        <v>15</v>
      </c>
      <c r="F579" s="21"/>
      <c r="G579" s="20"/>
      <c r="H579" s="9"/>
      <c r="I579" s="9"/>
      <c r="J579" s="21"/>
      <c r="K579" s="21"/>
      <c r="Q579">
        <f>ROUND((Source!BZ282/100)*ROUND((Source!AF282*Source!AV282)*Source!I282, 2), 2)</f>
        <v>1770.83</v>
      </c>
      <c r="R579">
        <f>Source!X282</f>
        <v>1770.83</v>
      </c>
      <c r="S579">
        <f>ROUND((Source!CA282/100)*ROUND((Source!AF282*Source!AV282)*Source!I282, 2), 2)</f>
        <v>252.98</v>
      </c>
      <c r="T579">
        <f>Source!Y282</f>
        <v>252.98</v>
      </c>
      <c r="U579">
        <f>ROUND((175/100)*ROUND((Source!AE282*Source!AV282)*Source!I282, 2), 2)</f>
        <v>0</v>
      </c>
      <c r="V579">
        <f>ROUND((108/100)*ROUND(Source!CS282*Source!I282, 2), 2)</f>
        <v>0</v>
      </c>
    </row>
    <row r="580" spans="1:22" ht="14.25" x14ac:dyDescent="0.2">
      <c r="A580" s="18"/>
      <c r="B580" s="18"/>
      <c r="C580" s="18" t="s">
        <v>605</v>
      </c>
      <c r="D580" s="19"/>
      <c r="E580" s="9"/>
      <c r="F580" s="21">
        <f>Source!AO282</f>
        <v>168.65</v>
      </c>
      <c r="G580" s="20" t="str">
        <f>Source!DG282</f>
        <v/>
      </c>
      <c r="H580" s="9">
        <f>Source!AV282</f>
        <v>1</v>
      </c>
      <c r="I580" s="9">
        <f>IF(Source!BA282&lt;&gt; 0, Source!BA282, 1)</f>
        <v>1</v>
      </c>
      <c r="J580" s="21">
        <f>Source!S282</f>
        <v>2529.75</v>
      </c>
      <c r="K580" s="21"/>
    </row>
    <row r="581" spans="1:22" ht="14.25" x14ac:dyDescent="0.2">
      <c r="A581" s="18"/>
      <c r="B581" s="18"/>
      <c r="C581" s="18" t="s">
        <v>608</v>
      </c>
      <c r="D581" s="19"/>
      <c r="E581" s="9"/>
      <c r="F581" s="21">
        <f>Source!AL282</f>
        <v>0.63</v>
      </c>
      <c r="G581" s="20" t="str">
        <f>Source!DD282</f>
        <v/>
      </c>
      <c r="H581" s="9">
        <f>Source!AW282</f>
        <v>1</v>
      </c>
      <c r="I581" s="9">
        <f>IF(Source!BC282&lt;&gt; 0, Source!BC282, 1)</f>
        <v>1</v>
      </c>
      <c r="J581" s="21">
        <f>Source!P282</f>
        <v>9.4499999999999993</v>
      </c>
      <c r="K581" s="21"/>
    </row>
    <row r="582" spans="1:22" ht="14.25" x14ac:dyDescent="0.2">
      <c r="A582" s="18"/>
      <c r="B582" s="18"/>
      <c r="C582" s="18" t="s">
        <v>609</v>
      </c>
      <c r="D582" s="19" t="s">
        <v>610</v>
      </c>
      <c r="E582" s="9">
        <f>Source!AT282</f>
        <v>70</v>
      </c>
      <c r="F582" s="21"/>
      <c r="G582" s="20"/>
      <c r="H582" s="9"/>
      <c r="I582" s="9"/>
      <c r="J582" s="21">
        <f>SUM(R579:R581)</f>
        <v>1770.83</v>
      </c>
      <c r="K582" s="21"/>
    </row>
    <row r="583" spans="1:22" ht="14.25" x14ac:dyDescent="0.2">
      <c r="A583" s="18"/>
      <c r="B583" s="18"/>
      <c r="C583" s="18" t="s">
        <v>611</v>
      </c>
      <c r="D583" s="19" t="s">
        <v>610</v>
      </c>
      <c r="E583" s="9">
        <f>Source!AU282</f>
        <v>10</v>
      </c>
      <c r="F583" s="21"/>
      <c r="G583" s="20"/>
      <c r="H583" s="9"/>
      <c r="I583" s="9"/>
      <c r="J583" s="21">
        <f>SUM(T579:T582)</f>
        <v>252.98</v>
      </c>
      <c r="K583" s="21"/>
    </row>
    <row r="584" spans="1:22" ht="14.25" x14ac:dyDescent="0.2">
      <c r="A584" s="18"/>
      <c r="B584" s="18"/>
      <c r="C584" s="18" t="s">
        <v>613</v>
      </c>
      <c r="D584" s="19" t="s">
        <v>614</v>
      </c>
      <c r="E584" s="9">
        <f>Source!AQ282</f>
        <v>0.3</v>
      </c>
      <c r="F584" s="21"/>
      <c r="G584" s="20" t="str">
        <f>Source!DI282</f>
        <v/>
      </c>
      <c r="H584" s="9">
        <f>Source!AV282</f>
        <v>1</v>
      </c>
      <c r="I584" s="9"/>
      <c r="J584" s="21"/>
      <c r="K584" s="21">
        <f>Source!U282</f>
        <v>4.5</v>
      </c>
    </row>
    <row r="585" spans="1:22" ht="15" x14ac:dyDescent="0.25">
      <c r="A585" s="24"/>
      <c r="B585" s="24"/>
      <c r="C585" s="24"/>
      <c r="D585" s="24"/>
      <c r="E585" s="24"/>
      <c r="F585" s="24"/>
      <c r="G585" s="24"/>
      <c r="H585" s="24"/>
      <c r="I585" s="47">
        <f>J580+J581+J582+J583</f>
        <v>4563.0099999999993</v>
      </c>
      <c r="J585" s="47"/>
      <c r="K585" s="25">
        <f>IF(Source!I282&lt;&gt;0, ROUND(I585/Source!I282, 2), 0)</f>
        <v>304.2</v>
      </c>
      <c r="P585" s="23">
        <f>I585</f>
        <v>4563.0099999999993</v>
      </c>
    </row>
    <row r="586" spans="1:22" ht="71.25" x14ac:dyDescent="0.2">
      <c r="A586" s="18">
        <v>64</v>
      </c>
      <c r="B586" s="18" t="str">
        <f>Source!F283</f>
        <v>1.20-2103-17-1/1</v>
      </c>
      <c r="C586" s="18" t="str">
        <f>Source!G283</f>
        <v>Техническое обслуживание прожектора светодиодного мощностью 100 Вт на высоте до 3 м, соединение проводов винтовым зажимом - годовое  //  Светильник уличный</v>
      </c>
      <c r="D586" s="19" t="str">
        <f>Source!H283</f>
        <v>шт.</v>
      </c>
      <c r="E586" s="9">
        <f>Source!I283</f>
        <v>12</v>
      </c>
      <c r="F586" s="21"/>
      <c r="G586" s="20"/>
      <c r="H586" s="9"/>
      <c r="I586" s="9"/>
      <c r="J586" s="21"/>
      <c r="K586" s="21"/>
      <c r="Q586">
        <f>ROUND((Source!BZ283/100)*ROUND((Source!AF283*Source!AV283)*Source!I283, 2), 2)</f>
        <v>850</v>
      </c>
      <c r="R586">
        <f>Source!X283</f>
        <v>850</v>
      </c>
      <c r="S586">
        <f>ROUND((Source!CA283/100)*ROUND((Source!AF283*Source!AV283)*Source!I283, 2), 2)</f>
        <v>121.43</v>
      </c>
      <c r="T586">
        <f>Source!Y283</f>
        <v>121.43</v>
      </c>
      <c r="U586">
        <f>ROUND((175/100)*ROUND((Source!AE283*Source!AV283)*Source!I283, 2), 2)</f>
        <v>0</v>
      </c>
      <c r="V586">
        <f>ROUND((108/100)*ROUND(Source!CS283*Source!I283, 2), 2)</f>
        <v>0</v>
      </c>
    </row>
    <row r="587" spans="1:22" ht="14.25" x14ac:dyDescent="0.2">
      <c r="A587" s="18"/>
      <c r="B587" s="18"/>
      <c r="C587" s="18" t="s">
        <v>605</v>
      </c>
      <c r="D587" s="19"/>
      <c r="E587" s="9"/>
      <c r="F587" s="21">
        <f>Source!AO283</f>
        <v>101.19</v>
      </c>
      <c r="G587" s="20" t="str">
        <f>Source!DG283</f>
        <v/>
      </c>
      <c r="H587" s="9">
        <f>Source!AV283</f>
        <v>1</v>
      </c>
      <c r="I587" s="9">
        <f>IF(Source!BA283&lt;&gt; 0, Source!BA283, 1)</f>
        <v>1</v>
      </c>
      <c r="J587" s="21">
        <f>Source!S283</f>
        <v>1214.28</v>
      </c>
      <c r="K587" s="21"/>
    </row>
    <row r="588" spans="1:22" ht="14.25" x14ac:dyDescent="0.2">
      <c r="A588" s="18"/>
      <c r="B588" s="18"/>
      <c r="C588" s="18" t="s">
        <v>608</v>
      </c>
      <c r="D588" s="19"/>
      <c r="E588" s="9"/>
      <c r="F588" s="21">
        <f>Source!AL283</f>
        <v>0.94</v>
      </c>
      <c r="G588" s="20" t="str">
        <f>Source!DD283</f>
        <v/>
      </c>
      <c r="H588" s="9">
        <f>Source!AW283</f>
        <v>1</v>
      </c>
      <c r="I588" s="9">
        <f>IF(Source!BC283&lt;&gt; 0, Source!BC283, 1)</f>
        <v>1</v>
      </c>
      <c r="J588" s="21">
        <f>Source!P283</f>
        <v>11.28</v>
      </c>
      <c r="K588" s="21"/>
    </row>
    <row r="589" spans="1:22" ht="14.25" x14ac:dyDescent="0.2">
      <c r="A589" s="18"/>
      <c r="B589" s="18"/>
      <c r="C589" s="18" t="s">
        <v>609</v>
      </c>
      <c r="D589" s="19" t="s">
        <v>610</v>
      </c>
      <c r="E589" s="9">
        <f>Source!AT283</f>
        <v>70</v>
      </c>
      <c r="F589" s="21"/>
      <c r="G589" s="20"/>
      <c r="H589" s="9"/>
      <c r="I589" s="9"/>
      <c r="J589" s="21">
        <f>SUM(R586:R588)</f>
        <v>850</v>
      </c>
      <c r="K589" s="21"/>
    </row>
    <row r="590" spans="1:22" ht="14.25" x14ac:dyDescent="0.2">
      <c r="A590" s="18"/>
      <c r="B590" s="18"/>
      <c r="C590" s="18" t="s">
        <v>611</v>
      </c>
      <c r="D590" s="19" t="s">
        <v>610</v>
      </c>
      <c r="E590" s="9">
        <f>Source!AU283</f>
        <v>10</v>
      </c>
      <c r="F590" s="21"/>
      <c r="G590" s="20"/>
      <c r="H590" s="9"/>
      <c r="I590" s="9"/>
      <c r="J590" s="21">
        <f>SUM(T586:T589)</f>
        <v>121.43</v>
      </c>
      <c r="K590" s="21"/>
    </row>
    <row r="591" spans="1:22" ht="14.25" x14ac:dyDescent="0.2">
      <c r="A591" s="18"/>
      <c r="B591" s="18"/>
      <c r="C591" s="18" t="s">
        <v>613</v>
      </c>
      <c r="D591" s="19" t="s">
        <v>614</v>
      </c>
      <c r="E591" s="9">
        <f>Source!AQ283</f>
        <v>0.18</v>
      </c>
      <c r="F591" s="21"/>
      <c r="G591" s="20" t="str">
        <f>Source!DI283</f>
        <v/>
      </c>
      <c r="H591" s="9">
        <f>Source!AV283</f>
        <v>1</v>
      </c>
      <c r="I591" s="9"/>
      <c r="J591" s="21"/>
      <c r="K591" s="21">
        <f>Source!U283</f>
        <v>2.16</v>
      </c>
    </row>
    <row r="592" spans="1:22" ht="15" x14ac:dyDescent="0.25">
      <c r="A592" s="24"/>
      <c r="B592" s="24"/>
      <c r="C592" s="24"/>
      <c r="D592" s="24"/>
      <c r="E592" s="24"/>
      <c r="F592" s="24"/>
      <c r="G592" s="24"/>
      <c r="H592" s="24"/>
      <c r="I592" s="47">
        <f>J587+J588+J589+J590</f>
        <v>2196.9899999999998</v>
      </c>
      <c r="J592" s="47"/>
      <c r="K592" s="25">
        <f>IF(Source!I283&lt;&gt;0, ROUND(I592/Source!I283, 2), 0)</f>
        <v>183.08</v>
      </c>
      <c r="P592" s="23">
        <f>I592</f>
        <v>2196.9899999999998</v>
      </c>
    </row>
    <row r="594" spans="1:22" ht="15" x14ac:dyDescent="0.25">
      <c r="B594" s="48" t="str">
        <f>Source!G284</f>
        <v>Электроустановочное оборудование</v>
      </c>
      <c r="C594" s="48"/>
      <c r="D594" s="48"/>
      <c r="E594" s="48"/>
      <c r="F594" s="48"/>
      <c r="G594" s="48"/>
      <c r="H594" s="48"/>
      <c r="I594" s="48"/>
      <c r="J594" s="48"/>
    </row>
    <row r="595" spans="1:22" ht="71.25" x14ac:dyDescent="0.2">
      <c r="A595" s="18">
        <v>65</v>
      </c>
      <c r="B595" s="18" t="str">
        <f>Source!F287</f>
        <v>1.21-2303-37-1/1</v>
      </c>
      <c r="C595" s="18" t="str">
        <f>Source!G287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D595" s="19" t="str">
        <f>Source!H287</f>
        <v>10 шт.</v>
      </c>
      <c r="E595" s="9">
        <f>Source!I287</f>
        <v>6.4</v>
      </c>
      <c r="F595" s="21"/>
      <c r="G595" s="20"/>
      <c r="H595" s="9"/>
      <c r="I595" s="9"/>
      <c r="J595" s="21"/>
      <c r="K595" s="21"/>
      <c r="Q595">
        <f>ROUND((Source!BZ287/100)*ROUND((Source!AF287*Source!AV287)*Source!I287, 2), 2)</f>
        <v>497.95</v>
      </c>
      <c r="R595">
        <f>Source!X287</f>
        <v>497.95</v>
      </c>
      <c r="S595">
        <f>ROUND((Source!CA287/100)*ROUND((Source!AF287*Source!AV287)*Source!I287, 2), 2)</f>
        <v>71.14</v>
      </c>
      <c r="T595">
        <f>Source!Y287</f>
        <v>71.14</v>
      </c>
      <c r="U595">
        <f>ROUND((175/100)*ROUND((Source!AE287*Source!AV287)*Source!I287, 2), 2)</f>
        <v>0</v>
      </c>
      <c r="V595">
        <f>ROUND((108/100)*ROUND(Source!CS287*Source!I287, 2), 2)</f>
        <v>0</v>
      </c>
    </row>
    <row r="596" spans="1:22" x14ac:dyDescent="0.2">
      <c r="C596" s="26" t="str">
        <f>"Объем: "&amp;Source!I287&amp;"=(55+"&amp;"9)/"&amp;"10"</f>
        <v>Объем: 6,4=(55+9)/10</v>
      </c>
    </row>
    <row r="597" spans="1:22" ht="14.25" x14ac:dyDescent="0.2">
      <c r="A597" s="18"/>
      <c r="B597" s="18"/>
      <c r="C597" s="18" t="s">
        <v>605</v>
      </c>
      <c r="D597" s="19"/>
      <c r="E597" s="9"/>
      <c r="F597" s="21">
        <f>Source!AO287</f>
        <v>111.15</v>
      </c>
      <c r="G597" s="20" t="str">
        <f>Source!DG287</f>
        <v/>
      </c>
      <c r="H597" s="9">
        <f>Source!AV287</f>
        <v>1</v>
      </c>
      <c r="I597" s="9">
        <f>IF(Source!BA287&lt;&gt; 0, Source!BA287, 1)</f>
        <v>1</v>
      </c>
      <c r="J597" s="21">
        <f>Source!S287</f>
        <v>711.36</v>
      </c>
      <c r="K597" s="21"/>
    </row>
    <row r="598" spans="1:22" ht="14.25" x14ac:dyDescent="0.2">
      <c r="A598" s="18"/>
      <c r="B598" s="18"/>
      <c r="C598" s="18" t="s">
        <v>608</v>
      </c>
      <c r="D598" s="19"/>
      <c r="E598" s="9"/>
      <c r="F598" s="21">
        <f>Source!AL287</f>
        <v>6.3</v>
      </c>
      <c r="G598" s="20" t="str">
        <f>Source!DD287</f>
        <v/>
      </c>
      <c r="H598" s="9">
        <f>Source!AW287</f>
        <v>1</v>
      </c>
      <c r="I598" s="9">
        <f>IF(Source!BC287&lt;&gt; 0, Source!BC287, 1)</f>
        <v>1</v>
      </c>
      <c r="J598" s="21">
        <f>Source!P287</f>
        <v>40.32</v>
      </c>
      <c r="K598" s="21"/>
    </row>
    <row r="599" spans="1:22" ht="14.25" x14ac:dyDescent="0.2">
      <c r="A599" s="18"/>
      <c r="B599" s="18"/>
      <c r="C599" s="18" t="s">
        <v>609</v>
      </c>
      <c r="D599" s="19" t="s">
        <v>610</v>
      </c>
      <c r="E599" s="9">
        <f>Source!AT287</f>
        <v>70</v>
      </c>
      <c r="F599" s="21"/>
      <c r="G599" s="20"/>
      <c r="H599" s="9"/>
      <c r="I599" s="9"/>
      <c r="J599" s="21">
        <f>SUM(R595:R598)</f>
        <v>497.95</v>
      </c>
      <c r="K599" s="21"/>
    </row>
    <row r="600" spans="1:22" ht="14.25" x14ac:dyDescent="0.2">
      <c r="A600" s="18"/>
      <c r="B600" s="18"/>
      <c r="C600" s="18" t="s">
        <v>611</v>
      </c>
      <c r="D600" s="19" t="s">
        <v>610</v>
      </c>
      <c r="E600" s="9">
        <f>Source!AU287</f>
        <v>10</v>
      </c>
      <c r="F600" s="21"/>
      <c r="G600" s="20"/>
      <c r="H600" s="9"/>
      <c r="I600" s="9"/>
      <c r="J600" s="21">
        <f>SUM(T595:T599)</f>
        <v>71.14</v>
      </c>
      <c r="K600" s="21"/>
    </row>
    <row r="601" spans="1:22" ht="14.25" x14ac:dyDescent="0.2">
      <c r="A601" s="18"/>
      <c r="B601" s="18"/>
      <c r="C601" s="18" t="s">
        <v>613</v>
      </c>
      <c r="D601" s="19" t="s">
        <v>614</v>
      </c>
      <c r="E601" s="9">
        <f>Source!AQ287</f>
        <v>0.18</v>
      </c>
      <c r="F601" s="21"/>
      <c r="G601" s="20" t="str">
        <f>Source!DI287</f>
        <v/>
      </c>
      <c r="H601" s="9">
        <f>Source!AV287</f>
        <v>1</v>
      </c>
      <c r="I601" s="9"/>
      <c r="J601" s="21"/>
      <c r="K601" s="21">
        <f>Source!U287</f>
        <v>1.1519999999999999</v>
      </c>
    </row>
    <row r="602" spans="1:22" ht="15" x14ac:dyDescent="0.25">
      <c r="A602" s="24"/>
      <c r="B602" s="24"/>
      <c r="C602" s="24"/>
      <c r="D602" s="24"/>
      <c r="E602" s="24"/>
      <c r="F602" s="24"/>
      <c r="G602" s="24"/>
      <c r="H602" s="24"/>
      <c r="I602" s="47">
        <f>J597+J598+J599+J600</f>
        <v>1320.7700000000002</v>
      </c>
      <c r="J602" s="47"/>
      <c r="K602" s="25">
        <f>IF(Source!I287&lt;&gt;0, ROUND(I602/Source!I287, 2), 0)</f>
        <v>206.37</v>
      </c>
      <c r="P602" s="23">
        <f>I602</f>
        <v>1320.7700000000002</v>
      </c>
    </row>
    <row r="603" spans="1:22" ht="57" x14ac:dyDescent="0.2">
      <c r="A603" s="18">
        <v>66</v>
      </c>
      <c r="B603" s="18" t="str">
        <f>Source!F288</f>
        <v>1.21-2303-31-1/1</v>
      </c>
      <c r="C603" s="18" t="str">
        <f>Source!G288</f>
        <v>Техническое обслуживание коробки клеммной соединительной, с количеством клемм до 20  //  Коробка распаечная, Клемная колодка</v>
      </c>
      <c r="D603" s="19" t="str">
        <f>Source!H288</f>
        <v>шт.</v>
      </c>
      <c r="E603" s="9">
        <f>Source!I288</f>
        <v>490</v>
      </c>
      <c r="F603" s="21"/>
      <c r="G603" s="20"/>
      <c r="H603" s="9"/>
      <c r="I603" s="9"/>
      <c r="J603" s="21"/>
      <c r="K603" s="21"/>
      <c r="Q603">
        <f>ROUND((Source!BZ288/100)*ROUND((Source!AF288*Source!AV288)*Source!I288, 2), 2)</f>
        <v>203326.97</v>
      </c>
      <c r="R603">
        <f>Source!X288</f>
        <v>203326.97</v>
      </c>
      <c r="S603">
        <f>ROUND((Source!CA288/100)*ROUND((Source!AF288*Source!AV288)*Source!I288, 2), 2)</f>
        <v>29046.71</v>
      </c>
      <c r="T603">
        <f>Source!Y288</f>
        <v>29046.71</v>
      </c>
      <c r="U603">
        <f>ROUND((175/100)*ROUND((Source!AE288*Source!AV288)*Source!I288, 2), 2)</f>
        <v>0</v>
      </c>
      <c r="V603">
        <f>ROUND((108/100)*ROUND(Source!CS288*Source!I288, 2), 2)</f>
        <v>0</v>
      </c>
    </row>
    <row r="604" spans="1:22" x14ac:dyDescent="0.2">
      <c r="C604" s="26" t="str">
        <f>"Объем: "&amp;Source!I288&amp;"=80+"&amp;"50+"&amp;"60+"&amp;"300"</f>
        <v>Объем: 490=80+50+60+300</v>
      </c>
    </row>
    <row r="605" spans="1:22" ht="14.25" x14ac:dyDescent="0.2">
      <c r="A605" s="18"/>
      <c r="B605" s="18"/>
      <c r="C605" s="18" t="s">
        <v>605</v>
      </c>
      <c r="D605" s="19"/>
      <c r="E605" s="9"/>
      <c r="F605" s="21">
        <f>Source!AO288</f>
        <v>592.79</v>
      </c>
      <c r="G605" s="20" t="str">
        <f>Source!DG288</f>
        <v/>
      </c>
      <c r="H605" s="9">
        <f>Source!AV288</f>
        <v>1</v>
      </c>
      <c r="I605" s="9">
        <f>IF(Source!BA288&lt;&gt; 0, Source!BA288, 1)</f>
        <v>1</v>
      </c>
      <c r="J605" s="21">
        <f>Source!S288</f>
        <v>290467.09999999998</v>
      </c>
      <c r="K605" s="21"/>
    </row>
    <row r="606" spans="1:22" ht="14.25" x14ac:dyDescent="0.2">
      <c r="A606" s="18"/>
      <c r="B606" s="18"/>
      <c r="C606" s="18" t="s">
        <v>608</v>
      </c>
      <c r="D606" s="19"/>
      <c r="E606" s="9"/>
      <c r="F606" s="21">
        <f>Source!AL288</f>
        <v>6.02</v>
      </c>
      <c r="G606" s="20" t="str">
        <f>Source!DD288</f>
        <v/>
      </c>
      <c r="H606" s="9">
        <f>Source!AW288</f>
        <v>1</v>
      </c>
      <c r="I606" s="9">
        <f>IF(Source!BC288&lt;&gt; 0, Source!BC288, 1)</f>
        <v>1</v>
      </c>
      <c r="J606" s="21">
        <f>Source!P288</f>
        <v>2949.8</v>
      </c>
      <c r="K606" s="21"/>
    </row>
    <row r="607" spans="1:22" ht="14.25" x14ac:dyDescent="0.2">
      <c r="A607" s="18"/>
      <c r="B607" s="18"/>
      <c r="C607" s="18" t="s">
        <v>609</v>
      </c>
      <c r="D607" s="19" t="s">
        <v>610</v>
      </c>
      <c r="E607" s="9">
        <f>Source!AT288</f>
        <v>70</v>
      </c>
      <c r="F607" s="21"/>
      <c r="G607" s="20"/>
      <c r="H607" s="9"/>
      <c r="I607" s="9"/>
      <c r="J607" s="21">
        <f>SUM(R603:R606)</f>
        <v>203326.97</v>
      </c>
      <c r="K607" s="21"/>
    </row>
    <row r="608" spans="1:22" ht="14.25" x14ac:dyDescent="0.2">
      <c r="A608" s="18"/>
      <c r="B608" s="18"/>
      <c r="C608" s="18" t="s">
        <v>611</v>
      </c>
      <c r="D608" s="19" t="s">
        <v>610</v>
      </c>
      <c r="E608" s="9">
        <f>Source!AU288</f>
        <v>10</v>
      </c>
      <c r="F608" s="21"/>
      <c r="G608" s="20"/>
      <c r="H608" s="9"/>
      <c r="I608" s="9"/>
      <c r="J608" s="21">
        <f>SUM(T603:T607)</f>
        <v>29046.71</v>
      </c>
      <c r="K608" s="21"/>
    </row>
    <row r="609" spans="1:22" ht="14.25" x14ac:dyDescent="0.2">
      <c r="A609" s="18"/>
      <c r="B609" s="18"/>
      <c r="C609" s="18" t="s">
        <v>613</v>
      </c>
      <c r="D609" s="19" t="s">
        <v>614</v>
      </c>
      <c r="E609" s="9">
        <f>Source!AQ288</f>
        <v>0.96</v>
      </c>
      <c r="F609" s="21"/>
      <c r="G609" s="20" t="str">
        <f>Source!DI288</f>
        <v/>
      </c>
      <c r="H609" s="9">
        <f>Source!AV288</f>
        <v>1</v>
      </c>
      <c r="I609" s="9"/>
      <c r="J609" s="21"/>
      <c r="K609" s="21">
        <f>Source!U288</f>
        <v>470.4</v>
      </c>
    </row>
    <row r="610" spans="1:22" ht="15" x14ac:dyDescent="0.25">
      <c r="A610" s="24"/>
      <c r="B610" s="24"/>
      <c r="C610" s="24"/>
      <c r="D610" s="24"/>
      <c r="E610" s="24"/>
      <c r="F610" s="24"/>
      <c r="G610" s="24"/>
      <c r="H610" s="24"/>
      <c r="I610" s="47">
        <f>J605+J606+J607+J608</f>
        <v>525790.57999999996</v>
      </c>
      <c r="J610" s="47"/>
      <c r="K610" s="25">
        <f>IF(Source!I288&lt;&gt;0, ROUND(I610/Source!I288, 2), 0)</f>
        <v>1073.04</v>
      </c>
      <c r="P610" s="23">
        <f>I610</f>
        <v>525790.57999999996</v>
      </c>
    </row>
    <row r="612" spans="1:22" ht="15" x14ac:dyDescent="0.25">
      <c r="B612" s="48" t="str">
        <f>Source!G289</f>
        <v>Кабельные изделия</v>
      </c>
      <c r="C612" s="48"/>
      <c r="D612" s="48"/>
      <c r="E612" s="48"/>
      <c r="F612" s="48"/>
      <c r="G612" s="48"/>
      <c r="H612" s="48"/>
      <c r="I612" s="48"/>
      <c r="J612" s="48"/>
    </row>
    <row r="613" spans="1:22" ht="71.25" x14ac:dyDescent="0.2">
      <c r="A613" s="18">
        <v>67</v>
      </c>
      <c r="B613" s="18" t="str">
        <f>Source!F290</f>
        <v>1.21-2103-9-7/1</v>
      </c>
      <c r="C613" s="18" t="str">
        <f>Source!G290</f>
        <v>Техническое обслуживание силовых сетей, проложенных по кирпичным и бетонным основаниям, провод сечением 3х25-35 мм2  //  сеч. 1х185; 1х25</v>
      </c>
      <c r="D613" s="19" t="str">
        <f>Source!H290</f>
        <v>100 м</v>
      </c>
      <c r="E613" s="9">
        <f>Source!I290</f>
        <v>0.19600000000000001</v>
      </c>
      <c r="F613" s="21"/>
      <c r="G613" s="20"/>
      <c r="H613" s="9"/>
      <c r="I613" s="9"/>
      <c r="J613" s="21"/>
      <c r="K613" s="21"/>
      <c r="Q613">
        <f>ROUND((Source!BZ290/100)*ROUND((Source!AF290*Source!AV290)*Source!I290, 2), 2)</f>
        <v>1070.83</v>
      </c>
      <c r="R613">
        <f>Source!X290</f>
        <v>1070.83</v>
      </c>
      <c r="S613">
        <f>ROUND((Source!CA290/100)*ROUND((Source!AF290*Source!AV290)*Source!I290, 2), 2)</f>
        <v>152.97999999999999</v>
      </c>
      <c r="T613">
        <f>Source!Y290</f>
        <v>152.97999999999999</v>
      </c>
      <c r="U613">
        <f>ROUND((175/100)*ROUND((Source!AE290*Source!AV290)*Source!I290, 2), 2)</f>
        <v>0</v>
      </c>
      <c r="V613">
        <f>ROUND((108/100)*ROUND(Source!CS290*Source!I290, 2), 2)</f>
        <v>0</v>
      </c>
    </row>
    <row r="614" spans="1:22" x14ac:dyDescent="0.2">
      <c r="C614" s="26" t="str">
        <f>"Объем: "&amp;Source!I290&amp;"=(480+"&amp;"500)*"&amp;"0,2*"&amp;"0,1/"&amp;"100"</f>
        <v>Объем: 0,196=(480+500)*0,2*0,1/100</v>
      </c>
    </row>
    <row r="615" spans="1:22" ht="14.25" x14ac:dyDescent="0.2">
      <c r="A615" s="18"/>
      <c r="B615" s="18"/>
      <c r="C615" s="18" t="s">
        <v>605</v>
      </c>
      <c r="D615" s="19"/>
      <c r="E615" s="9"/>
      <c r="F615" s="21">
        <f>Source!AO290</f>
        <v>7804.89</v>
      </c>
      <c r="G615" s="20" t="str">
        <f>Source!DG290</f>
        <v/>
      </c>
      <c r="H615" s="9">
        <f>Source!AV290</f>
        <v>1</v>
      </c>
      <c r="I615" s="9">
        <f>IF(Source!BA290&lt;&gt; 0, Source!BA290, 1)</f>
        <v>1</v>
      </c>
      <c r="J615" s="21">
        <f>Source!S290</f>
        <v>1529.76</v>
      </c>
      <c r="K615" s="21"/>
    </row>
    <row r="616" spans="1:22" ht="14.25" x14ac:dyDescent="0.2">
      <c r="A616" s="18"/>
      <c r="B616" s="18"/>
      <c r="C616" s="18" t="s">
        <v>608</v>
      </c>
      <c r="D616" s="19"/>
      <c r="E616" s="9"/>
      <c r="F616" s="21">
        <f>Source!AL290</f>
        <v>19.13</v>
      </c>
      <c r="G616" s="20" t="str">
        <f>Source!DD290</f>
        <v/>
      </c>
      <c r="H616" s="9">
        <f>Source!AW290</f>
        <v>1</v>
      </c>
      <c r="I616" s="9">
        <f>IF(Source!BC290&lt;&gt; 0, Source!BC290, 1)</f>
        <v>1</v>
      </c>
      <c r="J616" s="21">
        <f>Source!P290</f>
        <v>3.75</v>
      </c>
      <c r="K616" s="21"/>
    </row>
    <row r="617" spans="1:22" ht="14.25" x14ac:dyDescent="0.2">
      <c r="A617" s="18"/>
      <c r="B617" s="18"/>
      <c r="C617" s="18" t="s">
        <v>609</v>
      </c>
      <c r="D617" s="19" t="s">
        <v>610</v>
      </c>
      <c r="E617" s="9">
        <f>Source!AT290</f>
        <v>70</v>
      </c>
      <c r="F617" s="21"/>
      <c r="G617" s="20"/>
      <c r="H617" s="9"/>
      <c r="I617" s="9"/>
      <c r="J617" s="21">
        <f>SUM(R613:R616)</f>
        <v>1070.83</v>
      </c>
      <c r="K617" s="21"/>
    </row>
    <row r="618" spans="1:22" ht="14.25" x14ac:dyDescent="0.2">
      <c r="A618" s="18"/>
      <c r="B618" s="18"/>
      <c r="C618" s="18" t="s">
        <v>611</v>
      </c>
      <c r="D618" s="19" t="s">
        <v>610</v>
      </c>
      <c r="E618" s="9">
        <f>Source!AU290</f>
        <v>10</v>
      </c>
      <c r="F618" s="21"/>
      <c r="G618" s="20"/>
      <c r="H618" s="9"/>
      <c r="I618" s="9"/>
      <c r="J618" s="21">
        <f>SUM(T613:T617)</f>
        <v>152.97999999999999</v>
      </c>
      <c r="K618" s="21"/>
    </row>
    <row r="619" spans="1:22" ht="14.25" x14ac:dyDescent="0.2">
      <c r="A619" s="18"/>
      <c r="B619" s="18"/>
      <c r="C619" s="18" t="s">
        <v>613</v>
      </c>
      <c r="D619" s="19" t="s">
        <v>614</v>
      </c>
      <c r="E619" s="9">
        <f>Source!AQ290</f>
        <v>14.58</v>
      </c>
      <c r="F619" s="21"/>
      <c r="G619" s="20" t="str">
        <f>Source!DI290</f>
        <v/>
      </c>
      <c r="H619" s="9">
        <f>Source!AV290</f>
        <v>1</v>
      </c>
      <c r="I619" s="9"/>
      <c r="J619" s="21"/>
      <c r="K619" s="21">
        <f>Source!U290</f>
        <v>2.8576800000000002</v>
      </c>
    </row>
    <row r="620" spans="1:22" ht="15" x14ac:dyDescent="0.25">
      <c r="A620" s="24"/>
      <c r="B620" s="24"/>
      <c r="C620" s="24"/>
      <c r="D620" s="24"/>
      <c r="E620" s="24"/>
      <c r="F620" s="24"/>
      <c r="G620" s="24"/>
      <c r="H620" s="24"/>
      <c r="I620" s="47">
        <f>J615+J616+J617+J618</f>
        <v>2757.32</v>
      </c>
      <c r="J620" s="47"/>
      <c r="K620" s="25">
        <f>IF(Source!I290&lt;&gt;0, ROUND(I620/Source!I290, 2), 0)</f>
        <v>14067.96</v>
      </c>
      <c r="P620" s="23">
        <f>I620</f>
        <v>2757.32</v>
      </c>
    </row>
    <row r="621" spans="1:22" ht="71.25" x14ac:dyDescent="0.2">
      <c r="A621" s="18">
        <v>68</v>
      </c>
      <c r="B621" s="18" t="str">
        <f>Source!F292</f>
        <v>1.21-2103-9-5/1</v>
      </c>
      <c r="C621" s="18" t="str">
        <f>Source!G292</f>
        <v>Техническое обслуживание силовых сетей, проложенных по кирпичным и бетонным основаниям, провод сечением 3х10-16 мм2  //  сеч. 5х10; 6х16; 1х16</v>
      </c>
      <c r="D621" s="19" t="str">
        <f>Source!H292</f>
        <v>100 м</v>
      </c>
      <c r="E621" s="9">
        <f>Source!I292</f>
        <v>0.29399999999999998</v>
      </c>
      <c r="F621" s="21"/>
      <c r="G621" s="20"/>
      <c r="H621" s="9"/>
      <c r="I621" s="9"/>
      <c r="J621" s="21"/>
      <c r="K621" s="21"/>
      <c r="Q621">
        <f>ROUND((Source!BZ292/100)*ROUND((Source!AF292*Source!AV292)*Source!I292, 2), 2)</f>
        <v>1308.79</v>
      </c>
      <c r="R621">
        <f>Source!X292</f>
        <v>1308.79</v>
      </c>
      <c r="S621">
        <f>ROUND((Source!CA292/100)*ROUND((Source!AF292*Source!AV292)*Source!I292, 2), 2)</f>
        <v>186.97</v>
      </c>
      <c r="T621">
        <f>Source!Y292</f>
        <v>186.97</v>
      </c>
      <c r="U621">
        <f>ROUND((175/100)*ROUND((Source!AE292*Source!AV292)*Source!I292, 2), 2)</f>
        <v>0</v>
      </c>
      <c r="V621">
        <f>ROUND((108/100)*ROUND(Source!CS292*Source!I292, 2), 2)</f>
        <v>0</v>
      </c>
    </row>
    <row r="622" spans="1:22" x14ac:dyDescent="0.2">
      <c r="C622" s="26" t="str">
        <f>"Объем: "&amp;Source!I292&amp;"=(1400+"&amp;"40+"&amp;"30)*"&amp;"0,2*"&amp;"0,1/"&amp;"100"</f>
        <v>Объем: 0,294=(1400+40+30)*0,2*0,1/100</v>
      </c>
    </row>
    <row r="623" spans="1:22" ht="14.25" x14ac:dyDescent="0.2">
      <c r="A623" s="18"/>
      <c r="B623" s="18"/>
      <c r="C623" s="18" t="s">
        <v>605</v>
      </c>
      <c r="D623" s="19"/>
      <c r="E623" s="9"/>
      <c r="F623" s="21">
        <f>Source!AO292</f>
        <v>6359.54</v>
      </c>
      <c r="G623" s="20" t="str">
        <f>Source!DG292</f>
        <v/>
      </c>
      <c r="H623" s="9">
        <f>Source!AV292</f>
        <v>1</v>
      </c>
      <c r="I623" s="9">
        <f>IF(Source!BA292&lt;&gt; 0, Source!BA292, 1)</f>
        <v>1</v>
      </c>
      <c r="J623" s="21">
        <f>Source!S292</f>
        <v>1869.7</v>
      </c>
      <c r="K623" s="21"/>
    </row>
    <row r="624" spans="1:22" ht="14.25" x14ac:dyDescent="0.2">
      <c r="A624" s="18"/>
      <c r="B624" s="18"/>
      <c r="C624" s="18" t="s">
        <v>608</v>
      </c>
      <c r="D624" s="19"/>
      <c r="E624" s="9"/>
      <c r="F624" s="21">
        <f>Source!AL292</f>
        <v>15.76</v>
      </c>
      <c r="G624" s="20" t="str">
        <f>Source!DD292</f>
        <v/>
      </c>
      <c r="H624" s="9">
        <f>Source!AW292</f>
        <v>1</v>
      </c>
      <c r="I624" s="9">
        <f>IF(Source!BC292&lt;&gt; 0, Source!BC292, 1)</f>
        <v>1</v>
      </c>
      <c r="J624" s="21">
        <f>Source!P292</f>
        <v>4.63</v>
      </c>
      <c r="K624" s="21"/>
    </row>
    <row r="625" spans="1:22" ht="14.25" x14ac:dyDescent="0.2">
      <c r="A625" s="18"/>
      <c r="B625" s="18"/>
      <c r="C625" s="18" t="s">
        <v>609</v>
      </c>
      <c r="D625" s="19" t="s">
        <v>610</v>
      </c>
      <c r="E625" s="9">
        <f>Source!AT292</f>
        <v>70</v>
      </c>
      <c r="F625" s="21"/>
      <c r="G625" s="20"/>
      <c r="H625" s="9"/>
      <c r="I625" s="9"/>
      <c r="J625" s="21">
        <f>SUM(R621:R624)</f>
        <v>1308.79</v>
      </c>
      <c r="K625" s="21"/>
    </row>
    <row r="626" spans="1:22" ht="14.25" x14ac:dyDescent="0.2">
      <c r="A626" s="18"/>
      <c r="B626" s="18"/>
      <c r="C626" s="18" t="s">
        <v>611</v>
      </c>
      <c r="D626" s="19" t="s">
        <v>610</v>
      </c>
      <c r="E626" s="9">
        <f>Source!AU292</f>
        <v>10</v>
      </c>
      <c r="F626" s="21"/>
      <c r="G626" s="20"/>
      <c r="H626" s="9"/>
      <c r="I626" s="9"/>
      <c r="J626" s="21">
        <f>SUM(T621:T625)</f>
        <v>186.97</v>
      </c>
      <c r="K626" s="21"/>
    </row>
    <row r="627" spans="1:22" ht="14.25" x14ac:dyDescent="0.2">
      <c r="A627" s="18"/>
      <c r="B627" s="18"/>
      <c r="C627" s="18" t="s">
        <v>613</v>
      </c>
      <c r="D627" s="19" t="s">
        <v>614</v>
      </c>
      <c r="E627" s="9">
        <f>Source!AQ292</f>
        <v>11.88</v>
      </c>
      <c r="F627" s="21"/>
      <c r="G627" s="20" t="str">
        <f>Source!DI292</f>
        <v/>
      </c>
      <c r="H627" s="9">
        <f>Source!AV292</f>
        <v>1</v>
      </c>
      <c r="I627" s="9"/>
      <c r="J627" s="21"/>
      <c r="K627" s="21">
        <f>Source!U292</f>
        <v>3.4927199999999998</v>
      </c>
    </row>
    <row r="628" spans="1:22" ht="15" x14ac:dyDescent="0.25">
      <c r="A628" s="24"/>
      <c r="B628" s="24"/>
      <c r="C628" s="24"/>
      <c r="D628" s="24"/>
      <c r="E628" s="24"/>
      <c r="F628" s="24"/>
      <c r="G628" s="24"/>
      <c r="H628" s="24"/>
      <c r="I628" s="47">
        <f>J623+J624+J625+J626</f>
        <v>3370.0899999999997</v>
      </c>
      <c r="J628" s="47"/>
      <c r="K628" s="25">
        <f>IF(Source!I292&lt;&gt;0, ROUND(I628/Source!I292, 2), 0)</f>
        <v>11462.89</v>
      </c>
      <c r="P628" s="23">
        <f>I628</f>
        <v>3370.0899999999997</v>
      </c>
    </row>
    <row r="629" spans="1:22" ht="71.25" x14ac:dyDescent="0.2">
      <c r="A629" s="18">
        <v>69</v>
      </c>
      <c r="B629" s="18" t="str">
        <f>Source!F294</f>
        <v>1.21-2103-9-3/1</v>
      </c>
      <c r="C629" s="18" t="str">
        <f>Source!G294</f>
        <v>Техническое обслуживание силовых сетей, проложенных по кирпичным и бетонным основаниям, провод сечением 4х1,5-6 мм2  //  сеч. 5х6; 5х4; 5х2,5</v>
      </c>
      <c r="D629" s="19" t="str">
        <f>Source!H294</f>
        <v>100 м</v>
      </c>
      <c r="E629" s="9">
        <f>Source!I294</f>
        <v>0.09</v>
      </c>
      <c r="F629" s="21"/>
      <c r="G629" s="20"/>
      <c r="H629" s="9"/>
      <c r="I629" s="9"/>
      <c r="J629" s="21"/>
      <c r="K629" s="21"/>
      <c r="Q629">
        <f>ROUND((Source!BZ294/100)*ROUND((Source!AF294*Source!AV294)*Source!I294, 2), 2)</f>
        <v>378.39</v>
      </c>
      <c r="R629">
        <f>Source!X294</f>
        <v>378.39</v>
      </c>
      <c r="S629">
        <f>ROUND((Source!CA294/100)*ROUND((Source!AF294*Source!AV294)*Source!I294, 2), 2)</f>
        <v>54.06</v>
      </c>
      <c r="T629">
        <f>Source!Y294</f>
        <v>54.06</v>
      </c>
      <c r="U629">
        <f>ROUND((175/100)*ROUND((Source!AE294*Source!AV294)*Source!I294, 2), 2)</f>
        <v>0</v>
      </c>
      <c r="V629">
        <f>ROUND((108/100)*ROUND(Source!CS294*Source!I294, 2), 2)</f>
        <v>0</v>
      </c>
    </row>
    <row r="630" spans="1:22" x14ac:dyDescent="0.2">
      <c r="C630" s="26" t="str">
        <f>"Объем: "&amp;Source!I294&amp;"=(100+"&amp;"180+"&amp;"170)*"&amp;"0,2*"&amp;"0,1/"&amp;"100"</f>
        <v>Объем: 0,09=(100+180+170)*0,2*0,1/100</v>
      </c>
    </row>
    <row r="631" spans="1:22" ht="14.25" x14ac:dyDescent="0.2">
      <c r="A631" s="18"/>
      <c r="B631" s="18"/>
      <c r="C631" s="18" t="s">
        <v>605</v>
      </c>
      <c r="D631" s="19"/>
      <c r="E631" s="9"/>
      <c r="F631" s="21">
        <f>Source!AO294</f>
        <v>6006.24</v>
      </c>
      <c r="G631" s="20" t="str">
        <f>Source!DG294</f>
        <v/>
      </c>
      <c r="H631" s="9">
        <f>Source!AV294</f>
        <v>1</v>
      </c>
      <c r="I631" s="9">
        <f>IF(Source!BA294&lt;&gt; 0, Source!BA294, 1)</f>
        <v>1</v>
      </c>
      <c r="J631" s="21">
        <f>Source!S294</f>
        <v>540.55999999999995</v>
      </c>
      <c r="K631" s="21"/>
    </row>
    <row r="632" spans="1:22" ht="14.25" x14ac:dyDescent="0.2">
      <c r="A632" s="18"/>
      <c r="B632" s="18"/>
      <c r="C632" s="18" t="s">
        <v>608</v>
      </c>
      <c r="D632" s="19"/>
      <c r="E632" s="9"/>
      <c r="F632" s="21">
        <f>Source!AL294</f>
        <v>14.63</v>
      </c>
      <c r="G632" s="20" t="str">
        <f>Source!DD294</f>
        <v/>
      </c>
      <c r="H632" s="9">
        <f>Source!AW294</f>
        <v>1</v>
      </c>
      <c r="I632" s="9">
        <f>IF(Source!BC294&lt;&gt; 0, Source!BC294, 1)</f>
        <v>1</v>
      </c>
      <c r="J632" s="21">
        <f>Source!P294</f>
        <v>1.32</v>
      </c>
      <c r="K632" s="21"/>
    </row>
    <row r="633" spans="1:22" ht="14.25" x14ac:dyDescent="0.2">
      <c r="A633" s="18"/>
      <c r="B633" s="18"/>
      <c r="C633" s="18" t="s">
        <v>609</v>
      </c>
      <c r="D633" s="19" t="s">
        <v>610</v>
      </c>
      <c r="E633" s="9">
        <f>Source!AT294</f>
        <v>70</v>
      </c>
      <c r="F633" s="21"/>
      <c r="G633" s="20"/>
      <c r="H633" s="9"/>
      <c r="I633" s="9"/>
      <c r="J633" s="21">
        <f>SUM(R629:R632)</f>
        <v>378.39</v>
      </c>
      <c r="K633" s="21"/>
    </row>
    <row r="634" spans="1:22" ht="14.25" x14ac:dyDescent="0.2">
      <c r="A634" s="18"/>
      <c r="B634" s="18"/>
      <c r="C634" s="18" t="s">
        <v>611</v>
      </c>
      <c r="D634" s="19" t="s">
        <v>610</v>
      </c>
      <c r="E634" s="9">
        <f>Source!AU294</f>
        <v>10</v>
      </c>
      <c r="F634" s="21"/>
      <c r="G634" s="20"/>
      <c r="H634" s="9"/>
      <c r="I634" s="9"/>
      <c r="J634" s="21">
        <f>SUM(T629:T633)</f>
        <v>54.06</v>
      </c>
      <c r="K634" s="21"/>
    </row>
    <row r="635" spans="1:22" ht="14.25" x14ac:dyDescent="0.2">
      <c r="A635" s="18"/>
      <c r="B635" s="18"/>
      <c r="C635" s="18" t="s">
        <v>613</v>
      </c>
      <c r="D635" s="19" t="s">
        <v>614</v>
      </c>
      <c r="E635" s="9">
        <f>Source!AQ294</f>
        <v>11.22</v>
      </c>
      <c r="F635" s="21"/>
      <c r="G635" s="20" t="str">
        <f>Source!DI294</f>
        <v/>
      </c>
      <c r="H635" s="9">
        <f>Source!AV294</f>
        <v>1</v>
      </c>
      <c r="I635" s="9"/>
      <c r="J635" s="21"/>
      <c r="K635" s="21">
        <f>Source!U294</f>
        <v>1.0098</v>
      </c>
    </row>
    <row r="636" spans="1:22" ht="15" x14ac:dyDescent="0.25">
      <c r="A636" s="24"/>
      <c r="B636" s="24"/>
      <c r="C636" s="24"/>
      <c r="D636" s="24"/>
      <c r="E636" s="24"/>
      <c r="F636" s="24"/>
      <c r="G636" s="24"/>
      <c r="H636" s="24"/>
      <c r="I636" s="47">
        <f>J631+J632+J633+J634</f>
        <v>974.32999999999993</v>
      </c>
      <c r="J636" s="47"/>
      <c r="K636" s="25">
        <f>IF(Source!I294&lt;&gt;0, ROUND(I636/Source!I294, 2), 0)</f>
        <v>10825.89</v>
      </c>
      <c r="P636" s="23">
        <f>I636</f>
        <v>974.32999999999993</v>
      </c>
    </row>
    <row r="637" spans="1:22" ht="71.25" x14ac:dyDescent="0.2">
      <c r="A637" s="18">
        <v>70</v>
      </c>
      <c r="B637" s="18" t="str">
        <f>Source!F296</f>
        <v>1.21-2103-9-2/1</v>
      </c>
      <c r="C637" s="18" t="str">
        <f>Source!G296</f>
        <v>Техническое обслуживание силовых сетей, проложенных по кирпичным и бетонным основаниям, провод сечением 3х1,5-6 мм2  //  сеч. 3х6; 3х4; 3х2,5; 3х1,5</v>
      </c>
      <c r="D637" s="19" t="str">
        <f>Source!H296</f>
        <v>100 м</v>
      </c>
      <c r="E637" s="9">
        <f>Source!I296</f>
        <v>0.68600000000000005</v>
      </c>
      <c r="F637" s="21"/>
      <c r="G637" s="20"/>
      <c r="H637" s="9"/>
      <c r="I637" s="9"/>
      <c r="J637" s="21"/>
      <c r="K637" s="21"/>
      <c r="Q637">
        <f>ROUND((Source!BZ296/100)*ROUND((Source!AF296*Source!AV296)*Source!I296, 2), 2)</f>
        <v>2570.58</v>
      </c>
      <c r="R637">
        <f>Source!X296</f>
        <v>2570.58</v>
      </c>
      <c r="S637">
        <f>ROUND((Source!CA296/100)*ROUND((Source!AF296*Source!AV296)*Source!I296, 2), 2)</f>
        <v>367.23</v>
      </c>
      <c r="T637">
        <f>Source!Y296</f>
        <v>367.23</v>
      </c>
      <c r="U637">
        <f>ROUND((175/100)*ROUND((Source!AE296*Source!AV296)*Source!I296, 2), 2)</f>
        <v>0</v>
      </c>
      <c r="V637">
        <f>ROUND((108/100)*ROUND(Source!CS296*Source!I296, 2), 2)</f>
        <v>0</v>
      </c>
    </row>
    <row r="638" spans="1:22" ht="25.5" x14ac:dyDescent="0.2">
      <c r="C638" s="26" t="str">
        <f>"Объем: "&amp;Source!I296&amp;"=(200+"&amp;"130+"&amp;"2500+"&amp;"600)*"&amp;"0,2*"&amp;"0,1/"&amp;"100"</f>
        <v>Объем: 0,686=(200+130+2500+600)*0,2*0,1/100</v>
      </c>
    </row>
    <row r="639" spans="1:22" ht="14.25" x14ac:dyDescent="0.2">
      <c r="A639" s="18"/>
      <c r="B639" s="18"/>
      <c r="C639" s="18" t="s">
        <v>605</v>
      </c>
      <c r="D639" s="19"/>
      <c r="E639" s="9"/>
      <c r="F639" s="21">
        <f>Source!AO296</f>
        <v>5353.15</v>
      </c>
      <c r="G639" s="20" t="str">
        <f>Source!DG296</f>
        <v/>
      </c>
      <c r="H639" s="9">
        <f>Source!AV296</f>
        <v>1</v>
      </c>
      <c r="I639" s="9">
        <f>IF(Source!BA296&lt;&gt; 0, Source!BA296, 1)</f>
        <v>1</v>
      </c>
      <c r="J639" s="21">
        <f>Source!S296</f>
        <v>3672.26</v>
      </c>
      <c r="K639" s="21"/>
    </row>
    <row r="640" spans="1:22" ht="14.25" x14ac:dyDescent="0.2">
      <c r="A640" s="18"/>
      <c r="B640" s="18"/>
      <c r="C640" s="18" t="s">
        <v>608</v>
      </c>
      <c r="D640" s="19"/>
      <c r="E640" s="9"/>
      <c r="F640" s="21">
        <f>Source!AL296</f>
        <v>22.51</v>
      </c>
      <c r="G640" s="20" t="str">
        <f>Source!DD296</f>
        <v/>
      </c>
      <c r="H640" s="9">
        <f>Source!AW296</f>
        <v>1</v>
      </c>
      <c r="I640" s="9">
        <f>IF(Source!BC296&lt;&gt; 0, Source!BC296, 1)</f>
        <v>1</v>
      </c>
      <c r="J640" s="21">
        <f>Source!P296</f>
        <v>15.44</v>
      </c>
      <c r="K640" s="21"/>
    </row>
    <row r="641" spans="1:22" ht="14.25" x14ac:dyDescent="0.2">
      <c r="A641" s="18"/>
      <c r="B641" s="18"/>
      <c r="C641" s="18" t="s">
        <v>609</v>
      </c>
      <c r="D641" s="19" t="s">
        <v>610</v>
      </c>
      <c r="E641" s="9">
        <f>Source!AT296</f>
        <v>70</v>
      </c>
      <c r="F641" s="21"/>
      <c r="G641" s="20"/>
      <c r="H641" s="9"/>
      <c r="I641" s="9"/>
      <c r="J641" s="21">
        <f>SUM(R637:R640)</f>
        <v>2570.58</v>
      </c>
      <c r="K641" s="21"/>
    </row>
    <row r="642" spans="1:22" ht="14.25" x14ac:dyDescent="0.2">
      <c r="A642" s="18"/>
      <c r="B642" s="18"/>
      <c r="C642" s="18" t="s">
        <v>611</v>
      </c>
      <c r="D642" s="19" t="s">
        <v>610</v>
      </c>
      <c r="E642" s="9">
        <f>Source!AU296</f>
        <v>10</v>
      </c>
      <c r="F642" s="21"/>
      <c r="G642" s="20"/>
      <c r="H642" s="9"/>
      <c r="I642" s="9"/>
      <c r="J642" s="21">
        <f>SUM(T637:T641)</f>
        <v>367.23</v>
      </c>
      <c r="K642" s="21"/>
    </row>
    <row r="643" spans="1:22" ht="14.25" x14ac:dyDescent="0.2">
      <c r="A643" s="18"/>
      <c r="B643" s="18"/>
      <c r="C643" s="18" t="s">
        <v>613</v>
      </c>
      <c r="D643" s="19" t="s">
        <v>614</v>
      </c>
      <c r="E643" s="9">
        <f>Source!AQ296</f>
        <v>10</v>
      </c>
      <c r="F643" s="21"/>
      <c r="G643" s="20" t="str">
        <f>Source!DI296</f>
        <v/>
      </c>
      <c r="H643" s="9">
        <f>Source!AV296</f>
        <v>1</v>
      </c>
      <c r="I643" s="9"/>
      <c r="J643" s="21"/>
      <c r="K643" s="21">
        <f>Source!U296</f>
        <v>6.86</v>
      </c>
    </row>
    <row r="644" spans="1:22" ht="15" x14ac:dyDescent="0.25">
      <c r="A644" s="24"/>
      <c r="B644" s="24"/>
      <c r="C644" s="24"/>
      <c r="D644" s="24"/>
      <c r="E644" s="24"/>
      <c r="F644" s="24"/>
      <c r="G644" s="24"/>
      <c r="H644" s="24"/>
      <c r="I644" s="47">
        <f>J639+J640+J641+J642</f>
        <v>6625.51</v>
      </c>
      <c r="J644" s="47"/>
      <c r="K644" s="25">
        <f>IF(Source!I296&lt;&gt;0, ROUND(I644/Source!I296, 2), 0)</f>
        <v>9658.18</v>
      </c>
      <c r="P644" s="23">
        <f>I644</f>
        <v>6625.51</v>
      </c>
    </row>
    <row r="646" spans="1:22" ht="15" x14ac:dyDescent="0.25">
      <c r="B646" s="48" t="str">
        <f>Source!G298</f>
        <v>Склад №4</v>
      </c>
      <c r="C646" s="48"/>
      <c r="D646" s="48"/>
      <c r="E646" s="48"/>
      <c r="F646" s="48"/>
      <c r="G646" s="48"/>
      <c r="H646" s="48"/>
      <c r="I646" s="48"/>
      <c r="J646" s="48"/>
    </row>
    <row r="648" spans="1:22" ht="15" x14ac:dyDescent="0.25">
      <c r="B648" s="48" t="str">
        <f>Source!G299</f>
        <v>Щитовое оборудование</v>
      </c>
      <c r="C648" s="48"/>
      <c r="D648" s="48"/>
      <c r="E648" s="48"/>
      <c r="F648" s="48"/>
      <c r="G648" s="48"/>
      <c r="H648" s="48"/>
      <c r="I648" s="48"/>
      <c r="J648" s="48"/>
    </row>
    <row r="649" spans="1:22" ht="57" x14ac:dyDescent="0.2">
      <c r="A649" s="18">
        <v>71</v>
      </c>
      <c r="B649" s="18" t="str">
        <f>Source!F302</f>
        <v>1.21-2203-2-3/1</v>
      </c>
      <c r="C649" s="18" t="str">
        <f>Source!G302</f>
        <v>Техническое обслуживание силового распределительного пункта с установочными автоматами, число групп 8  //  Распределительные щиты</v>
      </c>
      <c r="D649" s="19" t="str">
        <f>Source!H302</f>
        <v>шт.</v>
      </c>
      <c r="E649" s="9">
        <f>Source!I302</f>
        <v>10</v>
      </c>
      <c r="F649" s="21"/>
      <c r="G649" s="20"/>
      <c r="H649" s="9"/>
      <c r="I649" s="9"/>
      <c r="J649" s="21"/>
      <c r="K649" s="21"/>
      <c r="Q649">
        <f>ROUND((Source!BZ302/100)*ROUND((Source!AF302*Source!AV302)*Source!I302, 2), 2)</f>
        <v>64836.45</v>
      </c>
      <c r="R649">
        <f>Source!X302</f>
        <v>64836.45</v>
      </c>
      <c r="S649">
        <f>ROUND((Source!CA302/100)*ROUND((Source!AF302*Source!AV302)*Source!I302, 2), 2)</f>
        <v>9262.35</v>
      </c>
      <c r="T649">
        <f>Source!Y302</f>
        <v>9262.35</v>
      </c>
      <c r="U649">
        <f>ROUND((175/100)*ROUND((Source!AE302*Source!AV302)*Source!I302, 2), 2)</f>
        <v>0</v>
      </c>
      <c r="V649">
        <f>ROUND((108/100)*ROUND(Source!CS302*Source!I302, 2), 2)</f>
        <v>0</v>
      </c>
    </row>
    <row r="650" spans="1:22" x14ac:dyDescent="0.2">
      <c r="C650" s="26" t="str">
        <f>"Объем: "&amp;Source!I302&amp;"=6+"&amp;"1+"&amp;"1+"&amp;"1+"&amp;"1"</f>
        <v>Объем: 10=6+1+1+1+1</v>
      </c>
    </row>
    <row r="651" spans="1:22" ht="14.25" x14ac:dyDescent="0.2">
      <c r="A651" s="18"/>
      <c r="B651" s="18"/>
      <c r="C651" s="18" t="s">
        <v>605</v>
      </c>
      <c r="D651" s="19"/>
      <c r="E651" s="9"/>
      <c r="F651" s="21">
        <f>Source!AO302</f>
        <v>9262.35</v>
      </c>
      <c r="G651" s="20" t="str">
        <f>Source!DG302</f>
        <v/>
      </c>
      <c r="H651" s="9">
        <f>Source!AV302</f>
        <v>1</v>
      </c>
      <c r="I651" s="9">
        <f>IF(Source!BA302&lt;&gt; 0, Source!BA302, 1)</f>
        <v>1</v>
      </c>
      <c r="J651" s="21">
        <f>Source!S302</f>
        <v>92623.5</v>
      </c>
      <c r="K651" s="21"/>
    </row>
    <row r="652" spans="1:22" ht="14.25" x14ac:dyDescent="0.2">
      <c r="A652" s="18"/>
      <c r="B652" s="18"/>
      <c r="C652" s="18" t="s">
        <v>608</v>
      </c>
      <c r="D652" s="19"/>
      <c r="E652" s="9"/>
      <c r="F652" s="21">
        <f>Source!AL302</f>
        <v>128.44999999999999</v>
      </c>
      <c r="G652" s="20" t="str">
        <f>Source!DD302</f>
        <v/>
      </c>
      <c r="H652" s="9">
        <f>Source!AW302</f>
        <v>1</v>
      </c>
      <c r="I652" s="9">
        <f>IF(Source!BC302&lt;&gt; 0, Source!BC302, 1)</f>
        <v>1</v>
      </c>
      <c r="J652" s="21">
        <f>Source!P302</f>
        <v>1284.5</v>
      </c>
      <c r="K652" s="21"/>
    </row>
    <row r="653" spans="1:22" ht="14.25" x14ac:dyDescent="0.2">
      <c r="A653" s="18"/>
      <c r="B653" s="18"/>
      <c r="C653" s="18" t="s">
        <v>609</v>
      </c>
      <c r="D653" s="19" t="s">
        <v>610</v>
      </c>
      <c r="E653" s="9">
        <f>Source!AT302</f>
        <v>70</v>
      </c>
      <c r="F653" s="21"/>
      <c r="G653" s="20"/>
      <c r="H653" s="9"/>
      <c r="I653" s="9"/>
      <c r="J653" s="21">
        <f>SUM(R649:R652)</f>
        <v>64836.45</v>
      </c>
      <c r="K653" s="21"/>
    </row>
    <row r="654" spans="1:22" ht="14.25" x14ac:dyDescent="0.2">
      <c r="A654" s="18"/>
      <c r="B654" s="18"/>
      <c r="C654" s="18" t="s">
        <v>611</v>
      </c>
      <c r="D654" s="19" t="s">
        <v>610</v>
      </c>
      <c r="E654" s="9">
        <f>Source!AU302</f>
        <v>10</v>
      </c>
      <c r="F654" s="21"/>
      <c r="G654" s="20"/>
      <c r="H654" s="9"/>
      <c r="I654" s="9"/>
      <c r="J654" s="21">
        <f>SUM(T649:T653)</f>
        <v>9262.35</v>
      </c>
      <c r="K654" s="21"/>
    </row>
    <row r="655" spans="1:22" ht="14.25" x14ac:dyDescent="0.2">
      <c r="A655" s="18"/>
      <c r="B655" s="18"/>
      <c r="C655" s="18" t="s">
        <v>613</v>
      </c>
      <c r="D655" s="19" t="s">
        <v>614</v>
      </c>
      <c r="E655" s="9">
        <f>Source!AQ302</f>
        <v>15</v>
      </c>
      <c r="F655" s="21"/>
      <c r="G655" s="20" t="str">
        <f>Source!DI302</f>
        <v/>
      </c>
      <c r="H655" s="9">
        <f>Source!AV302</f>
        <v>1</v>
      </c>
      <c r="I655" s="9"/>
      <c r="J655" s="21"/>
      <c r="K655" s="21">
        <f>Source!U302</f>
        <v>150</v>
      </c>
    </row>
    <row r="656" spans="1:22" ht="15" x14ac:dyDescent="0.25">
      <c r="A656" s="24"/>
      <c r="B656" s="24"/>
      <c r="C656" s="24"/>
      <c r="D656" s="24"/>
      <c r="E656" s="24"/>
      <c r="F656" s="24"/>
      <c r="G656" s="24"/>
      <c r="H656" s="24"/>
      <c r="I656" s="47">
        <f>J651+J652+J653+J654</f>
        <v>168006.80000000002</v>
      </c>
      <c r="J656" s="47"/>
      <c r="K656" s="25">
        <f>IF(Source!I302&lt;&gt;0, ROUND(I656/Source!I302, 2), 0)</f>
        <v>16800.68</v>
      </c>
      <c r="P656" s="23">
        <f>I656</f>
        <v>168006.80000000002</v>
      </c>
    </row>
    <row r="657" spans="1:22" ht="57" x14ac:dyDescent="0.2">
      <c r="A657" s="18">
        <v>72</v>
      </c>
      <c r="B657" s="18" t="str">
        <f>Source!F304</f>
        <v>1.20-2203-2-5/1</v>
      </c>
      <c r="C657" s="18" t="str">
        <f>Source!G304</f>
        <v>Техническое обслуживание щита осветительного группового с вводным рубильником и предохранителями, число групп 10</v>
      </c>
      <c r="D657" s="19" t="str">
        <f>Source!H304</f>
        <v>шт.</v>
      </c>
      <c r="E657" s="9">
        <f>Source!I304</f>
        <v>2</v>
      </c>
      <c r="F657" s="21"/>
      <c r="G657" s="20"/>
      <c r="H657" s="9"/>
      <c r="I657" s="9"/>
      <c r="J657" s="21"/>
      <c r="K657" s="21"/>
      <c r="Q657">
        <f>ROUND((Source!BZ304/100)*ROUND((Source!AF304*Source!AV304)*Source!I304, 2), 2)</f>
        <v>6483.64</v>
      </c>
      <c r="R657">
        <f>Source!X304</f>
        <v>6483.64</v>
      </c>
      <c r="S657">
        <f>ROUND((Source!CA304/100)*ROUND((Source!AF304*Source!AV304)*Source!I304, 2), 2)</f>
        <v>926.23</v>
      </c>
      <c r="T657">
        <f>Source!Y304</f>
        <v>926.23</v>
      </c>
      <c r="U657">
        <f>ROUND((175/100)*ROUND((Source!AE304*Source!AV304)*Source!I304, 2), 2)</f>
        <v>0</v>
      </c>
      <c r="V657">
        <f>ROUND((108/100)*ROUND(Source!CS304*Source!I304, 2), 2)</f>
        <v>0</v>
      </c>
    </row>
    <row r="658" spans="1:22" x14ac:dyDescent="0.2">
      <c r="C658" s="26" t="str">
        <f>"Объем: "&amp;Source!I304&amp;"=1+"&amp;"1"</f>
        <v>Объем: 2=1+1</v>
      </c>
    </row>
    <row r="659" spans="1:22" ht="14.25" x14ac:dyDescent="0.2">
      <c r="A659" s="18"/>
      <c r="B659" s="18"/>
      <c r="C659" s="18" t="s">
        <v>605</v>
      </c>
      <c r="D659" s="19"/>
      <c r="E659" s="9"/>
      <c r="F659" s="21">
        <f>Source!AO304</f>
        <v>4631.17</v>
      </c>
      <c r="G659" s="20" t="str">
        <f>Source!DG304</f>
        <v/>
      </c>
      <c r="H659" s="9">
        <f>Source!AV304</f>
        <v>1</v>
      </c>
      <c r="I659" s="9">
        <f>IF(Source!BA304&lt;&gt; 0, Source!BA304, 1)</f>
        <v>1</v>
      </c>
      <c r="J659" s="21">
        <f>Source!S304</f>
        <v>9262.34</v>
      </c>
      <c r="K659" s="21"/>
    </row>
    <row r="660" spans="1:22" ht="14.25" x14ac:dyDescent="0.2">
      <c r="A660" s="18"/>
      <c r="B660" s="18"/>
      <c r="C660" s="18" t="s">
        <v>608</v>
      </c>
      <c r="D660" s="19"/>
      <c r="E660" s="9"/>
      <c r="F660" s="21">
        <f>Source!AL304</f>
        <v>69.19</v>
      </c>
      <c r="G660" s="20" t="str">
        <f>Source!DD304</f>
        <v/>
      </c>
      <c r="H660" s="9">
        <f>Source!AW304</f>
        <v>1</v>
      </c>
      <c r="I660" s="9">
        <f>IF(Source!BC304&lt;&gt; 0, Source!BC304, 1)</f>
        <v>1</v>
      </c>
      <c r="J660" s="21">
        <f>Source!P304</f>
        <v>138.38</v>
      </c>
      <c r="K660" s="21"/>
    </row>
    <row r="661" spans="1:22" ht="14.25" x14ac:dyDescent="0.2">
      <c r="A661" s="18"/>
      <c r="B661" s="18"/>
      <c r="C661" s="18" t="s">
        <v>609</v>
      </c>
      <c r="D661" s="19" t="s">
        <v>610</v>
      </c>
      <c r="E661" s="9">
        <f>Source!AT304</f>
        <v>70</v>
      </c>
      <c r="F661" s="21"/>
      <c r="G661" s="20"/>
      <c r="H661" s="9"/>
      <c r="I661" s="9"/>
      <c r="J661" s="21">
        <f>SUM(R657:R660)</f>
        <v>6483.64</v>
      </c>
      <c r="K661" s="21"/>
    </row>
    <row r="662" spans="1:22" ht="14.25" x14ac:dyDescent="0.2">
      <c r="A662" s="18"/>
      <c r="B662" s="18"/>
      <c r="C662" s="18" t="s">
        <v>611</v>
      </c>
      <c r="D662" s="19" t="s">
        <v>610</v>
      </c>
      <c r="E662" s="9">
        <f>Source!AU304</f>
        <v>10</v>
      </c>
      <c r="F662" s="21"/>
      <c r="G662" s="20"/>
      <c r="H662" s="9"/>
      <c r="I662" s="9"/>
      <c r="J662" s="21">
        <f>SUM(T657:T661)</f>
        <v>926.23</v>
      </c>
      <c r="K662" s="21"/>
    </row>
    <row r="663" spans="1:22" ht="14.25" x14ac:dyDescent="0.2">
      <c r="A663" s="18"/>
      <c r="B663" s="18"/>
      <c r="C663" s="18" t="s">
        <v>613</v>
      </c>
      <c r="D663" s="19" t="s">
        <v>614</v>
      </c>
      <c r="E663" s="9">
        <f>Source!AQ304</f>
        <v>7.5</v>
      </c>
      <c r="F663" s="21"/>
      <c r="G663" s="20" t="str">
        <f>Source!DI304</f>
        <v/>
      </c>
      <c r="H663" s="9">
        <f>Source!AV304</f>
        <v>1</v>
      </c>
      <c r="I663" s="9"/>
      <c r="J663" s="21"/>
      <c r="K663" s="21">
        <f>Source!U304</f>
        <v>15</v>
      </c>
    </row>
    <row r="664" spans="1:22" ht="15" x14ac:dyDescent="0.25">
      <c r="A664" s="24"/>
      <c r="B664" s="24"/>
      <c r="C664" s="24"/>
      <c r="D664" s="24"/>
      <c r="E664" s="24"/>
      <c r="F664" s="24"/>
      <c r="G664" s="24"/>
      <c r="H664" s="24"/>
      <c r="I664" s="47">
        <f>J659+J660+J661+J662</f>
        <v>16810.59</v>
      </c>
      <c r="J664" s="47"/>
      <c r="K664" s="25">
        <f>IF(Source!I304&lt;&gt;0, ROUND(I664/Source!I304, 2), 0)</f>
        <v>8405.2999999999993</v>
      </c>
      <c r="P664" s="23">
        <f>I664</f>
        <v>16810.59</v>
      </c>
    </row>
    <row r="665" spans="1:22" ht="71.25" x14ac:dyDescent="0.2">
      <c r="A665" s="18">
        <v>73</v>
      </c>
      <c r="B665" s="18" t="str">
        <f>Source!F307</f>
        <v>1.21-2203-33-1/1</v>
      </c>
      <c r="C665" s="18" t="str">
        <f>Source!G307</f>
        <v>Техническое обслуживание шкафов силовых и осветительных установок  //  Щит обогрева воронок кровельных, Ящик управления наружным освещением</v>
      </c>
      <c r="D665" s="19" t="str">
        <f>Source!H307</f>
        <v>шкаф</v>
      </c>
      <c r="E665" s="9">
        <f>Source!I307</f>
        <v>2</v>
      </c>
      <c r="F665" s="21"/>
      <c r="G665" s="20"/>
      <c r="H665" s="9"/>
      <c r="I665" s="9"/>
      <c r="J665" s="21"/>
      <c r="K665" s="21"/>
      <c r="Q665">
        <f>ROUND((Source!BZ307/100)*ROUND((Source!AF307*Source!AV307)*Source!I307, 2), 2)</f>
        <v>1430.69</v>
      </c>
      <c r="R665">
        <f>Source!X307</f>
        <v>1430.69</v>
      </c>
      <c r="S665">
        <f>ROUND((Source!CA307/100)*ROUND((Source!AF307*Source!AV307)*Source!I307, 2), 2)</f>
        <v>204.38</v>
      </c>
      <c r="T665">
        <f>Source!Y307</f>
        <v>204.38</v>
      </c>
      <c r="U665">
        <f>ROUND((175/100)*ROUND((Source!AE307*Source!AV307)*Source!I307, 2), 2)</f>
        <v>1041.04</v>
      </c>
      <c r="V665">
        <f>ROUND((108/100)*ROUND(Source!CS307*Source!I307, 2), 2)</f>
        <v>642.47</v>
      </c>
    </row>
    <row r="666" spans="1:22" ht="14.25" x14ac:dyDescent="0.2">
      <c r="A666" s="18"/>
      <c r="B666" s="18"/>
      <c r="C666" s="18" t="s">
        <v>605</v>
      </c>
      <c r="D666" s="19"/>
      <c r="E666" s="9"/>
      <c r="F666" s="21">
        <f>Source!AO307</f>
        <v>510.96</v>
      </c>
      <c r="G666" s="20" t="str">
        <f>Source!DG307</f>
        <v>)*2</v>
      </c>
      <c r="H666" s="9">
        <f>Source!AV307</f>
        <v>1</v>
      </c>
      <c r="I666" s="9">
        <f>IF(Source!BA307&lt;&gt; 0, Source!BA307, 1)</f>
        <v>1</v>
      </c>
      <c r="J666" s="21">
        <f>Source!S307</f>
        <v>2043.84</v>
      </c>
      <c r="K666" s="21"/>
    </row>
    <row r="667" spans="1:22" ht="14.25" x14ac:dyDescent="0.2">
      <c r="A667" s="18"/>
      <c r="B667" s="18"/>
      <c r="C667" s="18" t="s">
        <v>606</v>
      </c>
      <c r="D667" s="19"/>
      <c r="E667" s="9"/>
      <c r="F667" s="21">
        <f>Source!AM307</f>
        <v>234.54</v>
      </c>
      <c r="G667" s="20" t="str">
        <f>Source!DE307</f>
        <v>)*2</v>
      </c>
      <c r="H667" s="9">
        <f>Source!AV307</f>
        <v>1</v>
      </c>
      <c r="I667" s="9">
        <f>IF(Source!BB307&lt;&gt; 0, Source!BB307, 1)</f>
        <v>1</v>
      </c>
      <c r="J667" s="21">
        <f>Source!Q307</f>
        <v>938.16</v>
      </c>
      <c r="K667" s="21"/>
    </row>
    <row r="668" spans="1:22" ht="14.25" x14ac:dyDescent="0.2">
      <c r="A668" s="18"/>
      <c r="B668" s="18"/>
      <c r="C668" s="18" t="s">
        <v>607</v>
      </c>
      <c r="D668" s="19"/>
      <c r="E668" s="9"/>
      <c r="F668" s="21">
        <f>Source!AN307</f>
        <v>148.72</v>
      </c>
      <c r="G668" s="20" t="str">
        <f>Source!DF307</f>
        <v>)*2</v>
      </c>
      <c r="H668" s="9">
        <f>Source!AV307</f>
        <v>1</v>
      </c>
      <c r="I668" s="9">
        <f>IF(Source!BS307&lt;&gt; 0, Source!BS307, 1)</f>
        <v>1</v>
      </c>
      <c r="J668" s="22">
        <f>Source!R307</f>
        <v>594.88</v>
      </c>
      <c r="K668" s="21"/>
    </row>
    <row r="669" spans="1:22" ht="14.25" x14ac:dyDescent="0.2">
      <c r="A669" s="18"/>
      <c r="B669" s="18"/>
      <c r="C669" s="18" t="s">
        <v>608</v>
      </c>
      <c r="D669" s="19"/>
      <c r="E669" s="9"/>
      <c r="F669" s="21">
        <f>Source!AL307</f>
        <v>25.52</v>
      </c>
      <c r="G669" s="20" t="str">
        <f>Source!DD307</f>
        <v>)*2</v>
      </c>
      <c r="H669" s="9">
        <f>Source!AW307</f>
        <v>1</v>
      </c>
      <c r="I669" s="9">
        <f>IF(Source!BC307&lt;&gt; 0, Source!BC307, 1)</f>
        <v>1</v>
      </c>
      <c r="J669" s="21">
        <f>Source!P307</f>
        <v>102.08</v>
      </c>
      <c r="K669" s="21"/>
    </row>
    <row r="670" spans="1:22" ht="14.25" x14ac:dyDescent="0.2">
      <c r="A670" s="18"/>
      <c r="B670" s="18"/>
      <c r="C670" s="18" t="s">
        <v>609</v>
      </c>
      <c r="D670" s="19" t="s">
        <v>610</v>
      </c>
      <c r="E670" s="9">
        <f>Source!AT307</f>
        <v>70</v>
      </c>
      <c r="F670" s="21"/>
      <c r="G670" s="20"/>
      <c r="H670" s="9"/>
      <c r="I670" s="9"/>
      <c r="J670" s="21">
        <f>SUM(R665:R669)</f>
        <v>1430.69</v>
      </c>
      <c r="K670" s="21"/>
    </row>
    <row r="671" spans="1:22" ht="14.25" x14ac:dyDescent="0.2">
      <c r="A671" s="18"/>
      <c r="B671" s="18"/>
      <c r="C671" s="18" t="s">
        <v>611</v>
      </c>
      <c r="D671" s="19" t="s">
        <v>610</v>
      </c>
      <c r="E671" s="9">
        <f>Source!AU307</f>
        <v>10</v>
      </c>
      <c r="F671" s="21"/>
      <c r="G671" s="20"/>
      <c r="H671" s="9"/>
      <c r="I671" s="9"/>
      <c r="J671" s="21">
        <f>SUM(T665:T670)</f>
        <v>204.38</v>
      </c>
      <c r="K671" s="21"/>
    </row>
    <row r="672" spans="1:22" ht="14.25" x14ac:dyDescent="0.2">
      <c r="A672" s="18"/>
      <c r="B672" s="18"/>
      <c r="C672" s="18" t="s">
        <v>612</v>
      </c>
      <c r="D672" s="19" t="s">
        <v>610</v>
      </c>
      <c r="E672" s="9">
        <f>108</f>
        <v>108</v>
      </c>
      <c r="F672" s="21"/>
      <c r="G672" s="20"/>
      <c r="H672" s="9"/>
      <c r="I672" s="9"/>
      <c r="J672" s="21">
        <f>SUM(V665:V671)</f>
        <v>642.47</v>
      </c>
      <c r="K672" s="21"/>
    </row>
    <row r="673" spans="1:22" ht="14.25" x14ac:dyDescent="0.2">
      <c r="A673" s="18"/>
      <c r="B673" s="18"/>
      <c r="C673" s="18" t="s">
        <v>613</v>
      </c>
      <c r="D673" s="19" t="s">
        <v>614</v>
      </c>
      <c r="E673" s="9">
        <f>Source!AQ307</f>
        <v>0.72</v>
      </c>
      <c r="F673" s="21"/>
      <c r="G673" s="20" t="str">
        <f>Source!DI307</f>
        <v>)*2</v>
      </c>
      <c r="H673" s="9">
        <f>Source!AV307</f>
        <v>1</v>
      </c>
      <c r="I673" s="9"/>
      <c r="J673" s="21"/>
      <c r="K673" s="21">
        <f>Source!U307</f>
        <v>2.88</v>
      </c>
    </row>
    <row r="674" spans="1:22" ht="15" x14ac:dyDescent="0.25">
      <c r="A674" s="24"/>
      <c r="B674" s="24"/>
      <c r="C674" s="24"/>
      <c r="D674" s="24"/>
      <c r="E674" s="24"/>
      <c r="F674" s="24"/>
      <c r="G674" s="24"/>
      <c r="H674" s="24"/>
      <c r="I674" s="47">
        <f>J666+J667+J669+J670+J671+J672</f>
        <v>5361.6200000000008</v>
      </c>
      <c r="J674" s="47"/>
      <c r="K674" s="25">
        <f>IF(Source!I307&lt;&gt;0, ROUND(I674/Source!I307, 2), 0)</f>
        <v>2680.81</v>
      </c>
      <c r="P674" s="23">
        <f>I674</f>
        <v>5361.6200000000008</v>
      </c>
    </row>
    <row r="676" spans="1:22" ht="15" x14ac:dyDescent="0.25">
      <c r="B676" s="48" t="str">
        <f>Source!G308</f>
        <v>Светильники</v>
      </c>
      <c r="C676" s="48"/>
      <c r="D676" s="48"/>
      <c r="E676" s="48"/>
      <c r="F676" s="48"/>
      <c r="G676" s="48"/>
      <c r="H676" s="48"/>
      <c r="I676" s="48"/>
      <c r="J676" s="48"/>
    </row>
    <row r="677" spans="1:22" ht="57" x14ac:dyDescent="0.2">
      <c r="A677" s="18">
        <v>74</v>
      </c>
      <c r="B677" s="18" t="str">
        <f>Source!F309</f>
        <v>1.20-2103-15-1/1</v>
      </c>
      <c r="C677" s="18" t="str">
        <f>Source!G309</f>
        <v>Техническое обслуживание светильника светодиодного типа «Титан» рабочего освещения - полугодовое</v>
      </c>
      <c r="D677" s="19" t="str">
        <f>Source!H309</f>
        <v>шт.</v>
      </c>
      <c r="E677" s="9">
        <f>Source!I309</f>
        <v>200</v>
      </c>
      <c r="F677" s="21"/>
      <c r="G677" s="20"/>
      <c r="H677" s="9"/>
      <c r="I677" s="9"/>
      <c r="J677" s="21"/>
      <c r="K677" s="21"/>
      <c r="Q677">
        <f>ROUND((Source!BZ309/100)*ROUND((Source!AF309*Source!AV309)*Source!I309, 2), 2)</f>
        <v>25186</v>
      </c>
      <c r="R677">
        <f>Source!X309</f>
        <v>25186</v>
      </c>
      <c r="S677">
        <f>ROUND((Source!CA309/100)*ROUND((Source!AF309*Source!AV309)*Source!I309, 2), 2)</f>
        <v>3598</v>
      </c>
      <c r="T677">
        <f>Source!Y309</f>
        <v>3598</v>
      </c>
      <c r="U677">
        <f>ROUND((175/100)*ROUND((Source!AE309*Source!AV309)*Source!I309, 2), 2)</f>
        <v>0</v>
      </c>
      <c r="V677">
        <f>ROUND((108/100)*ROUND(Source!CS309*Source!I309, 2), 2)</f>
        <v>0</v>
      </c>
    </row>
    <row r="678" spans="1:22" ht="14.25" x14ac:dyDescent="0.2">
      <c r="A678" s="18"/>
      <c r="B678" s="18"/>
      <c r="C678" s="18" t="s">
        <v>605</v>
      </c>
      <c r="D678" s="19"/>
      <c r="E678" s="9"/>
      <c r="F678" s="21">
        <f>Source!AO309</f>
        <v>179.9</v>
      </c>
      <c r="G678" s="20" t="str">
        <f>Source!DG309</f>
        <v/>
      </c>
      <c r="H678" s="9">
        <f>Source!AV309</f>
        <v>1</v>
      </c>
      <c r="I678" s="9">
        <f>IF(Source!BA309&lt;&gt; 0, Source!BA309, 1)</f>
        <v>1</v>
      </c>
      <c r="J678" s="21">
        <f>Source!S309</f>
        <v>35980</v>
      </c>
      <c r="K678" s="21"/>
    </row>
    <row r="679" spans="1:22" ht="14.25" x14ac:dyDescent="0.2">
      <c r="A679" s="18"/>
      <c r="B679" s="18"/>
      <c r="C679" s="18" t="s">
        <v>608</v>
      </c>
      <c r="D679" s="19"/>
      <c r="E679" s="9"/>
      <c r="F679" s="21">
        <f>Source!AL309</f>
        <v>9.58</v>
      </c>
      <c r="G679" s="20" t="str">
        <f>Source!DD309</f>
        <v/>
      </c>
      <c r="H679" s="9">
        <f>Source!AW309</f>
        <v>1</v>
      </c>
      <c r="I679" s="9">
        <f>IF(Source!BC309&lt;&gt; 0, Source!BC309, 1)</f>
        <v>1</v>
      </c>
      <c r="J679" s="21">
        <f>Source!P309</f>
        <v>1916</v>
      </c>
      <c r="K679" s="21"/>
    </row>
    <row r="680" spans="1:22" ht="14.25" x14ac:dyDescent="0.2">
      <c r="A680" s="18"/>
      <c r="B680" s="18"/>
      <c r="C680" s="18" t="s">
        <v>609</v>
      </c>
      <c r="D680" s="19" t="s">
        <v>610</v>
      </c>
      <c r="E680" s="9">
        <f>Source!AT309</f>
        <v>70</v>
      </c>
      <c r="F680" s="21"/>
      <c r="G680" s="20"/>
      <c r="H680" s="9"/>
      <c r="I680" s="9"/>
      <c r="J680" s="21">
        <f>SUM(R677:R679)</f>
        <v>25186</v>
      </c>
      <c r="K680" s="21"/>
    </row>
    <row r="681" spans="1:22" ht="14.25" x14ac:dyDescent="0.2">
      <c r="A681" s="18"/>
      <c r="B681" s="18"/>
      <c r="C681" s="18" t="s">
        <v>611</v>
      </c>
      <c r="D681" s="19" t="s">
        <v>610</v>
      </c>
      <c r="E681" s="9">
        <f>Source!AU309</f>
        <v>10</v>
      </c>
      <c r="F681" s="21"/>
      <c r="G681" s="20"/>
      <c r="H681" s="9"/>
      <c r="I681" s="9"/>
      <c r="J681" s="21">
        <f>SUM(T677:T680)</f>
        <v>3598</v>
      </c>
      <c r="K681" s="21"/>
    </row>
    <row r="682" spans="1:22" ht="14.25" x14ac:dyDescent="0.2">
      <c r="A682" s="18"/>
      <c r="B682" s="18"/>
      <c r="C682" s="18" t="s">
        <v>613</v>
      </c>
      <c r="D682" s="19" t="s">
        <v>614</v>
      </c>
      <c r="E682" s="9">
        <f>Source!AQ309</f>
        <v>0.32</v>
      </c>
      <c r="F682" s="21"/>
      <c r="G682" s="20" t="str">
        <f>Source!DI309</f>
        <v/>
      </c>
      <c r="H682" s="9">
        <f>Source!AV309</f>
        <v>1</v>
      </c>
      <c r="I682" s="9"/>
      <c r="J682" s="21"/>
      <c r="K682" s="21">
        <f>Source!U309</f>
        <v>64</v>
      </c>
    </row>
    <row r="683" spans="1:22" ht="15" x14ac:dyDescent="0.25">
      <c r="A683" s="24"/>
      <c r="B683" s="24"/>
      <c r="C683" s="24"/>
      <c r="D683" s="24"/>
      <c r="E683" s="24"/>
      <c r="F683" s="24"/>
      <c r="G683" s="24"/>
      <c r="H683" s="24"/>
      <c r="I683" s="47">
        <f>J678+J679+J680+J681</f>
        <v>66680</v>
      </c>
      <c r="J683" s="47"/>
      <c r="K683" s="25">
        <f>IF(Source!I309&lt;&gt;0, ROUND(I683/Source!I309, 2), 0)</f>
        <v>333.4</v>
      </c>
      <c r="P683" s="23">
        <f>I683</f>
        <v>66680</v>
      </c>
    </row>
    <row r="684" spans="1:22" ht="99.75" x14ac:dyDescent="0.2">
      <c r="A684" s="18">
        <v>75</v>
      </c>
      <c r="B684" s="18" t="str">
        <f>Source!F310</f>
        <v>1.20-2103-25-1/1</v>
      </c>
      <c r="C684" s="18" t="str">
        <f>Source!G310</f>
        <v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</v>
      </c>
      <c r="D684" s="19" t="str">
        <f>Source!H310</f>
        <v>шт.</v>
      </c>
      <c r="E684" s="9">
        <f>Source!I310</f>
        <v>27</v>
      </c>
      <c r="F684" s="21"/>
      <c r="G684" s="20"/>
      <c r="H684" s="9"/>
      <c r="I684" s="9"/>
      <c r="J684" s="21"/>
      <c r="K684" s="21"/>
      <c r="Q684">
        <f>ROUND((Source!BZ310/100)*ROUND((Source!AF310*Source!AV310)*Source!I310, 2), 2)</f>
        <v>1912.49</v>
      </c>
      <c r="R684">
        <f>Source!X310</f>
        <v>1912.49</v>
      </c>
      <c r="S684">
        <f>ROUND((Source!CA310/100)*ROUND((Source!AF310*Source!AV310)*Source!I310, 2), 2)</f>
        <v>273.20999999999998</v>
      </c>
      <c r="T684">
        <f>Source!Y310</f>
        <v>273.20999999999998</v>
      </c>
      <c r="U684">
        <f>ROUND((175/100)*ROUND((Source!AE310*Source!AV310)*Source!I310, 2), 2)</f>
        <v>0</v>
      </c>
      <c r="V684">
        <f>ROUND((108/100)*ROUND(Source!CS310*Source!I310, 2), 2)</f>
        <v>0</v>
      </c>
    </row>
    <row r="685" spans="1:22" ht="14.25" x14ac:dyDescent="0.2">
      <c r="A685" s="18"/>
      <c r="B685" s="18"/>
      <c r="C685" s="18" t="s">
        <v>605</v>
      </c>
      <c r="D685" s="19"/>
      <c r="E685" s="9"/>
      <c r="F685" s="21">
        <f>Source!AO310</f>
        <v>101.19</v>
      </c>
      <c r="G685" s="20" t="str">
        <f>Source!DG310</f>
        <v/>
      </c>
      <c r="H685" s="9">
        <f>Source!AV310</f>
        <v>1</v>
      </c>
      <c r="I685" s="9">
        <f>IF(Source!BA310&lt;&gt; 0, Source!BA310, 1)</f>
        <v>1</v>
      </c>
      <c r="J685" s="21">
        <f>Source!S310</f>
        <v>2732.13</v>
      </c>
      <c r="K685" s="21"/>
    </row>
    <row r="686" spans="1:22" ht="14.25" x14ac:dyDescent="0.2">
      <c r="A686" s="18"/>
      <c r="B686" s="18"/>
      <c r="C686" s="18" t="s">
        <v>608</v>
      </c>
      <c r="D686" s="19"/>
      <c r="E686" s="9"/>
      <c r="F686" s="21">
        <f>Source!AL310</f>
        <v>1.26</v>
      </c>
      <c r="G686" s="20" t="str">
        <f>Source!DD310</f>
        <v/>
      </c>
      <c r="H686" s="9">
        <f>Source!AW310</f>
        <v>1</v>
      </c>
      <c r="I686" s="9">
        <f>IF(Source!BC310&lt;&gt; 0, Source!BC310, 1)</f>
        <v>1</v>
      </c>
      <c r="J686" s="21">
        <f>Source!P310</f>
        <v>34.020000000000003</v>
      </c>
      <c r="K686" s="21"/>
    </row>
    <row r="687" spans="1:22" ht="14.25" x14ac:dyDescent="0.2">
      <c r="A687" s="18"/>
      <c r="B687" s="18"/>
      <c r="C687" s="18" t="s">
        <v>609</v>
      </c>
      <c r="D687" s="19" t="s">
        <v>610</v>
      </c>
      <c r="E687" s="9">
        <f>Source!AT310</f>
        <v>70</v>
      </c>
      <c r="F687" s="21"/>
      <c r="G687" s="20"/>
      <c r="H687" s="9"/>
      <c r="I687" s="9"/>
      <c r="J687" s="21">
        <f>SUM(R684:R686)</f>
        <v>1912.49</v>
      </c>
      <c r="K687" s="21"/>
    </row>
    <row r="688" spans="1:22" ht="14.25" x14ac:dyDescent="0.2">
      <c r="A688" s="18"/>
      <c r="B688" s="18"/>
      <c r="C688" s="18" t="s">
        <v>611</v>
      </c>
      <c r="D688" s="19" t="s">
        <v>610</v>
      </c>
      <c r="E688" s="9">
        <f>Source!AU310</f>
        <v>10</v>
      </c>
      <c r="F688" s="21"/>
      <c r="G688" s="20"/>
      <c r="H688" s="9"/>
      <c r="I688" s="9"/>
      <c r="J688" s="21">
        <f>SUM(T684:T687)</f>
        <v>273.20999999999998</v>
      </c>
      <c r="K688" s="21"/>
    </row>
    <row r="689" spans="1:22" ht="14.25" x14ac:dyDescent="0.2">
      <c r="A689" s="18"/>
      <c r="B689" s="18"/>
      <c r="C689" s="18" t="s">
        <v>613</v>
      </c>
      <c r="D689" s="19" t="s">
        <v>614</v>
      </c>
      <c r="E689" s="9">
        <f>Source!AQ310</f>
        <v>0.18</v>
      </c>
      <c r="F689" s="21"/>
      <c r="G689" s="20" t="str">
        <f>Source!DI310</f>
        <v/>
      </c>
      <c r="H689" s="9">
        <f>Source!AV310</f>
        <v>1</v>
      </c>
      <c r="I689" s="9"/>
      <c r="J689" s="21"/>
      <c r="K689" s="21">
        <f>Source!U310</f>
        <v>4.8599999999999994</v>
      </c>
    </row>
    <row r="690" spans="1:22" ht="15" x14ac:dyDescent="0.25">
      <c r="A690" s="24"/>
      <c r="B690" s="24"/>
      <c r="C690" s="24"/>
      <c r="D690" s="24"/>
      <c r="E690" s="24"/>
      <c r="F690" s="24"/>
      <c r="G690" s="24"/>
      <c r="H690" s="24"/>
      <c r="I690" s="47">
        <f>J685+J686+J687+J688</f>
        <v>4951.8500000000004</v>
      </c>
      <c r="J690" s="47"/>
      <c r="K690" s="25">
        <f>IF(Source!I310&lt;&gt;0, ROUND(I690/Source!I310, 2), 0)</f>
        <v>183.4</v>
      </c>
      <c r="P690" s="23">
        <f>I690</f>
        <v>4951.8500000000004</v>
      </c>
    </row>
    <row r="691" spans="1:22" ht="114" x14ac:dyDescent="0.2">
      <c r="A691" s="18">
        <v>76</v>
      </c>
      <c r="B691" s="18" t="str">
        <f>Source!F311</f>
        <v>1.20-2103-24-1/1</v>
      </c>
      <c r="C691" s="18" t="str">
        <f>Source!G311</f>
        <v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</v>
      </c>
      <c r="D691" s="19" t="str">
        <f>Source!H311</f>
        <v>шт.</v>
      </c>
      <c r="E691" s="9">
        <f>Source!I311</f>
        <v>15</v>
      </c>
      <c r="F691" s="21"/>
      <c r="G691" s="20"/>
      <c r="H691" s="9"/>
      <c r="I691" s="9"/>
      <c r="J691" s="21"/>
      <c r="K691" s="21"/>
      <c r="Q691">
        <f>ROUND((Source!BZ311/100)*ROUND((Source!AF311*Source!AV311)*Source!I311, 2), 2)</f>
        <v>1770.83</v>
      </c>
      <c r="R691">
        <f>Source!X311</f>
        <v>1770.83</v>
      </c>
      <c r="S691">
        <f>ROUND((Source!CA311/100)*ROUND((Source!AF311*Source!AV311)*Source!I311, 2), 2)</f>
        <v>252.98</v>
      </c>
      <c r="T691">
        <f>Source!Y311</f>
        <v>252.98</v>
      </c>
      <c r="U691">
        <f>ROUND((175/100)*ROUND((Source!AE311*Source!AV311)*Source!I311, 2), 2)</f>
        <v>0</v>
      </c>
      <c r="V691">
        <f>ROUND((108/100)*ROUND(Source!CS311*Source!I311, 2), 2)</f>
        <v>0</v>
      </c>
    </row>
    <row r="692" spans="1:22" ht="14.25" x14ac:dyDescent="0.2">
      <c r="A692" s="18"/>
      <c r="B692" s="18"/>
      <c r="C692" s="18" t="s">
        <v>605</v>
      </c>
      <c r="D692" s="19"/>
      <c r="E692" s="9"/>
      <c r="F692" s="21">
        <f>Source!AO311</f>
        <v>168.65</v>
      </c>
      <c r="G692" s="20" t="str">
        <f>Source!DG311</f>
        <v/>
      </c>
      <c r="H692" s="9">
        <f>Source!AV311</f>
        <v>1</v>
      </c>
      <c r="I692" s="9">
        <f>IF(Source!BA311&lt;&gt; 0, Source!BA311, 1)</f>
        <v>1</v>
      </c>
      <c r="J692" s="21">
        <f>Source!S311</f>
        <v>2529.75</v>
      </c>
      <c r="K692" s="21"/>
    </row>
    <row r="693" spans="1:22" ht="14.25" x14ac:dyDescent="0.2">
      <c r="A693" s="18"/>
      <c r="B693" s="18"/>
      <c r="C693" s="18" t="s">
        <v>608</v>
      </c>
      <c r="D693" s="19"/>
      <c r="E693" s="9"/>
      <c r="F693" s="21">
        <f>Source!AL311</f>
        <v>0.63</v>
      </c>
      <c r="G693" s="20" t="str">
        <f>Source!DD311</f>
        <v/>
      </c>
      <c r="H693" s="9">
        <f>Source!AW311</f>
        <v>1</v>
      </c>
      <c r="I693" s="9">
        <f>IF(Source!BC311&lt;&gt; 0, Source!BC311, 1)</f>
        <v>1</v>
      </c>
      <c r="J693" s="21">
        <f>Source!P311</f>
        <v>9.4499999999999993</v>
      </c>
      <c r="K693" s="21"/>
    </row>
    <row r="694" spans="1:22" ht="14.25" x14ac:dyDescent="0.2">
      <c r="A694" s="18"/>
      <c r="B694" s="18"/>
      <c r="C694" s="18" t="s">
        <v>609</v>
      </c>
      <c r="D694" s="19" t="s">
        <v>610</v>
      </c>
      <c r="E694" s="9">
        <f>Source!AT311</f>
        <v>70</v>
      </c>
      <c r="F694" s="21"/>
      <c r="G694" s="20"/>
      <c r="H694" s="9"/>
      <c r="I694" s="9"/>
      <c r="J694" s="21">
        <f>SUM(R691:R693)</f>
        <v>1770.83</v>
      </c>
      <c r="K694" s="21"/>
    </row>
    <row r="695" spans="1:22" ht="14.25" x14ac:dyDescent="0.2">
      <c r="A695" s="18"/>
      <c r="B695" s="18"/>
      <c r="C695" s="18" t="s">
        <v>611</v>
      </c>
      <c r="D695" s="19" t="s">
        <v>610</v>
      </c>
      <c r="E695" s="9">
        <f>Source!AU311</f>
        <v>10</v>
      </c>
      <c r="F695" s="21"/>
      <c r="G695" s="20"/>
      <c r="H695" s="9"/>
      <c r="I695" s="9"/>
      <c r="J695" s="21">
        <f>SUM(T691:T694)</f>
        <v>252.98</v>
      </c>
      <c r="K695" s="21"/>
    </row>
    <row r="696" spans="1:22" ht="14.25" x14ac:dyDescent="0.2">
      <c r="A696" s="18"/>
      <c r="B696" s="18"/>
      <c r="C696" s="18" t="s">
        <v>613</v>
      </c>
      <c r="D696" s="19" t="s">
        <v>614</v>
      </c>
      <c r="E696" s="9">
        <f>Source!AQ311</f>
        <v>0.3</v>
      </c>
      <c r="F696" s="21"/>
      <c r="G696" s="20" t="str">
        <f>Source!DI311</f>
        <v/>
      </c>
      <c r="H696" s="9">
        <f>Source!AV311</f>
        <v>1</v>
      </c>
      <c r="I696" s="9"/>
      <c r="J696" s="21"/>
      <c r="K696" s="21">
        <f>Source!U311</f>
        <v>4.5</v>
      </c>
    </row>
    <row r="697" spans="1:22" ht="15" x14ac:dyDescent="0.25">
      <c r="A697" s="24"/>
      <c r="B697" s="24"/>
      <c r="C697" s="24"/>
      <c r="D697" s="24"/>
      <c r="E697" s="24"/>
      <c r="F697" s="24"/>
      <c r="G697" s="24"/>
      <c r="H697" s="24"/>
      <c r="I697" s="47">
        <f>J692+J693+J694+J695</f>
        <v>4563.0099999999993</v>
      </c>
      <c r="J697" s="47"/>
      <c r="K697" s="25">
        <f>IF(Source!I311&lt;&gt;0, ROUND(I697/Source!I311, 2), 0)</f>
        <v>304.2</v>
      </c>
      <c r="P697" s="23">
        <f>I697</f>
        <v>4563.0099999999993</v>
      </c>
    </row>
    <row r="698" spans="1:22" ht="71.25" x14ac:dyDescent="0.2">
      <c r="A698" s="18">
        <v>77</v>
      </c>
      <c r="B698" s="18" t="str">
        <f>Source!F312</f>
        <v>1.20-2103-17-1/1</v>
      </c>
      <c r="C698" s="18" t="str">
        <f>Source!G312</f>
        <v>Техническое обслуживание прожектора светодиодного мощностью 100 Вт на высоте до 3 м, соединение проводов винтовым зажимом - годовое  //  Светильник уличный</v>
      </c>
      <c r="D698" s="19" t="str">
        <f>Source!H312</f>
        <v>шт.</v>
      </c>
      <c r="E698" s="9">
        <f>Source!I312</f>
        <v>12</v>
      </c>
      <c r="F698" s="21"/>
      <c r="G698" s="20"/>
      <c r="H698" s="9"/>
      <c r="I698" s="9"/>
      <c r="J698" s="21"/>
      <c r="K698" s="21"/>
      <c r="Q698">
        <f>ROUND((Source!BZ312/100)*ROUND((Source!AF312*Source!AV312)*Source!I312, 2), 2)</f>
        <v>850</v>
      </c>
      <c r="R698">
        <f>Source!X312</f>
        <v>850</v>
      </c>
      <c r="S698">
        <f>ROUND((Source!CA312/100)*ROUND((Source!AF312*Source!AV312)*Source!I312, 2), 2)</f>
        <v>121.43</v>
      </c>
      <c r="T698">
        <f>Source!Y312</f>
        <v>121.43</v>
      </c>
      <c r="U698">
        <f>ROUND((175/100)*ROUND((Source!AE312*Source!AV312)*Source!I312, 2), 2)</f>
        <v>0</v>
      </c>
      <c r="V698">
        <f>ROUND((108/100)*ROUND(Source!CS312*Source!I312, 2), 2)</f>
        <v>0</v>
      </c>
    </row>
    <row r="699" spans="1:22" ht="14.25" x14ac:dyDescent="0.2">
      <c r="A699" s="18"/>
      <c r="B699" s="18"/>
      <c r="C699" s="18" t="s">
        <v>605</v>
      </c>
      <c r="D699" s="19"/>
      <c r="E699" s="9"/>
      <c r="F699" s="21">
        <f>Source!AO312</f>
        <v>101.19</v>
      </c>
      <c r="G699" s="20" t="str">
        <f>Source!DG312</f>
        <v/>
      </c>
      <c r="H699" s="9">
        <f>Source!AV312</f>
        <v>1</v>
      </c>
      <c r="I699" s="9">
        <f>IF(Source!BA312&lt;&gt; 0, Source!BA312, 1)</f>
        <v>1</v>
      </c>
      <c r="J699" s="21">
        <f>Source!S312</f>
        <v>1214.28</v>
      </c>
      <c r="K699" s="21"/>
    </row>
    <row r="700" spans="1:22" ht="14.25" x14ac:dyDescent="0.2">
      <c r="A700" s="18"/>
      <c r="B700" s="18"/>
      <c r="C700" s="18" t="s">
        <v>608</v>
      </c>
      <c r="D700" s="19"/>
      <c r="E700" s="9"/>
      <c r="F700" s="21">
        <f>Source!AL312</f>
        <v>0.94</v>
      </c>
      <c r="G700" s="20" t="str">
        <f>Source!DD312</f>
        <v/>
      </c>
      <c r="H700" s="9">
        <f>Source!AW312</f>
        <v>1</v>
      </c>
      <c r="I700" s="9">
        <f>IF(Source!BC312&lt;&gt; 0, Source!BC312, 1)</f>
        <v>1</v>
      </c>
      <c r="J700" s="21">
        <f>Source!P312</f>
        <v>11.28</v>
      </c>
      <c r="K700" s="21"/>
    </row>
    <row r="701" spans="1:22" ht="14.25" x14ac:dyDescent="0.2">
      <c r="A701" s="18"/>
      <c r="B701" s="18"/>
      <c r="C701" s="18" t="s">
        <v>609</v>
      </c>
      <c r="D701" s="19" t="s">
        <v>610</v>
      </c>
      <c r="E701" s="9">
        <f>Source!AT312</f>
        <v>70</v>
      </c>
      <c r="F701" s="21"/>
      <c r="G701" s="20"/>
      <c r="H701" s="9"/>
      <c r="I701" s="9"/>
      <c r="J701" s="21">
        <f>SUM(R698:R700)</f>
        <v>850</v>
      </c>
      <c r="K701" s="21"/>
    </row>
    <row r="702" spans="1:22" ht="14.25" x14ac:dyDescent="0.2">
      <c r="A702" s="18"/>
      <c r="B702" s="18"/>
      <c r="C702" s="18" t="s">
        <v>611</v>
      </c>
      <c r="D702" s="19" t="s">
        <v>610</v>
      </c>
      <c r="E702" s="9">
        <f>Source!AU312</f>
        <v>10</v>
      </c>
      <c r="F702" s="21"/>
      <c r="G702" s="20"/>
      <c r="H702" s="9"/>
      <c r="I702" s="9"/>
      <c r="J702" s="21">
        <f>SUM(T698:T701)</f>
        <v>121.43</v>
      </c>
      <c r="K702" s="21"/>
    </row>
    <row r="703" spans="1:22" ht="14.25" x14ac:dyDescent="0.2">
      <c r="A703" s="18"/>
      <c r="B703" s="18"/>
      <c r="C703" s="18" t="s">
        <v>613</v>
      </c>
      <c r="D703" s="19" t="s">
        <v>614</v>
      </c>
      <c r="E703" s="9">
        <f>Source!AQ312</f>
        <v>0.18</v>
      </c>
      <c r="F703" s="21"/>
      <c r="G703" s="20" t="str">
        <f>Source!DI312</f>
        <v/>
      </c>
      <c r="H703" s="9">
        <f>Source!AV312</f>
        <v>1</v>
      </c>
      <c r="I703" s="9"/>
      <c r="J703" s="21"/>
      <c r="K703" s="21">
        <f>Source!U312</f>
        <v>2.16</v>
      </c>
    </row>
    <row r="704" spans="1:22" ht="15" x14ac:dyDescent="0.25">
      <c r="A704" s="24"/>
      <c r="B704" s="24"/>
      <c r="C704" s="24"/>
      <c r="D704" s="24"/>
      <c r="E704" s="24"/>
      <c r="F704" s="24"/>
      <c r="G704" s="24"/>
      <c r="H704" s="24"/>
      <c r="I704" s="47">
        <f>J699+J700+J701+J702</f>
        <v>2196.9899999999998</v>
      </c>
      <c r="J704" s="47"/>
      <c r="K704" s="25">
        <f>IF(Source!I312&lt;&gt;0, ROUND(I704/Source!I312, 2), 0)</f>
        <v>183.08</v>
      </c>
      <c r="P704" s="23">
        <f>I704</f>
        <v>2196.9899999999998</v>
      </c>
    </row>
    <row r="706" spans="1:22" ht="15" x14ac:dyDescent="0.25">
      <c r="B706" s="48" t="str">
        <f>Source!G313</f>
        <v>Электроустановочное оборудование</v>
      </c>
      <c r="C706" s="48"/>
      <c r="D706" s="48"/>
      <c r="E706" s="48"/>
      <c r="F706" s="48"/>
      <c r="G706" s="48"/>
      <c r="H706" s="48"/>
      <c r="I706" s="48"/>
      <c r="J706" s="48"/>
    </row>
    <row r="707" spans="1:22" ht="71.25" x14ac:dyDescent="0.2">
      <c r="A707" s="18">
        <v>78</v>
      </c>
      <c r="B707" s="18" t="str">
        <f>Source!F316</f>
        <v>1.21-2303-37-1/1</v>
      </c>
      <c r="C707" s="18" t="str">
        <f>Source!G316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D707" s="19" t="str">
        <f>Source!H316</f>
        <v>10 шт.</v>
      </c>
      <c r="E707" s="9">
        <f>Source!I316</f>
        <v>6.4</v>
      </c>
      <c r="F707" s="21"/>
      <c r="G707" s="20"/>
      <c r="H707" s="9"/>
      <c r="I707" s="9"/>
      <c r="J707" s="21"/>
      <c r="K707" s="21"/>
      <c r="Q707">
        <f>ROUND((Source!BZ316/100)*ROUND((Source!AF316*Source!AV316)*Source!I316, 2), 2)</f>
        <v>497.95</v>
      </c>
      <c r="R707">
        <f>Source!X316</f>
        <v>497.95</v>
      </c>
      <c r="S707">
        <f>ROUND((Source!CA316/100)*ROUND((Source!AF316*Source!AV316)*Source!I316, 2), 2)</f>
        <v>71.14</v>
      </c>
      <c r="T707">
        <f>Source!Y316</f>
        <v>71.14</v>
      </c>
      <c r="U707">
        <f>ROUND((175/100)*ROUND((Source!AE316*Source!AV316)*Source!I316, 2), 2)</f>
        <v>0</v>
      </c>
      <c r="V707">
        <f>ROUND((108/100)*ROUND(Source!CS316*Source!I316, 2), 2)</f>
        <v>0</v>
      </c>
    </row>
    <row r="708" spans="1:22" x14ac:dyDescent="0.2">
      <c r="C708" s="26" t="str">
        <f>"Объем: "&amp;Source!I316&amp;"=(55+"&amp;"9)/"&amp;"10"</f>
        <v>Объем: 6,4=(55+9)/10</v>
      </c>
    </row>
    <row r="709" spans="1:22" ht="14.25" x14ac:dyDescent="0.2">
      <c r="A709" s="18"/>
      <c r="B709" s="18"/>
      <c r="C709" s="18" t="s">
        <v>605</v>
      </c>
      <c r="D709" s="19"/>
      <c r="E709" s="9"/>
      <c r="F709" s="21">
        <f>Source!AO316</f>
        <v>111.15</v>
      </c>
      <c r="G709" s="20" t="str">
        <f>Source!DG316</f>
        <v/>
      </c>
      <c r="H709" s="9">
        <f>Source!AV316</f>
        <v>1</v>
      </c>
      <c r="I709" s="9">
        <f>IF(Source!BA316&lt;&gt; 0, Source!BA316, 1)</f>
        <v>1</v>
      </c>
      <c r="J709" s="21">
        <f>Source!S316</f>
        <v>711.36</v>
      </c>
      <c r="K709" s="21"/>
    </row>
    <row r="710" spans="1:22" ht="14.25" x14ac:dyDescent="0.2">
      <c r="A710" s="18"/>
      <c r="B710" s="18"/>
      <c r="C710" s="18" t="s">
        <v>608</v>
      </c>
      <c r="D710" s="19"/>
      <c r="E710" s="9"/>
      <c r="F710" s="21">
        <f>Source!AL316</f>
        <v>6.3</v>
      </c>
      <c r="G710" s="20" t="str">
        <f>Source!DD316</f>
        <v/>
      </c>
      <c r="H710" s="9">
        <f>Source!AW316</f>
        <v>1</v>
      </c>
      <c r="I710" s="9">
        <f>IF(Source!BC316&lt;&gt; 0, Source!BC316, 1)</f>
        <v>1</v>
      </c>
      <c r="J710" s="21">
        <f>Source!P316</f>
        <v>40.32</v>
      </c>
      <c r="K710" s="21"/>
    </row>
    <row r="711" spans="1:22" ht="14.25" x14ac:dyDescent="0.2">
      <c r="A711" s="18"/>
      <c r="B711" s="18"/>
      <c r="C711" s="18" t="s">
        <v>609</v>
      </c>
      <c r="D711" s="19" t="s">
        <v>610</v>
      </c>
      <c r="E711" s="9">
        <f>Source!AT316</f>
        <v>70</v>
      </c>
      <c r="F711" s="21"/>
      <c r="G711" s="20"/>
      <c r="H711" s="9"/>
      <c r="I711" s="9"/>
      <c r="J711" s="21">
        <f>SUM(R707:R710)</f>
        <v>497.95</v>
      </c>
      <c r="K711" s="21"/>
    </row>
    <row r="712" spans="1:22" ht="14.25" x14ac:dyDescent="0.2">
      <c r="A712" s="18"/>
      <c r="B712" s="18"/>
      <c r="C712" s="18" t="s">
        <v>611</v>
      </c>
      <c r="D712" s="19" t="s">
        <v>610</v>
      </c>
      <c r="E712" s="9">
        <f>Source!AU316</f>
        <v>10</v>
      </c>
      <c r="F712" s="21"/>
      <c r="G712" s="20"/>
      <c r="H712" s="9"/>
      <c r="I712" s="9"/>
      <c r="J712" s="21">
        <f>SUM(T707:T711)</f>
        <v>71.14</v>
      </c>
      <c r="K712" s="21"/>
    </row>
    <row r="713" spans="1:22" ht="14.25" x14ac:dyDescent="0.2">
      <c r="A713" s="18"/>
      <c r="B713" s="18"/>
      <c r="C713" s="18" t="s">
        <v>613</v>
      </c>
      <c r="D713" s="19" t="s">
        <v>614</v>
      </c>
      <c r="E713" s="9">
        <f>Source!AQ316</f>
        <v>0.18</v>
      </c>
      <c r="F713" s="21"/>
      <c r="G713" s="20" t="str">
        <f>Source!DI316</f>
        <v/>
      </c>
      <c r="H713" s="9">
        <f>Source!AV316</f>
        <v>1</v>
      </c>
      <c r="I713" s="9"/>
      <c r="J713" s="21"/>
      <c r="K713" s="21">
        <f>Source!U316</f>
        <v>1.1519999999999999</v>
      </c>
    </row>
    <row r="714" spans="1:22" ht="15" x14ac:dyDescent="0.25">
      <c r="A714" s="24"/>
      <c r="B714" s="24"/>
      <c r="C714" s="24"/>
      <c r="D714" s="24"/>
      <c r="E714" s="24"/>
      <c r="F714" s="24"/>
      <c r="G714" s="24"/>
      <c r="H714" s="24"/>
      <c r="I714" s="47">
        <f>J709+J710+J711+J712</f>
        <v>1320.7700000000002</v>
      </c>
      <c r="J714" s="47"/>
      <c r="K714" s="25">
        <f>IF(Source!I316&lt;&gt;0, ROUND(I714/Source!I316, 2), 0)</f>
        <v>206.37</v>
      </c>
      <c r="P714" s="23">
        <f>I714</f>
        <v>1320.7700000000002</v>
      </c>
    </row>
    <row r="715" spans="1:22" ht="57" x14ac:dyDescent="0.2">
      <c r="A715" s="18">
        <v>79</v>
      </c>
      <c r="B715" s="18" t="str">
        <f>Source!F317</f>
        <v>1.21-2303-31-1/1</v>
      </c>
      <c r="C715" s="18" t="str">
        <f>Source!G317</f>
        <v>Техническое обслуживание коробки клеммной соединительной, с количеством клемм до 20  //  Коробка распаечная, Клемная колодка</v>
      </c>
      <c r="D715" s="19" t="str">
        <f>Source!H317</f>
        <v>шт.</v>
      </c>
      <c r="E715" s="9">
        <f>Source!I317</f>
        <v>490</v>
      </c>
      <c r="F715" s="21"/>
      <c r="G715" s="20"/>
      <c r="H715" s="9"/>
      <c r="I715" s="9"/>
      <c r="J715" s="21"/>
      <c r="K715" s="21"/>
      <c r="Q715">
        <f>ROUND((Source!BZ317/100)*ROUND((Source!AF317*Source!AV317)*Source!I317, 2), 2)</f>
        <v>203326.97</v>
      </c>
      <c r="R715">
        <f>Source!X317</f>
        <v>203326.97</v>
      </c>
      <c r="S715">
        <f>ROUND((Source!CA317/100)*ROUND((Source!AF317*Source!AV317)*Source!I317, 2), 2)</f>
        <v>29046.71</v>
      </c>
      <c r="T715">
        <f>Source!Y317</f>
        <v>29046.71</v>
      </c>
      <c r="U715">
        <f>ROUND((175/100)*ROUND((Source!AE317*Source!AV317)*Source!I317, 2), 2)</f>
        <v>0</v>
      </c>
      <c r="V715">
        <f>ROUND((108/100)*ROUND(Source!CS317*Source!I317, 2), 2)</f>
        <v>0</v>
      </c>
    </row>
    <row r="716" spans="1:22" x14ac:dyDescent="0.2">
      <c r="C716" s="26" t="str">
        <f>"Объем: "&amp;Source!I317&amp;"=80+"&amp;"50+"&amp;"60+"&amp;"300"</f>
        <v>Объем: 490=80+50+60+300</v>
      </c>
    </row>
    <row r="717" spans="1:22" ht="14.25" x14ac:dyDescent="0.2">
      <c r="A717" s="18"/>
      <c r="B717" s="18"/>
      <c r="C717" s="18" t="s">
        <v>605</v>
      </c>
      <c r="D717" s="19"/>
      <c r="E717" s="9"/>
      <c r="F717" s="21">
        <f>Source!AO317</f>
        <v>592.79</v>
      </c>
      <c r="G717" s="20" t="str">
        <f>Source!DG317</f>
        <v/>
      </c>
      <c r="H717" s="9">
        <f>Source!AV317</f>
        <v>1</v>
      </c>
      <c r="I717" s="9">
        <f>IF(Source!BA317&lt;&gt; 0, Source!BA317, 1)</f>
        <v>1</v>
      </c>
      <c r="J717" s="21">
        <f>Source!S317</f>
        <v>290467.09999999998</v>
      </c>
      <c r="K717" s="21"/>
    </row>
    <row r="718" spans="1:22" ht="14.25" x14ac:dyDescent="0.2">
      <c r="A718" s="18"/>
      <c r="B718" s="18"/>
      <c r="C718" s="18" t="s">
        <v>608</v>
      </c>
      <c r="D718" s="19"/>
      <c r="E718" s="9"/>
      <c r="F718" s="21">
        <f>Source!AL317</f>
        <v>6.02</v>
      </c>
      <c r="G718" s="20" t="str">
        <f>Source!DD317</f>
        <v/>
      </c>
      <c r="H718" s="9">
        <f>Source!AW317</f>
        <v>1</v>
      </c>
      <c r="I718" s="9">
        <f>IF(Source!BC317&lt;&gt; 0, Source!BC317, 1)</f>
        <v>1</v>
      </c>
      <c r="J718" s="21">
        <f>Source!P317</f>
        <v>2949.8</v>
      </c>
      <c r="K718" s="21"/>
    </row>
    <row r="719" spans="1:22" ht="14.25" x14ac:dyDescent="0.2">
      <c r="A719" s="18"/>
      <c r="B719" s="18"/>
      <c r="C719" s="18" t="s">
        <v>609</v>
      </c>
      <c r="D719" s="19" t="s">
        <v>610</v>
      </c>
      <c r="E719" s="9">
        <f>Source!AT317</f>
        <v>70</v>
      </c>
      <c r="F719" s="21"/>
      <c r="G719" s="20"/>
      <c r="H719" s="9"/>
      <c r="I719" s="9"/>
      <c r="J719" s="21">
        <f>SUM(R715:R718)</f>
        <v>203326.97</v>
      </c>
      <c r="K719" s="21"/>
    </row>
    <row r="720" spans="1:22" ht="14.25" x14ac:dyDescent="0.2">
      <c r="A720" s="18"/>
      <c r="B720" s="18"/>
      <c r="C720" s="18" t="s">
        <v>611</v>
      </c>
      <c r="D720" s="19" t="s">
        <v>610</v>
      </c>
      <c r="E720" s="9">
        <f>Source!AU317</f>
        <v>10</v>
      </c>
      <c r="F720" s="21"/>
      <c r="G720" s="20"/>
      <c r="H720" s="9"/>
      <c r="I720" s="9"/>
      <c r="J720" s="21">
        <f>SUM(T715:T719)</f>
        <v>29046.71</v>
      </c>
      <c r="K720" s="21"/>
    </row>
    <row r="721" spans="1:22" ht="14.25" x14ac:dyDescent="0.2">
      <c r="A721" s="18"/>
      <c r="B721" s="18"/>
      <c r="C721" s="18" t="s">
        <v>613</v>
      </c>
      <c r="D721" s="19" t="s">
        <v>614</v>
      </c>
      <c r="E721" s="9">
        <f>Source!AQ317</f>
        <v>0.96</v>
      </c>
      <c r="F721" s="21"/>
      <c r="G721" s="20" t="str">
        <f>Source!DI317</f>
        <v/>
      </c>
      <c r="H721" s="9">
        <f>Source!AV317</f>
        <v>1</v>
      </c>
      <c r="I721" s="9"/>
      <c r="J721" s="21"/>
      <c r="K721" s="21">
        <f>Source!U317</f>
        <v>470.4</v>
      </c>
    </row>
    <row r="722" spans="1:22" ht="15" x14ac:dyDescent="0.25">
      <c r="A722" s="24"/>
      <c r="B722" s="24"/>
      <c r="C722" s="24"/>
      <c r="D722" s="24"/>
      <c r="E722" s="24"/>
      <c r="F722" s="24"/>
      <c r="G722" s="24"/>
      <c r="H722" s="24"/>
      <c r="I722" s="47">
        <f>J717+J718+J719+J720</f>
        <v>525790.57999999996</v>
      </c>
      <c r="J722" s="47"/>
      <c r="K722" s="25">
        <f>IF(Source!I317&lt;&gt;0, ROUND(I722/Source!I317, 2), 0)</f>
        <v>1073.04</v>
      </c>
      <c r="P722" s="23">
        <f>I722</f>
        <v>525790.57999999996</v>
      </c>
    </row>
    <row r="724" spans="1:22" ht="15" x14ac:dyDescent="0.25">
      <c r="B724" s="48" t="str">
        <f>Source!G318</f>
        <v>Кабельные изделия</v>
      </c>
      <c r="C724" s="48"/>
      <c r="D724" s="48"/>
      <c r="E724" s="48"/>
      <c r="F724" s="48"/>
      <c r="G724" s="48"/>
      <c r="H724" s="48"/>
      <c r="I724" s="48"/>
      <c r="J724" s="48"/>
    </row>
    <row r="725" spans="1:22" ht="71.25" x14ac:dyDescent="0.2">
      <c r="A725" s="18">
        <v>80</v>
      </c>
      <c r="B725" s="18" t="str">
        <f>Source!F319</f>
        <v>1.21-2103-9-7/1</v>
      </c>
      <c r="C725" s="18" t="str">
        <f>Source!G319</f>
        <v>Техническое обслуживание силовых сетей, проложенных по кирпичным и бетонным основаниям, провод сечением 3х25-35 мм2  //  сеч. 1х185; 1х25</v>
      </c>
      <c r="D725" s="19" t="str">
        <f>Source!H319</f>
        <v>100 м</v>
      </c>
      <c r="E725" s="9">
        <f>Source!I319</f>
        <v>0.19600000000000001</v>
      </c>
      <c r="F725" s="21"/>
      <c r="G725" s="20"/>
      <c r="H725" s="9"/>
      <c r="I725" s="9"/>
      <c r="J725" s="21"/>
      <c r="K725" s="21"/>
      <c r="Q725">
        <f>ROUND((Source!BZ319/100)*ROUND((Source!AF319*Source!AV319)*Source!I319, 2), 2)</f>
        <v>1070.83</v>
      </c>
      <c r="R725">
        <f>Source!X319</f>
        <v>1070.83</v>
      </c>
      <c r="S725">
        <f>ROUND((Source!CA319/100)*ROUND((Source!AF319*Source!AV319)*Source!I319, 2), 2)</f>
        <v>152.97999999999999</v>
      </c>
      <c r="T725">
        <f>Source!Y319</f>
        <v>152.97999999999999</v>
      </c>
      <c r="U725">
        <f>ROUND((175/100)*ROUND((Source!AE319*Source!AV319)*Source!I319, 2), 2)</f>
        <v>0</v>
      </c>
      <c r="V725">
        <f>ROUND((108/100)*ROUND(Source!CS319*Source!I319, 2), 2)</f>
        <v>0</v>
      </c>
    </row>
    <row r="726" spans="1:22" x14ac:dyDescent="0.2">
      <c r="C726" s="26" t="str">
        <f>"Объем: "&amp;Source!I319&amp;"=(480+"&amp;"500)*"&amp;"0,2*"&amp;"0,1/"&amp;"100"</f>
        <v>Объем: 0,196=(480+500)*0,2*0,1/100</v>
      </c>
    </row>
    <row r="727" spans="1:22" ht="14.25" x14ac:dyDescent="0.2">
      <c r="A727" s="18"/>
      <c r="B727" s="18"/>
      <c r="C727" s="18" t="s">
        <v>605</v>
      </c>
      <c r="D727" s="19"/>
      <c r="E727" s="9"/>
      <c r="F727" s="21">
        <f>Source!AO319</f>
        <v>7804.89</v>
      </c>
      <c r="G727" s="20" t="str">
        <f>Source!DG319</f>
        <v/>
      </c>
      <c r="H727" s="9">
        <f>Source!AV319</f>
        <v>1</v>
      </c>
      <c r="I727" s="9">
        <f>IF(Source!BA319&lt;&gt; 0, Source!BA319, 1)</f>
        <v>1</v>
      </c>
      <c r="J727" s="21">
        <f>Source!S319</f>
        <v>1529.76</v>
      </c>
      <c r="K727" s="21"/>
    </row>
    <row r="728" spans="1:22" ht="14.25" x14ac:dyDescent="0.2">
      <c r="A728" s="18"/>
      <c r="B728" s="18"/>
      <c r="C728" s="18" t="s">
        <v>608</v>
      </c>
      <c r="D728" s="19"/>
      <c r="E728" s="9"/>
      <c r="F728" s="21">
        <f>Source!AL319</f>
        <v>19.13</v>
      </c>
      <c r="G728" s="20" t="str">
        <f>Source!DD319</f>
        <v/>
      </c>
      <c r="H728" s="9">
        <f>Source!AW319</f>
        <v>1</v>
      </c>
      <c r="I728" s="9">
        <f>IF(Source!BC319&lt;&gt; 0, Source!BC319, 1)</f>
        <v>1</v>
      </c>
      <c r="J728" s="21">
        <f>Source!P319</f>
        <v>3.75</v>
      </c>
      <c r="K728" s="21"/>
    </row>
    <row r="729" spans="1:22" ht="14.25" x14ac:dyDescent="0.2">
      <c r="A729" s="18"/>
      <c r="B729" s="18"/>
      <c r="C729" s="18" t="s">
        <v>609</v>
      </c>
      <c r="D729" s="19" t="s">
        <v>610</v>
      </c>
      <c r="E729" s="9">
        <f>Source!AT319</f>
        <v>70</v>
      </c>
      <c r="F729" s="21"/>
      <c r="G729" s="20"/>
      <c r="H729" s="9"/>
      <c r="I729" s="9"/>
      <c r="J729" s="21">
        <f>SUM(R725:R728)</f>
        <v>1070.83</v>
      </c>
      <c r="K729" s="21"/>
    </row>
    <row r="730" spans="1:22" ht="14.25" x14ac:dyDescent="0.2">
      <c r="A730" s="18"/>
      <c r="B730" s="18"/>
      <c r="C730" s="18" t="s">
        <v>611</v>
      </c>
      <c r="D730" s="19" t="s">
        <v>610</v>
      </c>
      <c r="E730" s="9">
        <f>Source!AU319</f>
        <v>10</v>
      </c>
      <c r="F730" s="21"/>
      <c r="G730" s="20"/>
      <c r="H730" s="9"/>
      <c r="I730" s="9"/>
      <c r="J730" s="21">
        <f>SUM(T725:T729)</f>
        <v>152.97999999999999</v>
      </c>
      <c r="K730" s="21"/>
    </row>
    <row r="731" spans="1:22" ht="14.25" x14ac:dyDescent="0.2">
      <c r="A731" s="18"/>
      <c r="B731" s="18"/>
      <c r="C731" s="18" t="s">
        <v>613</v>
      </c>
      <c r="D731" s="19" t="s">
        <v>614</v>
      </c>
      <c r="E731" s="9">
        <f>Source!AQ319</f>
        <v>14.58</v>
      </c>
      <c r="F731" s="21"/>
      <c r="G731" s="20" t="str">
        <f>Source!DI319</f>
        <v/>
      </c>
      <c r="H731" s="9">
        <f>Source!AV319</f>
        <v>1</v>
      </c>
      <c r="I731" s="9"/>
      <c r="J731" s="21"/>
      <c r="K731" s="21">
        <f>Source!U319</f>
        <v>2.8576800000000002</v>
      </c>
    </row>
    <row r="732" spans="1:22" ht="15" x14ac:dyDescent="0.25">
      <c r="A732" s="24"/>
      <c r="B732" s="24"/>
      <c r="C732" s="24"/>
      <c r="D732" s="24"/>
      <c r="E732" s="24"/>
      <c r="F732" s="24"/>
      <c r="G732" s="24"/>
      <c r="H732" s="24"/>
      <c r="I732" s="47">
        <f>J727+J728+J729+J730</f>
        <v>2757.32</v>
      </c>
      <c r="J732" s="47"/>
      <c r="K732" s="25">
        <f>IF(Source!I319&lt;&gt;0, ROUND(I732/Source!I319, 2), 0)</f>
        <v>14067.96</v>
      </c>
      <c r="P732" s="23">
        <f>I732</f>
        <v>2757.32</v>
      </c>
    </row>
    <row r="733" spans="1:22" ht="71.25" x14ac:dyDescent="0.2">
      <c r="A733" s="18">
        <v>81</v>
      </c>
      <c r="B733" s="18" t="str">
        <f>Source!F321</f>
        <v>1.21-2103-9-5/1</v>
      </c>
      <c r="C733" s="18" t="str">
        <f>Source!G321</f>
        <v>Техническое обслуживание силовых сетей, проложенных по кирпичным и бетонным основаниям, провод сечением 3х10-16 мм2  //  сеч. 5х10; 6х16; 1х16</v>
      </c>
      <c r="D733" s="19" t="str">
        <f>Source!H321</f>
        <v>100 м</v>
      </c>
      <c r="E733" s="9">
        <f>Source!I321</f>
        <v>0.29399999999999998</v>
      </c>
      <c r="F733" s="21"/>
      <c r="G733" s="20"/>
      <c r="H733" s="9"/>
      <c r="I733" s="9"/>
      <c r="J733" s="21"/>
      <c r="K733" s="21"/>
      <c r="Q733">
        <f>ROUND((Source!BZ321/100)*ROUND((Source!AF321*Source!AV321)*Source!I321, 2), 2)</f>
        <v>1308.79</v>
      </c>
      <c r="R733">
        <f>Source!X321</f>
        <v>1308.79</v>
      </c>
      <c r="S733">
        <f>ROUND((Source!CA321/100)*ROUND((Source!AF321*Source!AV321)*Source!I321, 2), 2)</f>
        <v>186.97</v>
      </c>
      <c r="T733">
        <f>Source!Y321</f>
        <v>186.97</v>
      </c>
      <c r="U733">
        <f>ROUND((175/100)*ROUND((Source!AE321*Source!AV321)*Source!I321, 2), 2)</f>
        <v>0</v>
      </c>
      <c r="V733">
        <f>ROUND((108/100)*ROUND(Source!CS321*Source!I321, 2), 2)</f>
        <v>0</v>
      </c>
    </row>
    <row r="734" spans="1:22" x14ac:dyDescent="0.2">
      <c r="C734" s="26" t="str">
        <f>"Объем: "&amp;Source!I321&amp;"=(1400+"&amp;"40+"&amp;"30)*"&amp;"0,2*"&amp;"0,1/"&amp;"100"</f>
        <v>Объем: 0,294=(1400+40+30)*0,2*0,1/100</v>
      </c>
    </row>
    <row r="735" spans="1:22" ht="14.25" x14ac:dyDescent="0.2">
      <c r="A735" s="18"/>
      <c r="B735" s="18"/>
      <c r="C735" s="18" t="s">
        <v>605</v>
      </c>
      <c r="D735" s="19"/>
      <c r="E735" s="9"/>
      <c r="F735" s="21">
        <f>Source!AO321</f>
        <v>6359.54</v>
      </c>
      <c r="G735" s="20" t="str">
        <f>Source!DG321</f>
        <v/>
      </c>
      <c r="H735" s="9">
        <f>Source!AV321</f>
        <v>1</v>
      </c>
      <c r="I735" s="9">
        <f>IF(Source!BA321&lt;&gt; 0, Source!BA321, 1)</f>
        <v>1</v>
      </c>
      <c r="J735" s="21">
        <f>Source!S321</f>
        <v>1869.7</v>
      </c>
      <c r="K735" s="21"/>
    </row>
    <row r="736" spans="1:22" ht="14.25" x14ac:dyDescent="0.2">
      <c r="A736" s="18"/>
      <c r="B736" s="18"/>
      <c r="C736" s="18" t="s">
        <v>608</v>
      </c>
      <c r="D736" s="19"/>
      <c r="E736" s="9"/>
      <c r="F736" s="21">
        <f>Source!AL321</f>
        <v>15.76</v>
      </c>
      <c r="G736" s="20" t="str">
        <f>Source!DD321</f>
        <v/>
      </c>
      <c r="H736" s="9">
        <f>Source!AW321</f>
        <v>1</v>
      </c>
      <c r="I736" s="9">
        <f>IF(Source!BC321&lt;&gt; 0, Source!BC321, 1)</f>
        <v>1</v>
      </c>
      <c r="J736" s="21">
        <f>Source!P321</f>
        <v>4.63</v>
      </c>
      <c r="K736" s="21"/>
    </row>
    <row r="737" spans="1:22" ht="14.25" x14ac:dyDescent="0.2">
      <c r="A737" s="18"/>
      <c r="B737" s="18"/>
      <c r="C737" s="18" t="s">
        <v>609</v>
      </c>
      <c r="D737" s="19" t="s">
        <v>610</v>
      </c>
      <c r="E737" s="9">
        <f>Source!AT321</f>
        <v>70</v>
      </c>
      <c r="F737" s="21"/>
      <c r="G737" s="20"/>
      <c r="H737" s="9"/>
      <c r="I737" s="9"/>
      <c r="J737" s="21">
        <f>SUM(R733:R736)</f>
        <v>1308.79</v>
      </c>
      <c r="K737" s="21"/>
    </row>
    <row r="738" spans="1:22" ht="14.25" x14ac:dyDescent="0.2">
      <c r="A738" s="18"/>
      <c r="B738" s="18"/>
      <c r="C738" s="18" t="s">
        <v>611</v>
      </c>
      <c r="D738" s="19" t="s">
        <v>610</v>
      </c>
      <c r="E738" s="9">
        <f>Source!AU321</f>
        <v>10</v>
      </c>
      <c r="F738" s="21"/>
      <c r="G738" s="20"/>
      <c r="H738" s="9"/>
      <c r="I738" s="9"/>
      <c r="J738" s="21">
        <f>SUM(T733:T737)</f>
        <v>186.97</v>
      </c>
      <c r="K738" s="21"/>
    </row>
    <row r="739" spans="1:22" ht="14.25" x14ac:dyDescent="0.2">
      <c r="A739" s="18"/>
      <c r="B739" s="18"/>
      <c r="C739" s="18" t="s">
        <v>613</v>
      </c>
      <c r="D739" s="19" t="s">
        <v>614</v>
      </c>
      <c r="E739" s="9">
        <f>Source!AQ321</f>
        <v>11.88</v>
      </c>
      <c r="F739" s="21"/>
      <c r="G739" s="20" t="str">
        <f>Source!DI321</f>
        <v/>
      </c>
      <c r="H739" s="9">
        <f>Source!AV321</f>
        <v>1</v>
      </c>
      <c r="I739" s="9"/>
      <c r="J739" s="21"/>
      <c r="K739" s="21">
        <f>Source!U321</f>
        <v>3.4927199999999998</v>
      </c>
    </row>
    <row r="740" spans="1:22" ht="15" x14ac:dyDescent="0.25">
      <c r="A740" s="24"/>
      <c r="B740" s="24"/>
      <c r="C740" s="24"/>
      <c r="D740" s="24"/>
      <c r="E740" s="24"/>
      <c r="F740" s="24"/>
      <c r="G740" s="24"/>
      <c r="H740" s="24"/>
      <c r="I740" s="47">
        <f>J735+J736+J737+J738</f>
        <v>3370.0899999999997</v>
      </c>
      <c r="J740" s="47"/>
      <c r="K740" s="25">
        <f>IF(Source!I321&lt;&gt;0, ROUND(I740/Source!I321, 2), 0)</f>
        <v>11462.89</v>
      </c>
      <c r="P740" s="23">
        <f>I740</f>
        <v>3370.0899999999997</v>
      </c>
    </row>
    <row r="741" spans="1:22" ht="71.25" x14ac:dyDescent="0.2">
      <c r="A741" s="18">
        <v>82</v>
      </c>
      <c r="B741" s="18" t="str">
        <f>Source!F323</f>
        <v>1.21-2103-9-3/1</v>
      </c>
      <c r="C741" s="18" t="str">
        <f>Source!G323</f>
        <v>Техническое обслуживание силовых сетей, проложенных по кирпичным и бетонным основаниям, провод сечением 4х1,5-6 мм2  //  сеч. 5х6; 5х4; 5х2,5</v>
      </c>
      <c r="D741" s="19" t="str">
        <f>Source!H323</f>
        <v>100 м</v>
      </c>
      <c r="E741" s="9">
        <f>Source!I323</f>
        <v>0.09</v>
      </c>
      <c r="F741" s="21"/>
      <c r="G741" s="20"/>
      <c r="H741" s="9"/>
      <c r="I741" s="9"/>
      <c r="J741" s="21"/>
      <c r="K741" s="21"/>
      <c r="Q741">
        <f>ROUND((Source!BZ323/100)*ROUND((Source!AF323*Source!AV323)*Source!I323, 2), 2)</f>
        <v>378.39</v>
      </c>
      <c r="R741">
        <f>Source!X323</f>
        <v>378.39</v>
      </c>
      <c r="S741">
        <f>ROUND((Source!CA323/100)*ROUND((Source!AF323*Source!AV323)*Source!I323, 2), 2)</f>
        <v>54.06</v>
      </c>
      <c r="T741">
        <f>Source!Y323</f>
        <v>54.06</v>
      </c>
      <c r="U741">
        <f>ROUND((175/100)*ROUND((Source!AE323*Source!AV323)*Source!I323, 2), 2)</f>
        <v>0</v>
      </c>
      <c r="V741">
        <f>ROUND((108/100)*ROUND(Source!CS323*Source!I323, 2), 2)</f>
        <v>0</v>
      </c>
    </row>
    <row r="742" spans="1:22" x14ac:dyDescent="0.2">
      <c r="C742" s="26" t="str">
        <f>"Объем: "&amp;Source!I323&amp;"=(100+"&amp;"180+"&amp;"170)*"&amp;"0,2*"&amp;"0,1/"&amp;"100"</f>
        <v>Объем: 0,09=(100+180+170)*0,2*0,1/100</v>
      </c>
    </row>
    <row r="743" spans="1:22" ht="14.25" x14ac:dyDescent="0.2">
      <c r="A743" s="18"/>
      <c r="B743" s="18"/>
      <c r="C743" s="18" t="s">
        <v>605</v>
      </c>
      <c r="D743" s="19"/>
      <c r="E743" s="9"/>
      <c r="F743" s="21">
        <f>Source!AO323</f>
        <v>6006.24</v>
      </c>
      <c r="G743" s="20" t="str">
        <f>Source!DG323</f>
        <v/>
      </c>
      <c r="H743" s="9">
        <f>Source!AV323</f>
        <v>1</v>
      </c>
      <c r="I743" s="9">
        <f>IF(Source!BA323&lt;&gt; 0, Source!BA323, 1)</f>
        <v>1</v>
      </c>
      <c r="J743" s="21">
        <f>Source!S323</f>
        <v>540.55999999999995</v>
      </c>
      <c r="K743" s="21"/>
    </row>
    <row r="744" spans="1:22" ht="14.25" x14ac:dyDescent="0.2">
      <c r="A744" s="18"/>
      <c r="B744" s="18"/>
      <c r="C744" s="18" t="s">
        <v>608</v>
      </c>
      <c r="D744" s="19"/>
      <c r="E744" s="9"/>
      <c r="F744" s="21">
        <f>Source!AL323</f>
        <v>14.63</v>
      </c>
      <c r="G744" s="20" t="str">
        <f>Source!DD323</f>
        <v/>
      </c>
      <c r="H744" s="9">
        <f>Source!AW323</f>
        <v>1</v>
      </c>
      <c r="I744" s="9">
        <f>IF(Source!BC323&lt;&gt; 0, Source!BC323, 1)</f>
        <v>1</v>
      </c>
      <c r="J744" s="21">
        <f>Source!P323</f>
        <v>1.32</v>
      </c>
      <c r="K744" s="21"/>
    </row>
    <row r="745" spans="1:22" ht="14.25" x14ac:dyDescent="0.2">
      <c r="A745" s="18"/>
      <c r="B745" s="18"/>
      <c r="C745" s="18" t="s">
        <v>609</v>
      </c>
      <c r="D745" s="19" t="s">
        <v>610</v>
      </c>
      <c r="E745" s="9">
        <f>Source!AT323</f>
        <v>70</v>
      </c>
      <c r="F745" s="21"/>
      <c r="G745" s="20"/>
      <c r="H745" s="9"/>
      <c r="I745" s="9"/>
      <c r="J745" s="21">
        <f>SUM(R741:R744)</f>
        <v>378.39</v>
      </c>
      <c r="K745" s="21"/>
    </row>
    <row r="746" spans="1:22" ht="14.25" x14ac:dyDescent="0.2">
      <c r="A746" s="18"/>
      <c r="B746" s="18"/>
      <c r="C746" s="18" t="s">
        <v>611</v>
      </c>
      <c r="D746" s="19" t="s">
        <v>610</v>
      </c>
      <c r="E746" s="9">
        <f>Source!AU323</f>
        <v>10</v>
      </c>
      <c r="F746" s="21"/>
      <c r="G746" s="20"/>
      <c r="H746" s="9"/>
      <c r="I746" s="9"/>
      <c r="J746" s="21">
        <f>SUM(T741:T745)</f>
        <v>54.06</v>
      </c>
      <c r="K746" s="21"/>
    </row>
    <row r="747" spans="1:22" ht="14.25" x14ac:dyDescent="0.2">
      <c r="A747" s="18"/>
      <c r="B747" s="18"/>
      <c r="C747" s="18" t="s">
        <v>613</v>
      </c>
      <c r="D747" s="19" t="s">
        <v>614</v>
      </c>
      <c r="E747" s="9">
        <f>Source!AQ323</f>
        <v>11.22</v>
      </c>
      <c r="F747" s="21"/>
      <c r="G747" s="20" t="str">
        <f>Source!DI323</f>
        <v/>
      </c>
      <c r="H747" s="9">
        <f>Source!AV323</f>
        <v>1</v>
      </c>
      <c r="I747" s="9"/>
      <c r="J747" s="21"/>
      <c r="K747" s="21">
        <f>Source!U323</f>
        <v>1.0098</v>
      </c>
    </row>
    <row r="748" spans="1:22" ht="15" x14ac:dyDescent="0.25">
      <c r="A748" s="24"/>
      <c r="B748" s="24"/>
      <c r="C748" s="24"/>
      <c r="D748" s="24"/>
      <c r="E748" s="24"/>
      <c r="F748" s="24"/>
      <c r="G748" s="24"/>
      <c r="H748" s="24"/>
      <c r="I748" s="47">
        <f>J743+J744+J745+J746</f>
        <v>974.32999999999993</v>
      </c>
      <c r="J748" s="47"/>
      <c r="K748" s="25">
        <f>IF(Source!I323&lt;&gt;0, ROUND(I748/Source!I323, 2), 0)</f>
        <v>10825.89</v>
      </c>
      <c r="P748" s="23">
        <f>I748</f>
        <v>974.32999999999993</v>
      </c>
    </row>
    <row r="749" spans="1:22" ht="71.25" x14ac:dyDescent="0.2">
      <c r="A749" s="18">
        <v>83</v>
      </c>
      <c r="B749" s="18" t="str">
        <f>Source!F325</f>
        <v>1.21-2103-9-2/1</v>
      </c>
      <c r="C749" s="18" t="str">
        <f>Source!G325</f>
        <v>Техническое обслуживание силовых сетей, проложенных по кирпичным и бетонным основаниям, провод сечением 3х1,5-6 мм2  //  сеч. 3х6; 3х4; 3х2,5; 3х1,5</v>
      </c>
      <c r="D749" s="19" t="str">
        <f>Source!H325</f>
        <v>100 м</v>
      </c>
      <c r="E749" s="9">
        <f>Source!I325</f>
        <v>0.68600000000000005</v>
      </c>
      <c r="F749" s="21"/>
      <c r="G749" s="20"/>
      <c r="H749" s="9"/>
      <c r="I749" s="9"/>
      <c r="J749" s="21"/>
      <c r="K749" s="21"/>
      <c r="Q749">
        <f>ROUND((Source!BZ325/100)*ROUND((Source!AF325*Source!AV325)*Source!I325, 2), 2)</f>
        <v>2570.58</v>
      </c>
      <c r="R749">
        <f>Source!X325</f>
        <v>2570.58</v>
      </c>
      <c r="S749">
        <f>ROUND((Source!CA325/100)*ROUND((Source!AF325*Source!AV325)*Source!I325, 2), 2)</f>
        <v>367.23</v>
      </c>
      <c r="T749">
        <f>Source!Y325</f>
        <v>367.23</v>
      </c>
      <c r="U749">
        <f>ROUND((175/100)*ROUND((Source!AE325*Source!AV325)*Source!I325, 2), 2)</f>
        <v>0</v>
      </c>
      <c r="V749">
        <f>ROUND((108/100)*ROUND(Source!CS325*Source!I325, 2), 2)</f>
        <v>0</v>
      </c>
    </row>
    <row r="750" spans="1:22" ht="25.5" x14ac:dyDescent="0.2">
      <c r="C750" s="26" t="str">
        <f>"Объем: "&amp;Source!I325&amp;"=(200+"&amp;"130+"&amp;"2500+"&amp;"600)*"&amp;"0,2*"&amp;"0,1/"&amp;"100"</f>
        <v>Объем: 0,686=(200+130+2500+600)*0,2*0,1/100</v>
      </c>
    </row>
    <row r="751" spans="1:22" ht="14.25" x14ac:dyDescent="0.2">
      <c r="A751" s="18"/>
      <c r="B751" s="18"/>
      <c r="C751" s="18" t="s">
        <v>605</v>
      </c>
      <c r="D751" s="19"/>
      <c r="E751" s="9"/>
      <c r="F751" s="21">
        <f>Source!AO325</f>
        <v>5353.15</v>
      </c>
      <c r="G751" s="20" t="str">
        <f>Source!DG325</f>
        <v/>
      </c>
      <c r="H751" s="9">
        <f>Source!AV325</f>
        <v>1</v>
      </c>
      <c r="I751" s="9">
        <f>IF(Source!BA325&lt;&gt; 0, Source!BA325, 1)</f>
        <v>1</v>
      </c>
      <c r="J751" s="21">
        <f>Source!S325</f>
        <v>3672.26</v>
      </c>
      <c r="K751" s="21"/>
    </row>
    <row r="752" spans="1:22" ht="14.25" x14ac:dyDescent="0.2">
      <c r="A752" s="18"/>
      <c r="B752" s="18"/>
      <c r="C752" s="18" t="s">
        <v>608</v>
      </c>
      <c r="D752" s="19"/>
      <c r="E752" s="9"/>
      <c r="F752" s="21">
        <f>Source!AL325</f>
        <v>22.51</v>
      </c>
      <c r="G752" s="20" t="str">
        <f>Source!DD325</f>
        <v/>
      </c>
      <c r="H752" s="9">
        <f>Source!AW325</f>
        <v>1</v>
      </c>
      <c r="I752" s="9">
        <f>IF(Source!BC325&lt;&gt; 0, Source!BC325, 1)</f>
        <v>1</v>
      </c>
      <c r="J752" s="21">
        <f>Source!P325</f>
        <v>15.44</v>
      </c>
      <c r="K752" s="21"/>
    </row>
    <row r="753" spans="1:22" ht="14.25" x14ac:dyDescent="0.2">
      <c r="A753" s="18"/>
      <c r="B753" s="18"/>
      <c r="C753" s="18" t="s">
        <v>609</v>
      </c>
      <c r="D753" s="19" t="s">
        <v>610</v>
      </c>
      <c r="E753" s="9">
        <f>Source!AT325</f>
        <v>70</v>
      </c>
      <c r="F753" s="21"/>
      <c r="G753" s="20"/>
      <c r="H753" s="9"/>
      <c r="I753" s="9"/>
      <c r="J753" s="21">
        <f>SUM(R749:R752)</f>
        <v>2570.58</v>
      </c>
      <c r="K753" s="21"/>
    </row>
    <row r="754" spans="1:22" ht="14.25" x14ac:dyDescent="0.2">
      <c r="A754" s="18"/>
      <c r="B754" s="18"/>
      <c r="C754" s="18" t="s">
        <v>611</v>
      </c>
      <c r="D754" s="19" t="s">
        <v>610</v>
      </c>
      <c r="E754" s="9">
        <f>Source!AU325</f>
        <v>10</v>
      </c>
      <c r="F754" s="21"/>
      <c r="G754" s="20"/>
      <c r="H754" s="9"/>
      <c r="I754" s="9"/>
      <c r="J754" s="21">
        <f>SUM(T749:T753)</f>
        <v>367.23</v>
      </c>
      <c r="K754" s="21"/>
    </row>
    <row r="755" spans="1:22" ht="14.25" x14ac:dyDescent="0.2">
      <c r="A755" s="18"/>
      <c r="B755" s="18"/>
      <c r="C755" s="18" t="s">
        <v>613</v>
      </c>
      <c r="D755" s="19" t="s">
        <v>614</v>
      </c>
      <c r="E755" s="9">
        <f>Source!AQ325</f>
        <v>10</v>
      </c>
      <c r="F755" s="21"/>
      <c r="G755" s="20" t="str">
        <f>Source!DI325</f>
        <v/>
      </c>
      <c r="H755" s="9">
        <f>Source!AV325</f>
        <v>1</v>
      </c>
      <c r="I755" s="9"/>
      <c r="J755" s="21"/>
      <c r="K755" s="21">
        <f>Source!U325</f>
        <v>6.86</v>
      </c>
    </row>
    <row r="756" spans="1:22" ht="15" x14ac:dyDescent="0.25">
      <c r="A756" s="24"/>
      <c r="B756" s="24"/>
      <c r="C756" s="24"/>
      <c r="D756" s="24"/>
      <c r="E756" s="24"/>
      <c r="F756" s="24"/>
      <c r="G756" s="24"/>
      <c r="H756" s="24"/>
      <c r="I756" s="47">
        <f>J751+J752+J753+J754</f>
        <v>6625.51</v>
      </c>
      <c r="J756" s="47"/>
      <c r="K756" s="25">
        <f>IF(Source!I325&lt;&gt;0, ROUND(I756/Source!I325, 2), 0)</f>
        <v>9658.18</v>
      </c>
      <c r="P756" s="23">
        <f>I756</f>
        <v>6625.51</v>
      </c>
    </row>
    <row r="758" spans="1:22" ht="15" x14ac:dyDescent="0.25">
      <c r="A758" s="45" t="str">
        <f>CONCATENATE("Итого по разделу: ",IF(Source!G328&lt;&gt;"Новый раздел", Source!G328, ""))</f>
        <v>Итого по разделу: Электроснабжение и электроосвещение</v>
      </c>
      <c r="B758" s="45"/>
      <c r="C758" s="45"/>
      <c r="D758" s="45"/>
      <c r="E758" s="45"/>
      <c r="F758" s="45"/>
      <c r="G758" s="45"/>
      <c r="H758" s="45"/>
      <c r="I758" s="43">
        <f>SUM(P532:P757)</f>
        <v>1618818.9200000002</v>
      </c>
      <c r="J758" s="44"/>
      <c r="K758" s="28"/>
    </row>
    <row r="761" spans="1:22" ht="16.5" x14ac:dyDescent="0.25">
      <c r="A761" s="49" t="str">
        <f>CONCATENATE("Раздел: ",IF(Source!G358&lt;&gt;"Новый раздел", Source!G358, ""))</f>
        <v>Раздел: Оборудование и средства КИП</v>
      </c>
      <c r="B761" s="49"/>
      <c r="C761" s="49"/>
      <c r="D761" s="49"/>
      <c r="E761" s="49"/>
      <c r="F761" s="49"/>
      <c r="G761" s="49"/>
      <c r="H761" s="49"/>
      <c r="I761" s="49"/>
      <c r="J761" s="49"/>
      <c r="K761" s="49"/>
    </row>
    <row r="763" spans="1:22" ht="15" x14ac:dyDescent="0.25">
      <c r="B763" s="48" t="str">
        <f>Source!G362</f>
        <v>Склад №1</v>
      </c>
      <c r="C763" s="48"/>
      <c r="D763" s="48"/>
      <c r="E763" s="48"/>
      <c r="F763" s="48"/>
      <c r="G763" s="48"/>
      <c r="H763" s="48"/>
      <c r="I763" s="48"/>
      <c r="J763" s="48"/>
    </row>
    <row r="764" spans="1:22" ht="156.75" x14ac:dyDescent="0.2">
      <c r="A764" s="18">
        <v>84</v>
      </c>
      <c r="B764" s="18" t="str">
        <f>Source!F363</f>
        <v>1.23-2303-6-1/1</v>
      </c>
      <c r="C764" s="18" t="str">
        <f>Source!G363</f>
        <v>Техническое обслуживание термопреобразователя сопротивления с унифицированным выходным сигналом/Термопреобразователь сопротивления погружной, характеристика Pt1000, глубина погружения 80 мм с защитной гильзой с резьбовым штуцером М20х1,5 / М20х1,5 ; Термопреобразователь сопротивления уличный, характеристика Pt1000, IP54</v>
      </c>
      <c r="D764" s="19" t="str">
        <f>Source!H363</f>
        <v>шт.</v>
      </c>
      <c r="E764" s="9">
        <f>Source!I363</f>
        <v>3</v>
      </c>
      <c r="F764" s="21"/>
      <c r="G764" s="20"/>
      <c r="H764" s="9"/>
      <c r="I764" s="9"/>
      <c r="J764" s="21"/>
      <c r="K764" s="21"/>
      <c r="Q764">
        <f>ROUND((Source!BZ363/100)*ROUND((Source!AF363*Source!AV363)*Source!I363, 2), 2)</f>
        <v>1400.87</v>
      </c>
      <c r="R764">
        <f>Source!X363</f>
        <v>1400.87</v>
      </c>
      <c r="S764">
        <f>ROUND((Source!CA363/100)*ROUND((Source!AF363*Source!AV363)*Source!I363, 2), 2)</f>
        <v>200.12</v>
      </c>
      <c r="T764">
        <f>Source!Y363</f>
        <v>200.12</v>
      </c>
      <c r="U764">
        <f>ROUND((175/100)*ROUND((Source!AE363*Source!AV363)*Source!I363, 2), 2)</f>
        <v>0</v>
      </c>
      <c r="V764">
        <f>ROUND((108/100)*ROUND(Source!CS363*Source!I363, 2), 2)</f>
        <v>0</v>
      </c>
    </row>
    <row r="765" spans="1:22" x14ac:dyDescent="0.2">
      <c r="C765" s="26" t="str">
        <f>"Объем: "&amp;Source!I363&amp;"=2+"&amp;"1"</f>
        <v>Объем: 3=2+1</v>
      </c>
    </row>
    <row r="766" spans="1:22" ht="14.25" x14ac:dyDescent="0.2">
      <c r="A766" s="18"/>
      <c r="B766" s="18"/>
      <c r="C766" s="18" t="s">
        <v>605</v>
      </c>
      <c r="D766" s="19"/>
      <c r="E766" s="9"/>
      <c r="F766" s="21">
        <f>Source!AO363</f>
        <v>333.54</v>
      </c>
      <c r="G766" s="20" t="str">
        <f>Source!DG363</f>
        <v>)*2</v>
      </c>
      <c r="H766" s="9">
        <f>Source!AV363</f>
        <v>1</v>
      </c>
      <c r="I766" s="9">
        <f>IF(Source!BA363&lt;&gt; 0, Source!BA363, 1)</f>
        <v>1</v>
      </c>
      <c r="J766" s="21">
        <f>Source!S363</f>
        <v>2001.24</v>
      </c>
      <c r="K766" s="21"/>
    </row>
    <row r="767" spans="1:22" ht="14.25" x14ac:dyDescent="0.2">
      <c r="A767" s="18"/>
      <c r="B767" s="18"/>
      <c r="C767" s="18" t="s">
        <v>608</v>
      </c>
      <c r="D767" s="19"/>
      <c r="E767" s="9"/>
      <c r="F767" s="21">
        <f>Source!AL363</f>
        <v>20.239999999999998</v>
      </c>
      <c r="G767" s="20" t="str">
        <f>Source!DD363</f>
        <v>)*2</v>
      </c>
      <c r="H767" s="9">
        <f>Source!AW363</f>
        <v>1</v>
      </c>
      <c r="I767" s="9">
        <f>IF(Source!BC363&lt;&gt; 0, Source!BC363, 1)</f>
        <v>1</v>
      </c>
      <c r="J767" s="21">
        <f>Source!P363</f>
        <v>121.44</v>
      </c>
      <c r="K767" s="21"/>
    </row>
    <row r="768" spans="1:22" ht="14.25" x14ac:dyDescent="0.2">
      <c r="A768" s="18"/>
      <c r="B768" s="18"/>
      <c r="C768" s="18" t="s">
        <v>609</v>
      </c>
      <c r="D768" s="19" t="s">
        <v>610</v>
      </c>
      <c r="E768" s="9">
        <f>Source!AT363</f>
        <v>70</v>
      </c>
      <c r="F768" s="21"/>
      <c r="G768" s="20"/>
      <c r="H768" s="9"/>
      <c r="I768" s="9"/>
      <c r="J768" s="21">
        <f>SUM(R764:R767)</f>
        <v>1400.87</v>
      </c>
      <c r="K768" s="21"/>
    </row>
    <row r="769" spans="1:22" ht="14.25" x14ac:dyDescent="0.2">
      <c r="A769" s="18"/>
      <c r="B769" s="18"/>
      <c r="C769" s="18" t="s">
        <v>611</v>
      </c>
      <c r="D769" s="19" t="s">
        <v>610</v>
      </c>
      <c r="E769" s="9">
        <f>Source!AU363</f>
        <v>10</v>
      </c>
      <c r="F769" s="21"/>
      <c r="G769" s="20"/>
      <c r="H769" s="9"/>
      <c r="I769" s="9"/>
      <c r="J769" s="21">
        <f>SUM(T764:T768)</f>
        <v>200.12</v>
      </c>
      <c r="K769" s="21"/>
    </row>
    <row r="770" spans="1:22" ht="14.25" x14ac:dyDescent="0.2">
      <c r="A770" s="18"/>
      <c r="B770" s="18"/>
      <c r="C770" s="18" t="s">
        <v>613</v>
      </c>
      <c r="D770" s="19" t="s">
        <v>614</v>
      </c>
      <c r="E770" s="9">
        <f>Source!AQ363</f>
        <v>0.47</v>
      </c>
      <c r="F770" s="21"/>
      <c r="G770" s="20" t="str">
        <f>Source!DI363</f>
        <v>)*2</v>
      </c>
      <c r="H770" s="9">
        <f>Source!AV363</f>
        <v>1</v>
      </c>
      <c r="I770" s="9"/>
      <c r="J770" s="21"/>
      <c r="K770" s="21">
        <f>Source!U363</f>
        <v>2.82</v>
      </c>
    </row>
    <row r="771" spans="1:22" ht="15" x14ac:dyDescent="0.25">
      <c r="A771" s="24"/>
      <c r="B771" s="24"/>
      <c r="C771" s="24"/>
      <c r="D771" s="24"/>
      <c r="E771" s="24"/>
      <c r="F771" s="24"/>
      <c r="G771" s="24"/>
      <c r="H771" s="24"/>
      <c r="I771" s="47">
        <f>J766+J767+J768+J769</f>
        <v>3723.6699999999996</v>
      </c>
      <c r="J771" s="47"/>
      <c r="K771" s="25">
        <f>IF(Source!I363&lt;&gt;0, ROUND(I771/Source!I363, 2), 0)</f>
        <v>1241.22</v>
      </c>
      <c r="P771" s="23">
        <f>I771</f>
        <v>3723.6699999999996</v>
      </c>
    </row>
    <row r="772" spans="1:22" ht="85.5" x14ac:dyDescent="0.2">
      <c r="A772" s="18">
        <v>85</v>
      </c>
      <c r="B772" s="18" t="str">
        <f>Source!F364</f>
        <v>1.23-2103-27-1/1</v>
      </c>
      <c r="C772" s="18" t="str">
        <f>Source!G364</f>
        <v>Техническое обслуживание преобразователя давления МТ100 и аналогов /Преобразователь давления 0-2,5бар, 4-20мА, М20х1,5, IP65; Преобразователь давления дифференциальный 0…2,5 Бар</v>
      </c>
      <c r="D772" s="19" t="str">
        <f>Source!H364</f>
        <v>10 шт.</v>
      </c>
      <c r="E772" s="9">
        <f>Source!I364</f>
        <v>0.4</v>
      </c>
      <c r="F772" s="21"/>
      <c r="G772" s="20"/>
      <c r="H772" s="9"/>
      <c r="I772" s="9"/>
      <c r="J772" s="21"/>
      <c r="K772" s="21"/>
      <c r="Q772">
        <f>ROUND((Source!BZ364/100)*ROUND((Source!AF364*Source!AV364)*Source!I364, 2), 2)</f>
        <v>4967.62</v>
      </c>
      <c r="R772">
        <f>Source!X364</f>
        <v>4967.62</v>
      </c>
      <c r="S772">
        <f>ROUND((Source!CA364/100)*ROUND((Source!AF364*Source!AV364)*Source!I364, 2), 2)</f>
        <v>709.66</v>
      </c>
      <c r="T772">
        <f>Source!Y364</f>
        <v>709.66</v>
      </c>
      <c r="U772">
        <f>ROUND((175/100)*ROUND((Source!AE364*Source!AV364)*Source!I364, 2), 2)</f>
        <v>0</v>
      </c>
      <c r="V772">
        <f>ROUND((108/100)*ROUND(Source!CS364*Source!I364, 2), 2)</f>
        <v>0</v>
      </c>
    </row>
    <row r="773" spans="1:22" x14ac:dyDescent="0.2">
      <c r="C773" s="26" t="str">
        <f>"Объем: "&amp;Source!I364&amp;"=(2+"&amp;"2)/"&amp;"10"</f>
        <v>Объем: 0,4=(2+2)/10</v>
      </c>
    </row>
    <row r="774" spans="1:22" ht="14.25" x14ac:dyDescent="0.2">
      <c r="A774" s="18"/>
      <c r="B774" s="18"/>
      <c r="C774" s="18" t="s">
        <v>605</v>
      </c>
      <c r="D774" s="19"/>
      <c r="E774" s="9"/>
      <c r="F774" s="21">
        <f>Source!AO364</f>
        <v>8870.75</v>
      </c>
      <c r="G774" s="20" t="str">
        <f>Source!DG364</f>
        <v>)*2</v>
      </c>
      <c r="H774" s="9">
        <f>Source!AV364</f>
        <v>1</v>
      </c>
      <c r="I774" s="9">
        <f>IF(Source!BA364&lt;&gt; 0, Source!BA364, 1)</f>
        <v>1</v>
      </c>
      <c r="J774" s="21">
        <f>Source!S364</f>
        <v>7096.6</v>
      </c>
      <c r="K774" s="21"/>
    </row>
    <row r="775" spans="1:22" ht="14.25" x14ac:dyDescent="0.2">
      <c r="A775" s="18"/>
      <c r="B775" s="18"/>
      <c r="C775" s="18" t="s">
        <v>608</v>
      </c>
      <c r="D775" s="19"/>
      <c r="E775" s="9"/>
      <c r="F775" s="21">
        <f>Source!AL364</f>
        <v>17.39</v>
      </c>
      <c r="G775" s="20" t="str">
        <f>Source!DD364</f>
        <v>)*2</v>
      </c>
      <c r="H775" s="9">
        <f>Source!AW364</f>
        <v>1</v>
      </c>
      <c r="I775" s="9">
        <f>IF(Source!BC364&lt;&gt; 0, Source!BC364, 1)</f>
        <v>1</v>
      </c>
      <c r="J775" s="21">
        <f>Source!P364</f>
        <v>13.91</v>
      </c>
      <c r="K775" s="21"/>
    </row>
    <row r="776" spans="1:22" ht="14.25" x14ac:dyDescent="0.2">
      <c r="A776" s="18"/>
      <c r="B776" s="18"/>
      <c r="C776" s="18" t="s">
        <v>609</v>
      </c>
      <c r="D776" s="19" t="s">
        <v>610</v>
      </c>
      <c r="E776" s="9">
        <f>Source!AT364</f>
        <v>70</v>
      </c>
      <c r="F776" s="21"/>
      <c r="G776" s="20"/>
      <c r="H776" s="9"/>
      <c r="I776" s="9"/>
      <c r="J776" s="21">
        <f>SUM(R772:R775)</f>
        <v>4967.62</v>
      </c>
      <c r="K776" s="21"/>
    </row>
    <row r="777" spans="1:22" ht="14.25" x14ac:dyDescent="0.2">
      <c r="A777" s="18"/>
      <c r="B777" s="18"/>
      <c r="C777" s="18" t="s">
        <v>611</v>
      </c>
      <c r="D777" s="19" t="s">
        <v>610</v>
      </c>
      <c r="E777" s="9">
        <f>Source!AU364</f>
        <v>10</v>
      </c>
      <c r="F777" s="21"/>
      <c r="G777" s="20"/>
      <c r="H777" s="9"/>
      <c r="I777" s="9"/>
      <c r="J777" s="21">
        <f>SUM(T772:T776)</f>
        <v>709.66</v>
      </c>
      <c r="K777" s="21"/>
    </row>
    <row r="778" spans="1:22" ht="14.25" x14ac:dyDescent="0.2">
      <c r="A778" s="18"/>
      <c r="B778" s="18"/>
      <c r="C778" s="18" t="s">
        <v>613</v>
      </c>
      <c r="D778" s="19" t="s">
        <v>614</v>
      </c>
      <c r="E778" s="9">
        <f>Source!AQ364</f>
        <v>12.5</v>
      </c>
      <c r="F778" s="21"/>
      <c r="G778" s="20" t="str">
        <f>Source!DI364</f>
        <v>)*2</v>
      </c>
      <c r="H778" s="9">
        <f>Source!AV364</f>
        <v>1</v>
      </c>
      <c r="I778" s="9"/>
      <c r="J778" s="21"/>
      <c r="K778" s="21">
        <f>Source!U364</f>
        <v>10</v>
      </c>
    </row>
    <row r="779" spans="1:22" ht="15" x14ac:dyDescent="0.25">
      <c r="A779" s="24"/>
      <c r="B779" s="24"/>
      <c r="C779" s="24"/>
      <c r="D779" s="24"/>
      <c r="E779" s="24"/>
      <c r="F779" s="24"/>
      <c r="G779" s="24"/>
      <c r="H779" s="24"/>
      <c r="I779" s="47">
        <f>J774+J775+J776+J777</f>
        <v>12787.79</v>
      </c>
      <c r="J779" s="47"/>
      <c r="K779" s="25">
        <f>IF(Source!I364&lt;&gt;0, ROUND(I779/Source!I364, 2), 0)</f>
        <v>31969.48</v>
      </c>
      <c r="P779" s="23">
        <f>I779</f>
        <v>12787.79</v>
      </c>
    </row>
    <row r="780" spans="1:22" ht="85.5" x14ac:dyDescent="0.2">
      <c r="A780" s="18">
        <v>86</v>
      </c>
      <c r="B780" s="18" t="str">
        <f>Source!F366</f>
        <v>1.23-2103-27-1/1</v>
      </c>
      <c r="C780" s="18" t="str">
        <f>Source!G366</f>
        <v>Техническое обслуживание преобразователя давления МТ100 и аналогов /Преобразователь давления 0-2,5бар, 4-20мА, М20х1,5, IP65; Преобразователь давления дифференциальный 0…2,5 Бар</v>
      </c>
      <c r="D780" s="19" t="str">
        <f>Source!H366</f>
        <v>10 шт.</v>
      </c>
      <c r="E780" s="9">
        <f>Source!I366</f>
        <v>0.4</v>
      </c>
      <c r="F780" s="21"/>
      <c r="G780" s="20"/>
      <c r="H780" s="9"/>
      <c r="I780" s="9"/>
      <c r="J780" s="21"/>
      <c r="K780" s="21"/>
      <c r="Q780">
        <f>ROUND((Source!BZ366/100)*ROUND((Source!AF366*Source!AV366)*Source!I366, 2), 2)</f>
        <v>4967.62</v>
      </c>
      <c r="R780">
        <f>Source!X366</f>
        <v>4967.62</v>
      </c>
      <c r="S780">
        <f>ROUND((Source!CA366/100)*ROUND((Source!AF366*Source!AV366)*Source!I366, 2), 2)</f>
        <v>709.66</v>
      </c>
      <c r="T780">
        <f>Source!Y366</f>
        <v>709.66</v>
      </c>
      <c r="U780">
        <f>ROUND((175/100)*ROUND((Source!AE366*Source!AV366)*Source!I366, 2), 2)</f>
        <v>0</v>
      </c>
      <c r="V780">
        <f>ROUND((108/100)*ROUND(Source!CS366*Source!I366, 2), 2)</f>
        <v>0</v>
      </c>
    </row>
    <row r="781" spans="1:22" x14ac:dyDescent="0.2">
      <c r="C781" s="26" t="str">
        <f>"Объем: "&amp;Source!I366&amp;"=(2+"&amp;"2)/"&amp;"10"</f>
        <v>Объем: 0,4=(2+2)/10</v>
      </c>
    </row>
    <row r="782" spans="1:22" ht="14.25" x14ac:dyDescent="0.2">
      <c r="A782" s="18"/>
      <c r="B782" s="18"/>
      <c r="C782" s="18" t="s">
        <v>605</v>
      </c>
      <c r="D782" s="19"/>
      <c r="E782" s="9"/>
      <c r="F782" s="21">
        <f>Source!AO366</f>
        <v>8870.75</v>
      </c>
      <c r="G782" s="20" t="str">
        <f>Source!DG366</f>
        <v>)*2</v>
      </c>
      <c r="H782" s="9">
        <f>Source!AV366</f>
        <v>1</v>
      </c>
      <c r="I782" s="9">
        <f>IF(Source!BA366&lt;&gt; 0, Source!BA366, 1)</f>
        <v>1</v>
      </c>
      <c r="J782" s="21">
        <f>Source!S366</f>
        <v>7096.6</v>
      </c>
      <c r="K782" s="21"/>
    </row>
    <row r="783" spans="1:22" ht="14.25" x14ac:dyDescent="0.2">
      <c r="A783" s="18"/>
      <c r="B783" s="18"/>
      <c r="C783" s="18" t="s">
        <v>608</v>
      </c>
      <c r="D783" s="19"/>
      <c r="E783" s="9"/>
      <c r="F783" s="21">
        <f>Source!AL366</f>
        <v>17.39</v>
      </c>
      <c r="G783" s="20" t="str">
        <f>Source!DD366</f>
        <v>)*2</v>
      </c>
      <c r="H783" s="9">
        <f>Source!AW366</f>
        <v>1</v>
      </c>
      <c r="I783" s="9">
        <f>IF(Source!BC366&lt;&gt; 0, Source!BC366, 1)</f>
        <v>1</v>
      </c>
      <c r="J783" s="21">
        <f>Source!P366</f>
        <v>13.91</v>
      </c>
      <c r="K783" s="21"/>
    </row>
    <row r="784" spans="1:22" ht="14.25" x14ac:dyDescent="0.2">
      <c r="A784" s="18"/>
      <c r="B784" s="18"/>
      <c r="C784" s="18" t="s">
        <v>609</v>
      </c>
      <c r="D784" s="19" t="s">
        <v>610</v>
      </c>
      <c r="E784" s="9">
        <f>Source!AT366</f>
        <v>70</v>
      </c>
      <c r="F784" s="21"/>
      <c r="G784" s="20"/>
      <c r="H784" s="9"/>
      <c r="I784" s="9"/>
      <c r="J784" s="21">
        <f>SUM(R780:R783)</f>
        <v>4967.62</v>
      </c>
      <c r="K784" s="21"/>
    </row>
    <row r="785" spans="1:22" ht="14.25" x14ac:dyDescent="0.2">
      <c r="A785" s="18"/>
      <c r="B785" s="18"/>
      <c r="C785" s="18" t="s">
        <v>611</v>
      </c>
      <c r="D785" s="19" t="s">
        <v>610</v>
      </c>
      <c r="E785" s="9">
        <f>Source!AU366</f>
        <v>10</v>
      </c>
      <c r="F785" s="21"/>
      <c r="G785" s="20"/>
      <c r="H785" s="9"/>
      <c r="I785" s="9"/>
      <c r="J785" s="21">
        <f>SUM(T780:T784)</f>
        <v>709.66</v>
      </c>
      <c r="K785" s="21"/>
    </row>
    <row r="786" spans="1:22" ht="14.25" x14ac:dyDescent="0.2">
      <c r="A786" s="18"/>
      <c r="B786" s="18"/>
      <c r="C786" s="18" t="s">
        <v>613</v>
      </c>
      <c r="D786" s="19" t="s">
        <v>614</v>
      </c>
      <c r="E786" s="9">
        <f>Source!AQ366</f>
        <v>12.5</v>
      </c>
      <c r="F786" s="21"/>
      <c r="G786" s="20" t="str">
        <f>Source!DI366</f>
        <v>)*2</v>
      </c>
      <c r="H786" s="9">
        <f>Source!AV366</f>
        <v>1</v>
      </c>
      <c r="I786" s="9"/>
      <c r="J786" s="21"/>
      <c r="K786" s="21">
        <f>Source!U366</f>
        <v>10</v>
      </c>
    </row>
    <row r="787" spans="1:22" ht="15" x14ac:dyDescent="0.25">
      <c r="A787" s="24"/>
      <c r="B787" s="24"/>
      <c r="C787" s="24"/>
      <c r="D787" s="24"/>
      <c r="E787" s="24"/>
      <c r="F787" s="24"/>
      <c r="G787" s="24"/>
      <c r="H787" s="24"/>
      <c r="I787" s="47">
        <f>J782+J783+J784+J785</f>
        <v>12787.79</v>
      </c>
      <c r="J787" s="47"/>
      <c r="K787" s="25">
        <f>IF(Source!I366&lt;&gt;0, ROUND(I787/Source!I366, 2), 0)</f>
        <v>31969.48</v>
      </c>
      <c r="P787" s="23">
        <f>I787</f>
        <v>12787.79</v>
      </c>
    </row>
    <row r="788" spans="1:22" ht="28.5" x14ac:dyDescent="0.2">
      <c r="A788" s="18">
        <v>87</v>
      </c>
      <c r="B788" s="18" t="str">
        <f>Source!F367</f>
        <v>1.23-2103-6-1/1</v>
      </c>
      <c r="C788" s="18" t="str">
        <f>Source!G367</f>
        <v>Техническое обслуживание выключателей поплавковых</v>
      </c>
      <c r="D788" s="19" t="str">
        <f>Source!H367</f>
        <v>100 шт.</v>
      </c>
      <c r="E788" s="9">
        <f>Source!I367</f>
        <v>0.02</v>
      </c>
      <c r="F788" s="21"/>
      <c r="G788" s="20"/>
      <c r="H788" s="9"/>
      <c r="I788" s="9"/>
      <c r="J788" s="21"/>
      <c r="K788" s="21"/>
      <c r="Q788">
        <f>ROUND((Source!BZ367/100)*ROUND((Source!AF367*Source!AV367)*Source!I367, 2), 2)</f>
        <v>89.94</v>
      </c>
      <c r="R788">
        <f>Source!X367</f>
        <v>89.94</v>
      </c>
      <c r="S788">
        <f>ROUND((Source!CA367/100)*ROUND((Source!AF367*Source!AV367)*Source!I367, 2), 2)</f>
        <v>12.85</v>
      </c>
      <c r="T788">
        <f>Source!Y367</f>
        <v>12.85</v>
      </c>
      <c r="U788">
        <f>ROUND((175/100)*ROUND((Source!AE367*Source!AV367)*Source!I367, 2), 2)</f>
        <v>40.479999999999997</v>
      </c>
      <c r="V788">
        <f>ROUND((108/100)*ROUND(Source!CS367*Source!I367, 2), 2)</f>
        <v>24.98</v>
      </c>
    </row>
    <row r="789" spans="1:22" x14ac:dyDescent="0.2">
      <c r="C789" s="26" t="str">
        <f>"Объем: "&amp;Source!I367&amp;"=2/"&amp;"100"</f>
        <v>Объем: 0,02=2/100</v>
      </c>
    </row>
    <row r="790" spans="1:22" ht="14.25" x14ac:dyDescent="0.2">
      <c r="A790" s="18"/>
      <c r="B790" s="18"/>
      <c r="C790" s="18" t="s">
        <v>605</v>
      </c>
      <c r="D790" s="19"/>
      <c r="E790" s="9"/>
      <c r="F790" s="21">
        <f>Source!AO367</f>
        <v>3211.89</v>
      </c>
      <c r="G790" s="20" t="str">
        <f>Source!DG367</f>
        <v>)*2</v>
      </c>
      <c r="H790" s="9">
        <f>Source!AV367</f>
        <v>1</v>
      </c>
      <c r="I790" s="9">
        <f>IF(Source!BA367&lt;&gt; 0, Source!BA367, 1)</f>
        <v>1</v>
      </c>
      <c r="J790" s="21">
        <f>Source!S367</f>
        <v>128.47999999999999</v>
      </c>
      <c r="K790" s="21"/>
    </row>
    <row r="791" spans="1:22" ht="14.25" x14ac:dyDescent="0.2">
      <c r="A791" s="18"/>
      <c r="B791" s="18"/>
      <c r="C791" s="18" t="s">
        <v>606</v>
      </c>
      <c r="D791" s="19"/>
      <c r="E791" s="9"/>
      <c r="F791" s="21">
        <f>Source!AM367</f>
        <v>912.11</v>
      </c>
      <c r="G791" s="20" t="str">
        <f>Source!DE367</f>
        <v>)*2</v>
      </c>
      <c r="H791" s="9">
        <f>Source!AV367</f>
        <v>1</v>
      </c>
      <c r="I791" s="9">
        <f>IF(Source!BB367&lt;&gt; 0, Source!BB367, 1)</f>
        <v>1</v>
      </c>
      <c r="J791" s="21">
        <f>Source!Q367</f>
        <v>36.479999999999997</v>
      </c>
      <c r="K791" s="21"/>
    </row>
    <row r="792" spans="1:22" ht="14.25" x14ac:dyDescent="0.2">
      <c r="A792" s="18"/>
      <c r="B792" s="18"/>
      <c r="C792" s="18" t="s">
        <v>607</v>
      </c>
      <c r="D792" s="19"/>
      <c r="E792" s="9"/>
      <c r="F792" s="21">
        <f>Source!AN367</f>
        <v>578.34</v>
      </c>
      <c r="G792" s="20" t="str">
        <f>Source!DF367</f>
        <v>)*2</v>
      </c>
      <c r="H792" s="9">
        <f>Source!AV367</f>
        <v>1</v>
      </c>
      <c r="I792" s="9">
        <f>IF(Source!BS367&lt;&gt; 0, Source!BS367, 1)</f>
        <v>1</v>
      </c>
      <c r="J792" s="22">
        <f>Source!R367</f>
        <v>23.13</v>
      </c>
      <c r="K792" s="21"/>
    </row>
    <row r="793" spans="1:22" ht="14.25" x14ac:dyDescent="0.2">
      <c r="A793" s="18"/>
      <c r="B793" s="18"/>
      <c r="C793" s="18" t="s">
        <v>608</v>
      </c>
      <c r="D793" s="19"/>
      <c r="E793" s="9"/>
      <c r="F793" s="21">
        <f>Source!AL367</f>
        <v>0.94</v>
      </c>
      <c r="G793" s="20" t="str">
        <f>Source!DD367</f>
        <v>)*2</v>
      </c>
      <c r="H793" s="9">
        <f>Source!AW367</f>
        <v>1</v>
      </c>
      <c r="I793" s="9">
        <f>IF(Source!BC367&lt;&gt; 0, Source!BC367, 1)</f>
        <v>1</v>
      </c>
      <c r="J793" s="21">
        <f>Source!P367</f>
        <v>0.04</v>
      </c>
      <c r="K793" s="21"/>
    </row>
    <row r="794" spans="1:22" ht="14.25" x14ac:dyDescent="0.2">
      <c r="A794" s="18"/>
      <c r="B794" s="18"/>
      <c r="C794" s="18" t="s">
        <v>609</v>
      </c>
      <c r="D794" s="19" t="s">
        <v>610</v>
      </c>
      <c r="E794" s="9">
        <f>Source!AT367</f>
        <v>70</v>
      </c>
      <c r="F794" s="21"/>
      <c r="G794" s="20"/>
      <c r="H794" s="9"/>
      <c r="I794" s="9"/>
      <c r="J794" s="21">
        <f>SUM(R788:R793)</f>
        <v>89.94</v>
      </c>
      <c r="K794" s="21"/>
    </row>
    <row r="795" spans="1:22" ht="14.25" x14ac:dyDescent="0.2">
      <c r="A795" s="18"/>
      <c r="B795" s="18"/>
      <c r="C795" s="18" t="s">
        <v>611</v>
      </c>
      <c r="D795" s="19" t="s">
        <v>610</v>
      </c>
      <c r="E795" s="9">
        <f>Source!AU367</f>
        <v>10</v>
      </c>
      <c r="F795" s="21"/>
      <c r="G795" s="20"/>
      <c r="H795" s="9"/>
      <c r="I795" s="9"/>
      <c r="J795" s="21">
        <f>SUM(T788:T794)</f>
        <v>12.85</v>
      </c>
      <c r="K795" s="21"/>
    </row>
    <row r="796" spans="1:22" ht="14.25" x14ac:dyDescent="0.2">
      <c r="A796" s="18"/>
      <c r="B796" s="18"/>
      <c r="C796" s="18" t="s">
        <v>612</v>
      </c>
      <c r="D796" s="19" t="s">
        <v>610</v>
      </c>
      <c r="E796" s="9">
        <f>108</f>
        <v>108</v>
      </c>
      <c r="F796" s="21"/>
      <c r="G796" s="20"/>
      <c r="H796" s="9"/>
      <c r="I796" s="9"/>
      <c r="J796" s="21">
        <f>SUM(V788:V795)</f>
        <v>24.98</v>
      </c>
      <c r="K796" s="21"/>
    </row>
    <row r="797" spans="1:22" ht="14.25" x14ac:dyDescent="0.2">
      <c r="A797" s="18"/>
      <c r="B797" s="18"/>
      <c r="C797" s="18" t="s">
        <v>613</v>
      </c>
      <c r="D797" s="19" t="s">
        <v>614</v>
      </c>
      <c r="E797" s="9">
        <f>Source!AQ367</f>
        <v>6</v>
      </c>
      <c r="F797" s="21"/>
      <c r="G797" s="20" t="str">
        <f>Source!DI367</f>
        <v>)*2</v>
      </c>
      <c r="H797" s="9">
        <f>Source!AV367</f>
        <v>1</v>
      </c>
      <c r="I797" s="9"/>
      <c r="J797" s="21"/>
      <c r="K797" s="21">
        <f>Source!U367</f>
        <v>0.24</v>
      </c>
    </row>
    <row r="798" spans="1:22" ht="15" x14ac:dyDescent="0.25">
      <c r="A798" s="24"/>
      <c r="B798" s="24"/>
      <c r="C798" s="24"/>
      <c r="D798" s="24"/>
      <c r="E798" s="24"/>
      <c r="F798" s="24"/>
      <c r="G798" s="24"/>
      <c r="H798" s="24"/>
      <c r="I798" s="47">
        <f>J790+J791+J793+J794+J795+J796</f>
        <v>292.77</v>
      </c>
      <c r="J798" s="47"/>
      <c r="K798" s="25">
        <f>IF(Source!I367&lt;&gt;0, ROUND(I798/Source!I367, 2), 0)</f>
        <v>14638.5</v>
      </c>
      <c r="P798" s="23">
        <f>I798</f>
        <v>292.77</v>
      </c>
    </row>
    <row r="799" spans="1:22" ht="57" x14ac:dyDescent="0.2">
      <c r="A799" s="18">
        <v>88</v>
      </c>
      <c r="B799" s="18" t="str">
        <f>Source!F368</f>
        <v>1.21-2103-9-3/1</v>
      </c>
      <c r="C799" s="18" t="str">
        <f>Source!G368</f>
        <v>Техническое обслуживание силовых сетей, проложенных по кирпичным и бетонным основаниям, провод сечением 4х1,5-6 мм2 (4х1,5)</v>
      </c>
      <c r="D799" s="19" t="str">
        <f>Source!H368</f>
        <v>100 м</v>
      </c>
      <c r="E799" s="9">
        <f>Source!I368</f>
        <v>1.7000000000000001E-2</v>
      </c>
      <c r="F799" s="21"/>
      <c r="G799" s="20"/>
      <c r="H799" s="9"/>
      <c r="I799" s="9"/>
      <c r="J799" s="21"/>
      <c r="K799" s="21"/>
      <c r="Q799">
        <f>ROUND((Source!BZ368/100)*ROUND((Source!AF368*Source!AV368)*Source!I368, 2), 2)</f>
        <v>71.48</v>
      </c>
      <c r="R799">
        <f>Source!X368</f>
        <v>71.48</v>
      </c>
      <c r="S799">
        <f>ROUND((Source!CA368/100)*ROUND((Source!AF368*Source!AV368)*Source!I368, 2), 2)</f>
        <v>10.210000000000001</v>
      </c>
      <c r="T799">
        <f>Source!Y368</f>
        <v>10.210000000000001</v>
      </c>
      <c r="U799">
        <f>ROUND((175/100)*ROUND((Source!AE368*Source!AV368)*Source!I368, 2), 2)</f>
        <v>0</v>
      </c>
      <c r="V799">
        <f>ROUND((108/100)*ROUND(Source!CS368*Source!I368, 2), 2)</f>
        <v>0</v>
      </c>
    </row>
    <row r="800" spans="1:22" x14ac:dyDescent="0.2">
      <c r="C800" s="26" t="str">
        <f>"Объем: "&amp;Source!I368&amp;"=(25+"&amp;"60)*"&amp;"0,2*"&amp;"0,1/"&amp;"100"</f>
        <v>Объем: 0,017=(25+60)*0,2*0,1/100</v>
      </c>
    </row>
    <row r="801" spans="1:22" ht="14.25" x14ac:dyDescent="0.2">
      <c r="A801" s="18"/>
      <c r="B801" s="18"/>
      <c r="C801" s="18" t="s">
        <v>605</v>
      </c>
      <c r="D801" s="19"/>
      <c r="E801" s="9"/>
      <c r="F801" s="21">
        <f>Source!AO368</f>
        <v>6006.24</v>
      </c>
      <c r="G801" s="20" t="str">
        <f>Source!DG368</f>
        <v/>
      </c>
      <c r="H801" s="9">
        <f>Source!AV368</f>
        <v>1</v>
      </c>
      <c r="I801" s="9">
        <f>IF(Source!BA368&lt;&gt; 0, Source!BA368, 1)</f>
        <v>1</v>
      </c>
      <c r="J801" s="21">
        <f>Source!S368</f>
        <v>102.11</v>
      </c>
      <c r="K801" s="21"/>
    </row>
    <row r="802" spans="1:22" ht="14.25" x14ac:dyDescent="0.2">
      <c r="A802" s="18"/>
      <c r="B802" s="18"/>
      <c r="C802" s="18" t="s">
        <v>608</v>
      </c>
      <c r="D802" s="19"/>
      <c r="E802" s="9"/>
      <c r="F802" s="21">
        <f>Source!AL368</f>
        <v>14.63</v>
      </c>
      <c r="G802" s="20" t="str">
        <f>Source!DD368</f>
        <v/>
      </c>
      <c r="H802" s="9">
        <f>Source!AW368</f>
        <v>1</v>
      </c>
      <c r="I802" s="9">
        <f>IF(Source!BC368&lt;&gt; 0, Source!BC368, 1)</f>
        <v>1</v>
      </c>
      <c r="J802" s="21">
        <f>Source!P368</f>
        <v>0.25</v>
      </c>
      <c r="K802" s="21"/>
    </row>
    <row r="803" spans="1:22" ht="14.25" x14ac:dyDescent="0.2">
      <c r="A803" s="18"/>
      <c r="B803" s="18"/>
      <c r="C803" s="18" t="s">
        <v>609</v>
      </c>
      <c r="D803" s="19" t="s">
        <v>610</v>
      </c>
      <c r="E803" s="9">
        <f>Source!AT368</f>
        <v>70</v>
      </c>
      <c r="F803" s="21"/>
      <c r="G803" s="20"/>
      <c r="H803" s="9"/>
      <c r="I803" s="9"/>
      <c r="J803" s="21">
        <f>SUM(R799:R802)</f>
        <v>71.48</v>
      </c>
      <c r="K803" s="21"/>
    </row>
    <row r="804" spans="1:22" ht="14.25" x14ac:dyDescent="0.2">
      <c r="A804" s="18"/>
      <c r="B804" s="18"/>
      <c r="C804" s="18" t="s">
        <v>611</v>
      </c>
      <c r="D804" s="19" t="s">
        <v>610</v>
      </c>
      <c r="E804" s="9">
        <f>Source!AU368</f>
        <v>10</v>
      </c>
      <c r="F804" s="21"/>
      <c r="G804" s="20"/>
      <c r="H804" s="9"/>
      <c r="I804" s="9"/>
      <c r="J804" s="21">
        <f>SUM(T799:T803)</f>
        <v>10.210000000000001</v>
      </c>
      <c r="K804" s="21"/>
    </row>
    <row r="805" spans="1:22" ht="14.25" x14ac:dyDescent="0.2">
      <c r="A805" s="18"/>
      <c r="B805" s="18"/>
      <c r="C805" s="18" t="s">
        <v>613</v>
      </c>
      <c r="D805" s="19" t="s">
        <v>614</v>
      </c>
      <c r="E805" s="9">
        <f>Source!AQ368</f>
        <v>11.22</v>
      </c>
      <c r="F805" s="21"/>
      <c r="G805" s="20" t="str">
        <f>Source!DI368</f>
        <v/>
      </c>
      <c r="H805" s="9">
        <f>Source!AV368</f>
        <v>1</v>
      </c>
      <c r="I805" s="9"/>
      <c r="J805" s="21"/>
      <c r="K805" s="21">
        <f>Source!U368</f>
        <v>0.19074000000000002</v>
      </c>
    </row>
    <row r="806" spans="1:22" ht="15" x14ac:dyDescent="0.25">
      <c r="A806" s="24"/>
      <c r="B806" s="24"/>
      <c r="C806" s="24"/>
      <c r="D806" s="24"/>
      <c r="E806" s="24"/>
      <c r="F806" s="24"/>
      <c r="G806" s="24"/>
      <c r="H806" s="24"/>
      <c r="I806" s="47">
        <f>J801+J802+J803+J804</f>
        <v>184.05</v>
      </c>
      <c r="J806" s="47"/>
      <c r="K806" s="25">
        <f>IF(Source!I368&lt;&gt;0, ROUND(I806/Source!I368, 2), 0)</f>
        <v>10826.47</v>
      </c>
      <c r="P806" s="23">
        <f>I806</f>
        <v>184.05</v>
      </c>
    </row>
    <row r="807" spans="1:22" ht="28.5" x14ac:dyDescent="0.2">
      <c r="A807" s="18">
        <v>89</v>
      </c>
      <c r="B807" s="18" t="str">
        <f>Source!F370</f>
        <v>1.22-2103-2-1/1</v>
      </c>
      <c r="C807" s="18" t="str">
        <f>Source!G370</f>
        <v>Техническое обслуживание сетевой линии связи</v>
      </c>
      <c r="D807" s="19" t="str">
        <f>Source!H370</f>
        <v>100 м</v>
      </c>
      <c r="E807" s="9">
        <f>Source!I370</f>
        <v>0.23</v>
      </c>
      <c r="F807" s="21"/>
      <c r="G807" s="20"/>
      <c r="H807" s="9"/>
      <c r="I807" s="9"/>
      <c r="J807" s="21"/>
      <c r="K807" s="21"/>
      <c r="Q807">
        <f>ROUND((Source!BZ370/100)*ROUND((Source!AF370*Source!AV370)*Source!I370, 2), 2)</f>
        <v>79.98</v>
      </c>
      <c r="R807">
        <f>Source!X370</f>
        <v>79.98</v>
      </c>
      <c r="S807">
        <f>ROUND((Source!CA370/100)*ROUND((Source!AF370*Source!AV370)*Source!I370, 2), 2)</f>
        <v>11.43</v>
      </c>
      <c r="T807">
        <f>Source!Y370</f>
        <v>11.43</v>
      </c>
      <c r="U807">
        <f>ROUND((175/100)*ROUND((Source!AE370*Source!AV370)*Source!I370, 2), 2)</f>
        <v>0</v>
      </c>
      <c r="V807">
        <f>ROUND((108/100)*ROUND(Source!CS370*Source!I370, 2), 2)</f>
        <v>0</v>
      </c>
    </row>
    <row r="808" spans="1:22" x14ac:dyDescent="0.2">
      <c r="C808" s="26" t="str">
        <f>"Объем: "&amp;Source!I370&amp;"=(180+"&amp;"50)*"&amp;"0,1/"&amp;"100"</f>
        <v>Объем: 0,23=(180+50)*0,1/100</v>
      </c>
    </row>
    <row r="809" spans="1:22" ht="14.25" x14ac:dyDescent="0.2">
      <c r="A809" s="18"/>
      <c r="B809" s="18"/>
      <c r="C809" s="18" t="s">
        <v>605</v>
      </c>
      <c r="D809" s="19"/>
      <c r="E809" s="9"/>
      <c r="F809" s="21">
        <f>Source!AO370</f>
        <v>496.76</v>
      </c>
      <c r="G809" s="20" t="str">
        <f>Source!DG370</f>
        <v/>
      </c>
      <c r="H809" s="9">
        <f>Source!AV370</f>
        <v>1</v>
      </c>
      <c r="I809" s="9">
        <f>IF(Source!BA370&lt;&gt; 0, Source!BA370, 1)</f>
        <v>1</v>
      </c>
      <c r="J809" s="21">
        <f>Source!S370</f>
        <v>114.25</v>
      </c>
      <c r="K809" s="21"/>
    </row>
    <row r="810" spans="1:22" ht="14.25" x14ac:dyDescent="0.2">
      <c r="A810" s="18"/>
      <c r="B810" s="18"/>
      <c r="C810" s="18" t="s">
        <v>609</v>
      </c>
      <c r="D810" s="19" t="s">
        <v>610</v>
      </c>
      <c r="E810" s="9">
        <f>Source!AT370</f>
        <v>70</v>
      </c>
      <c r="F810" s="21"/>
      <c r="G810" s="20"/>
      <c r="H810" s="9"/>
      <c r="I810" s="9"/>
      <c r="J810" s="21">
        <f>SUM(R807:R809)</f>
        <v>79.98</v>
      </c>
      <c r="K810" s="21"/>
    </row>
    <row r="811" spans="1:22" ht="14.25" x14ac:dyDescent="0.2">
      <c r="A811" s="18"/>
      <c r="B811" s="18"/>
      <c r="C811" s="18" t="s">
        <v>611</v>
      </c>
      <c r="D811" s="19" t="s">
        <v>610</v>
      </c>
      <c r="E811" s="9">
        <f>Source!AU370</f>
        <v>10</v>
      </c>
      <c r="F811" s="21"/>
      <c r="G811" s="20"/>
      <c r="H811" s="9"/>
      <c r="I811" s="9"/>
      <c r="J811" s="21">
        <f>SUM(T807:T810)</f>
        <v>11.43</v>
      </c>
      <c r="K811" s="21"/>
    </row>
    <row r="812" spans="1:22" ht="14.25" x14ac:dyDescent="0.2">
      <c r="A812" s="18"/>
      <c r="B812" s="18"/>
      <c r="C812" s="18" t="s">
        <v>613</v>
      </c>
      <c r="D812" s="19" t="s">
        <v>614</v>
      </c>
      <c r="E812" s="9">
        <f>Source!AQ370</f>
        <v>0.7</v>
      </c>
      <c r="F812" s="21"/>
      <c r="G812" s="20" t="str">
        <f>Source!DI370</f>
        <v/>
      </c>
      <c r="H812" s="9">
        <f>Source!AV370</f>
        <v>1</v>
      </c>
      <c r="I812" s="9"/>
      <c r="J812" s="21"/>
      <c r="K812" s="21">
        <f>Source!U370</f>
        <v>0.161</v>
      </c>
    </row>
    <row r="813" spans="1:22" ht="15" x14ac:dyDescent="0.25">
      <c r="A813" s="24"/>
      <c r="B813" s="24"/>
      <c r="C813" s="24"/>
      <c r="D813" s="24"/>
      <c r="E813" s="24"/>
      <c r="F813" s="24"/>
      <c r="G813" s="24"/>
      <c r="H813" s="24"/>
      <c r="I813" s="47">
        <f>J809+J810+J811</f>
        <v>205.66000000000003</v>
      </c>
      <c r="J813" s="47"/>
      <c r="K813" s="25">
        <f>IF(Source!I370&lt;&gt;0, ROUND(I813/Source!I370, 2), 0)</f>
        <v>894.17</v>
      </c>
      <c r="P813" s="23">
        <f>I813</f>
        <v>205.66000000000003</v>
      </c>
    </row>
    <row r="815" spans="1:22" ht="15" x14ac:dyDescent="0.25">
      <c r="B815" s="48" t="str">
        <f>Source!G371</f>
        <v>Склад №1</v>
      </c>
      <c r="C815" s="48"/>
      <c r="D815" s="48"/>
      <c r="E815" s="48"/>
      <c r="F815" s="48"/>
      <c r="G815" s="48"/>
      <c r="H815" s="48"/>
      <c r="I815" s="48"/>
      <c r="J815" s="48"/>
    </row>
    <row r="816" spans="1:22" ht="156.75" x14ac:dyDescent="0.2">
      <c r="A816" s="18">
        <v>90</v>
      </c>
      <c r="B816" s="18" t="str">
        <f>Source!F372</f>
        <v>1.23-2303-6-1/1</v>
      </c>
      <c r="C816" s="18" t="str">
        <f>Source!G372</f>
        <v>Техническое обслуживание термопреобразователя сопротивления с унифицированным выходным сигналом/Термопреобразователь сопротивления погружной, характеристика Pt1000, глубина погружения 80 мм с защитной гильзой с резьбовым штуцером М20х1,5 / М20х1,5 ; Термопреобразователь сопротивления уличный, характеристика Pt1000, IP54</v>
      </c>
      <c r="D816" s="19" t="str">
        <f>Source!H372</f>
        <v>шт.</v>
      </c>
      <c r="E816" s="9">
        <f>Source!I372</f>
        <v>3</v>
      </c>
      <c r="F816" s="21"/>
      <c r="G816" s="20"/>
      <c r="H816" s="9"/>
      <c r="I816" s="9"/>
      <c r="J816" s="21"/>
      <c r="K816" s="21"/>
      <c r="Q816">
        <f>ROUND((Source!BZ372/100)*ROUND((Source!AF372*Source!AV372)*Source!I372, 2), 2)</f>
        <v>1400.87</v>
      </c>
      <c r="R816">
        <f>Source!X372</f>
        <v>1400.87</v>
      </c>
      <c r="S816">
        <f>ROUND((Source!CA372/100)*ROUND((Source!AF372*Source!AV372)*Source!I372, 2), 2)</f>
        <v>200.12</v>
      </c>
      <c r="T816">
        <f>Source!Y372</f>
        <v>200.12</v>
      </c>
      <c r="U816">
        <f>ROUND((175/100)*ROUND((Source!AE372*Source!AV372)*Source!I372, 2), 2)</f>
        <v>0</v>
      </c>
      <c r="V816">
        <f>ROUND((108/100)*ROUND(Source!CS372*Source!I372, 2), 2)</f>
        <v>0</v>
      </c>
    </row>
    <row r="817" spans="1:22" x14ac:dyDescent="0.2">
      <c r="C817" s="26" t="str">
        <f>"Объем: "&amp;Source!I372&amp;"=2+"&amp;"1"</f>
        <v>Объем: 3=2+1</v>
      </c>
    </row>
    <row r="818" spans="1:22" ht="14.25" x14ac:dyDescent="0.2">
      <c r="A818" s="18"/>
      <c r="B818" s="18"/>
      <c r="C818" s="18" t="s">
        <v>605</v>
      </c>
      <c r="D818" s="19"/>
      <c r="E818" s="9"/>
      <c r="F818" s="21">
        <f>Source!AO372</f>
        <v>333.54</v>
      </c>
      <c r="G818" s="20" t="str">
        <f>Source!DG372</f>
        <v>)*2</v>
      </c>
      <c r="H818" s="9">
        <f>Source!AV372</f>
        <v>1</v>
      </c>
      <c r="I818" s="9">
        <f>IF(Source!BA372&lt;&gt; 0, Source!BA372, 1)</f>
        <v>1</v>
      </c>
      <c r="J818" s="21">
        <f>Source!S372</f>
        <v>2001.24</v>
      </c>
      <c r="K818" s="21"/>
    </row>
    <row r="819" spans="1:22" ht="14.25" x14ac:dyDescent="0.2">
      <c r="A819" s="18"/>
      <c r="B819" s="18"/>
      <c r="C819" s="18" t="s">
        <v>608</v>
      </c>
      <c r="D819" s="19"/>
      <c r="E819" s="9"/>
      <c r="F819" s="21">
        <f>Source!AL372</f>
        <v>20.239999999999998</v>
      </c>
      <c r="G819" s="20" t="str">
        <f>Source!DD372</f>
        <v>)*2</v>
      </c>
      <c r="H819" s="9">
        <f>Source!AW372</f>
        <v>1</v>
      </c>
      <c r="I819" s="9">
        <f>IF(Source!BC372&lt;&gt; 0, Source!BC372, 1)</f>
        <v>1</v>
      </c>
      <c r="J819" s="21">
        <f>Source!P372</f>
        <v>121.44</v>
      </c>
      <c r="K819" s="21"/>
    </row>
    <row r="820" spans="1:22" ht="14.25" x14ac:dyDescent="0.2">
      <c r="A820" s="18"/>
      <c r="B820" s="18"/>
      <c r="C820" s="18" t="s">
        <v>609</v>
      </c>
      <c r="D820" s="19" t="s">
        <v>610</v>
      </c>
      <c r="E820" s="9">
        <f>Source!AT372</f>
        <v>70</v>
      </c>
      <c r="F820" s="21"/>
      <c r="G820" s="20"/>
      <c r="H820" s="9"/>
      <c r="I820" s="9"/>
      <c r="J820" s="21">
        <f>SUM(R816:R819)</f>
        <v>1400.87</v>
      </c>
      <c r="K820" s="21"/>
    </row>
    <row r="821" spans="1:22" ht="14.25" x14ac:dyDescent="0.2">
      <c r="A821" s="18"/>
      <c r="B821" s="18"/>
      <c r="C821" s="18" t="s">
        <v>611</v>
      </c>
      <c r="D821" s="19" t="s">
        <v>610</v>
      </c>
      <c r="E821" s="9">
        <f>Source!AU372</f>
        <v>10</v>
      </c>
      <c r="F821" s="21"/>
      <c r="G821" s="20"/>
      <c r="H821" s="9"/>
      <c r="I821" s="9"/>
      <c r="J821" s="21">
        <f>SUM(T816:T820)</f>
        <v>200.12</v>
      </c>
      <c r="K821" s="21"/>
    </row>
    <row r="822" spans="1:22" ht="14.25" x14ac:dyDescent="0.2">
      <c r="A822" s="18"/>
      <c r="B822" s="18"/>
      <c r="C822" s="18" t="s">
        <v>613</v>
      </c>
      <c r="D822" s="19" t="s">
        <v>614</v>
      </c>
      <c r="E822" s="9">
        <f>Source!AQ372</f>
        <v>0.47</v>
      </c>
      <c r="F822" s="21"/>
      <c r="G822" s="20" t="str">
        <f>Source!DI372</f>
        <v>)*2</v>
      </c>
      <c r="H822" s="9">
        <f>Source!AV372</f>
        <v>1</v>
      </c>
      <c r="I822" s="9"/>
      <c r="J822" s="21"/>
      <c r="K822" s="21">
        <f>Source!U372</f>
        <v>2.82</v>
      </c>
    </row>
    <row r="823" spans="1:22" ht="15" x14ac:dyDescent="0.25">
      <c r="A823" s="24"/>
      <c r="B823" s="24"/>
      <c r="C823" s="24"/>
      <c r="D823" s="24"/>
      <c r="E823" s="24"/>
      <c r="F823" s="24"/>
      <c r="G823" s="24"/>
      <c r="H823" s="24"/>
      <c r="I823" s="47">
        <f>J818+J819+J820+J821</f>
        <v>3723.6699999999996</v>
      </c>
      <c r="J823" s="47"/>
      <c r="K823" s="25">
        <f>IF(Source!I372&lt;&gt;0, ROUND(I823/Source!I372, 2), 0)</f>
        <v>1241.22</v>
      </c>
      <c r="P823" s="23">
        <f>I823</f>
        <v>3723.6699999999996</v>
      </c>
    </row>
    <row r="824" spans="1:22" ht="85.5" x14ac:dyDescent="0.2">
      <c r="A824" s="18">
        <v>91</v>
      </c>
      <c r="B824" s="18" t="str">
        <f>Source!F373</f>
        <v>1.23-2103-27-1/1</v>
      </c>
      <c r="C824" s="18" t="str">
        <f>Source!G373</f>
        <v>Техническое обслуживание преобразователя давления МТ100 и аналогов /Преобразователь давления 0-2,5бар, 4-20мА, М20х1,5, IP65; Преобразователь давления дифференциальный 0…2,5 Бар</v>
      </c>
      <c r="D824" s="19" t="str">
        <f>Source!H373</f>
        <v>10 шт.</v>
      </c>
      <c r="E824" s="9">
        <f>Source!I373</f>
        <v>0.4</v>
      </c>
      <c r="F824" s="21"/>
      <c r="G824" s="20"/>
      <c r="H824" s="9"/>
      <c r="I824" s="9"/>
      <c r="J824" s="21"/>
      <c r="K824" s="21"/>
      <c r="Q824">
        <f>ROUND((Source!BZ373/100)*ROUND((Source!AF373*Source!AV373)*Source!I373, 2), 2)</f>
        <v>4967.62</v>
      </c>
      <c r="R824">
        <f>Source!X373</f>
        <v>4967.62</v>
      </c>
      <c r="S824">
        <f>ROUND((Source!CA373/100)*ROUND((Source!AF373*Source!AV373)*Source!I373, 2), 2)</f>
        <v>709.66</v>
      </c>
      <c r="T824">
        <f>Source!Y373</f>
        <v>709.66</v>
      </c>
      <c r="U824">
        <f>ROUND((175/100)*ROUND((Source!AE373*Source!AV373)*Source!I373, 2), 2)</f>
        <v>0</v>
      </c>
      <c r="V824">
        <f>ROUND((108/100)*ROUND(Source!CS373*Source!I373, 2), 2)</f>
        <v>0</v>
      </c>
    </row>
    <row r="825" spans="1:22" x14ac:dyDescent="0.2">
      <c r="C825" s="26" t="str">
        <f>"Объем: "&amp;Source!I373&amp;"=(2+"&amp;"2)/"&amp;"10"</f>
        <v>Объем: 0,4=(2+2)/10</v>
      </c>
    </row>
    <row r="826" spans="1:22" ht="14.25" x14ac:dyDescent="0.2">
      <c r="A826" s="18"/>
      <c r="B826" s="18"/>
      <c r="C826" s="18" t="s">
        <v>605</v>
      </c>
      <c r="D826" s="19"/>
      <c r="E826" s="9"/>
      <c r="F826" s="21">
        <f>Source!AO373</f>
        <v>8870.75</v>
      </c>
      <c r="G826" s="20" t="str">
        <f>Source!DG373</f>
        <v>)*2</v>
      </c>
      <c r="H826" s="9">
        <f>Source!AV373</f>
        <v>1</v>
      </c>
      <c r="I826" s="9">
        <f>IF(Source!BA373&lt;&gt; 0, Source!BA373, 1)</f>
        <v>1</v>
      </c>
      <c r="J826" s="21">
        <f>Source!S373</f>
        <v>7096.6</v>
      </c>
      <c r="K826" s="21"/>
    </row>
    <row r="827" spans="1:22" ht="14.25" x14ac:dyDescent="0.2">
      <c r="A827" s="18"/>
      <c r="B827" s="18"/>
      <c r="C827" s="18" t="s">
        <v>608</v>
      </c>
      <c r="D827" s="19"/>
      <c r="E827" s="9"/>
      <c r="F827" s="21">
        <f>Source!AL373</f>
        <v>17.39</v>
      </c>
      <c r="G827" s="20" t="str">
        <f>Source!DD373</f>
        <v>)*2</v>
      </c>
      <c r="H827" s="9">
        <f>Source!AW373</f>
        <v>1</v>
      </c>
      <c r="I827" s="9">
        <f>IF(Source!BC373&lt;&gt; 0, Source!BC373, 1)</f>
        <v>1</v>
      </c>
      <c r="J827" s="21">
        <f>Source!P373</f>
        <v>13.91</v>
      </c>
      <c r="K827" s="21"/>
    </row>
    <row r="828" spans="1:22" ht="14.25" x14ac:dyDescent="0.2">
      <c r="A828" s="18"/>
      <c r="B828" s="18"/>
      <c r="C828" s="18" t="s">
        <v>609</v>
      </c>
      <c r="D828" s="19" t="s">
        <v>610</v>
      </c>
      <c r="E828" s="9">
        <f>Source!AT373</f>
        <v>70</v>
      </c>
      <c r="F828" s="21"/>
      <c r="G828" s="20"/>
      <c r="H828" s="9"/>
      <c r="I828" s="9"/>
      <c r="J828" s="21">
        <f>SUM(R824:R827)</f>
        <v>4967.62</v>
      </c>
      <c r="K828" s="21"/>
    </row>
    <row r="829" spans="1:22" ht="14.25" x14ac:dyDescent="0.2">
      <c r="A829" s="18"/>
      <c r="B829" s="18"/>
      <c r="C829" s="18" t="s">
        <v>611</v>
      </c>
      <c r="D829" s="19" t="s">
        <v>610</v>
      </c>
      <c r="E829" s="9">
        <f>Source!AU373</f>
        <v>10</v>
      </c>
      <c r="F829" s="21"/>
      <c r="G829" s="20"/>
      <c r="H829" s="9"/>
      <c r="I829" s="9"/>
      <c r="J829" s="21">
        <f>SUM(T824:T828)</f>
        <v>709.66</v>
      </c>
      <c r="K829" s="21"/>
    </row>
    <row r="830" spans="1:22" ht="14.25" x14ac:dyDescent="0.2">
      <c r="A830" s="18"/>
      <c r="B830" s="18"/>
      <c r="C830" s="18" t="s">
        <v>613</v>
      </c>
      <c r="D830" s="19" t="s">
        <v>614</v>
      </c>
      <c r="E830" s="9">
        <f>Source!AQ373</f>
        <v>12.5</v>
      </c>
      <c r="F830" s="21"/>
      <c r="G830" s="20" t="str">
        <f>Source!DI373</f>
        <v>)*2</v>
      </c>
      <c r="H830" s="9">
        <f>Source!AV373</f>
        <v>1</v>
      </c>
      <c r="I830" s="9"/>
      <c r="J830" s="21"/>
      <c r="K830" s="21">
        <f>Source!U373</f>
        <v>10</v>
      </c>
    </row>
    <row r="831" spans="1:22" ht="15" x14ac:dyDescent="0.25">
      <c r="A831" s="24"/>
      <c r="B831" s="24"/>
      <c r="C831" s="24"/>
      <c r="D831" s="24"/>
      <c r="E831" s="24"/>
      <c r="F831" s="24"/>
      <c r="G831" s="24"/>
      <c r="H831" s="24"/>
      <c r="I831" s="47">
        <f>J826+J827+J828+J829</f>
        <v>12787.79</v>
      </c>
      <c r="J831" s="47"/>
      <c r="K831" s="25">
        <f>IF(Source!I373&lt;&gt;0, ROUND(I831/Source!I373, 2), 0)</f>
        <v>31969.48</v>
      </c>
      <c r="P831" s="23">
        <f>I831</f>
        <v>12787.79</v>
      </c>
    </row>
    <row r="832" spans="1:22" ht="85.5" x14ac:dyDescent="0.2">
      <c r="A832" s="18">
        <v>92</v>
      </c>
      <c r="B832" s="18" t="str">
        <f>Source!F375</f>
        <v>1.23-2103-27-1/1</v>
      </c>
      <c r="C832" s="18" t="str">
        <f>Source!G375</f>
        <v>Техническое обслуживание преобразователя давления МТ100 и аналогов /Преобразователь давления 0-2,5бар, 4-20мА, М20х1,5, IP65; Преобразователь давления дифференциальный 0…2,5 Бар</v>
      </c>
      <c r="D832" s="19" t="str">
        <f>Source!H375</f>
        <v>10 шт.</v>
      </c>
      <c r="E832" s="9">
        <f>Source!I375</f>
        <v>0.4</v>
      </c>
      <c r="F832" s="21"/>
      <c r="G832" s="20"/>
      <c r="H832" s="9"/>
      <c r="I832" s="9"/>
      <c r="J832" s="21"/>
      <c r="K832" s="21"/>
      <c r="Q832">
        <f>ROUND((Source!BZ375/100)*ROUND((Source!AF375*Source!AV375)*Source!I375, 2), 2)</f>
        <v>4967.62</v>
      </c>
      <c r="R832">
        <f>Source!X375</f>
        <v>4967.62</v>
      </c>
      <c r="S832">
        <f>ROUND((Source!CA375/100)*ROUND((Source!AF375*Source!AV375)*Source!I375, 2), 2)</f>
        <v>709.66</v>
      </c>
      <c r="T832">
        <f>Source!Y375</f>
        <v>709.66</v>
      </c>
      <c r="U832">
        <f>ROUND((175/100)*ROUND((Source!AE375*Source!AV375)*Source!I375, 2), 2)</f>
        <v>0</v>
      </c>
      <c r="V832">
        <f>ROUND((108/100)*ROUND(Source!CS375*Source!I375, 2), 2)</f>
        <v>0</v>
      </c>
    </row>
    <row r="833" spans="1:22" x14ac:dyDescent="0.2">
      <c r="C833" s="26" t="str">
        <f>"Объем: "&amp;Source!I375&amp;"=(2+"&amp;"2)/"&amp;"10"</f>
        <v>Объем: 0,4=(2+2)/10</v>
      </c>
    </row>
    <row r="834" spans="1:22" ht="14.25" x14ac:dyDescent="0.2">
      <c r="A834" s="18"/>
      <c r="B834" s="18"/>
      <c r="C834" s="18" t="s">
        <v>605</v>
      </c>
      <c r="D834" s="19"/>
      <c r="E834" s="9"/>
      <c r="F834" s="21">
        <f>Source!AO375</f>
        <v>8870.75</v>
      </c>
      <c r="G834" s="20" t="str">
        <f>Source!DG375</f>
        <v>)*2</v>
      </c>
      <c r="H834" s="9">
        <f>Source!AV375</f>
        <v>1</v>
      </c>
      <c r="I834" s="9">
        <f>IF(Source!BA375&lt;&gt; 0, Source!BA375, 1)</f>
        <v>1</v>
      </c>
      <c r="J834" s="21">
        <f>Source!S375</f>
        <v>7096.6</v>
      </c>
      <c r="K834" s="21"/>
    </row>
    <row r="835" spans="1:22" ht="14.25" x14ac:dyDescent="0.2">
      <c r="A835" s="18"/>
      <c r="B835" s="18"/>
      <c r="C835" s="18" t="s">
        <v>608</v>
      </c>
      <c r="D835" s="19"/>
      <c r="E835" s="9"/>
      <c r="F835" s="21">
        <f>Source!AL375</f>
        <v>17.39</v>
      </c>
      <c r="G835" s="20" t="str">
        <f>Source!DD375</f>
        <v>)*2</v>
      </c>
      <c r="H835" s="9">
        <f>Source!AW375</f>
        <v>1</v>
      </c>
      <c r="I835" s="9">
        <f>IF(Source!BC375&lt;&gt; 0, Source!BC375, 1)</f>
        <v>1</v>
      </c>
      <c r="J835" s="21">
        <f>Source!P375</f>
        <v>13.91</v>
      </c>
      <c r="K835" s="21"/>
    </row>
    <row r="836" spans="1:22" ht="14.25" x14ac:dyDescent="0.2">
      <c r="A836" s="18"/>
      <c r="B836" s="18"/>
      <c r="C836" s="18" t="s">
        <v>609</v>
      </c>
      <c r="D836" s="19" t="s">
        <v>610</v>
      </c>
      <c r="E836" s="9">
        <f>Source!AT375</f>
        <v>70</v>
      </c>
      <c r="F836" s="21"/>
      <c r="G836" s="20"/>
      <c r="H836" s="9"/>
      <c r="I836" s="9"/>
      <c r="J836" s="21">
        <f>SUM(R832:R835)</f>
        <v>4967.62</v>
      </c>
      <c r="K836" s="21"/>
    </row>
    <row r="837" spans="1:22" ht="14.25" x14ac:dyDescent="0.2">
      <c r="A837" s="18"/>
      <c r="B837" s="18"/>
      <c r="C837" s="18" t="s">
        <v>611</v>
      </c>
      <c r="D837" s="19" t="s">
        <v>610</v>
      </c>
      <c r="E837" s="9">
        <f>Source!AU375</f>
        <v>10</v>
      </c>
      <c r="F837" s="21"/>
      <c r="G837" s="20"/>
      <c r="H837" s="9"/>
      <c r="I837" s="9"/>
      <c r="J837" s="21">
        <f>SUM(T832:T836)</f>
        <v>709.66</v>
      </c>
      <c r="K837" s="21"/>
    </row>
    <row r="838" spans="1:22" ht="14.25" x14ac:dyDescent="0.2">
      <c r="A838" s="18"/>
      <c r="B838" s="18"/>
      <c r="C838" s="18" t="s">
        <v>613</v>
      </c>
      <c r="D838" s="19" t="s">
        <v>614</v>
      </c>
      <c r="E838" s="9">
        <f>Source!AQ375</f>
        <v>12.5</v>
      </c>
      <c r="F838" s="21"/>
      <c r="G838" s="20" t="str">
        <f>Source!DI375</f>
        <v>)*2</v>
      </c>
      <c r="H838" s="9">
        <f>Source!AV375</f>
        <v>1</v>
      </c>
      <c r="I838" s="9"/>
      <c r="J838" s="21"/>
      <c r="K838" s="21">
        <f>Source!U375</f>
        <v>10</v>
      </c>
    </row>
    <row r="839" spans="1:22" ht="15" x14ac:dyDescent="0.25">
      <c r="A839" s="24"/>
      <c r="B839" s="24"/>
      <c r="C839" s="24"/>
      <c r="D839" s="24"/>
      <c r="E839" s="24"/>
      <c r="F839" s="24"/>
      <c r="G839" s="24"/>
      <c r="H839" s="24"/>
      <c r="I839" s="47">
        <f>J834+J835+J836+J837</f>
        <v>12787.79</v>
      </c>
      <c r="J839" s="47"/>
      <c r="K839" s="25">
        <f>IF(Source!I375&lt;&gt;0, ROUND(I839/Source!I375, 2), 0)</f>
        <v>31969.48</v>
      </c>
      <c r="P839" s="23">
        <f>I839</f>
        <v>12787.79</v>
      </c>
    </row>
    <row r="840" spans="1:22" ht="28.5" x14ac:dyDescent="0.2">
      <c r="A840" s="18">
        <v>93</v>
      </c>
      <c r="B840" s="18" t="str">
        <f>Source!F376</f>
        <v>1.23-2103-6-1/1</v>
      </c>
      <c r="C840" s="18" t="str">
        <f>Source!G376</f>
        <v>Техническое обслуживание выключателей поплавковых</v>
      </c>
      <c r="D840" s="19" t="str">
        <f>Source!H376</f>
        <v>100 шт.</v>
      </c>
      <c r="E840" s="9">
        <f>Source!I376</f>
        <v>0.02</v>
      </c>
      <c r="F840" s="21"/>
      <c r="G840" s="20"/>
      <c r="H840" s="9"/>
      <c r="I840" s="9"/>
      <c r="J840" s="21"/>
      <c r="K840" s="21"/>
      <c r="Q840">
        <f>ROUND((Source!BZ376/100)*ROUND((Source!AF376*Source!AV376)*Source!I376, 2), 2)</f>
        <v>89.94</v>
      </c>
      <c r="R840">
        <f>Source!X376</f>
        <v>89.94</v>
      </c>
      <c r="S840">
        <f>ROUND((Source!CA376/100)*ROUND((Source!AF376*Source!AV376)*Source!I376, 2), 2)</f>
        <v>12.85</v>
      </c>
      <c r="T840">
        <f>Source!Y376</f>
        <v>12.85</v>
      </c>
      <c r="U840">
        <f>ROUND((175/100)*ROUND((Source!AE376*Source!AV376)*Source!I376, 2), 2)</f>
        <v>40.479999999999997</v>
      </c>
      <c r="V840">
        <f>ROUND((108/100)*ROUND(Source!CS376*Source!I376, 2), 2)</f>
        <v>24.98</v>
      </c>
    </row>
    <row r="841" spans="1:22" x14ac:dyDescent="0.2">
      <c r="C841" s="26" t="str">
        <f>"Объем: "&amp;Source!I376&amp;"=2/"&amp;"100"</f>
        <v>Объем: 0,02=2/100</v>
      </c>
    </row>
    <row r="842" spans="1:22" ht="14.25" x14ac:dyDescent="0.2">
      <c r="A842" s="18"/>
      <c r="B842" s="18"/>
      <c r="C842" s="18" t="s">
        <v>605</v>
      </c>
      <c r="D842" s="19"/>
      <c r="E842" s="9"/>
      <c r="F842" s="21">
        <f>Source!AO376</f>
        <v>3211.89</v>
      </c>
      <c r="G842" s="20" t="str">
        <f>Source!DG376</f>
        <v>)*2</v>
      </c>
      <c r="H842" s="9">
        <f>Source!AV376</f>
        <v>1</v>
      </c>
      <c r="I842" s="9">
        <f>IF(Source!BA376&lt;&gt; 0, Source!BA376, 1)</f>
        <v>1</v>
      </c>
      <c r="J842" s="21">
        <f>Source!S376</f>
        <v>128.47999999999999</v>
      </c>
      <c r="K842" s="21"/>
    </row>
    <row r="843" spans="1:22" ht="14.25" x14ac:dyDescent="0.2">
      <c r="A843" s="18"/>
      <c r="B843" s="18"/>
      <c r="C843" s="18" t="s">
        <v>606</v>
      </c>
      <c r="D843" s="19"/>
      <c r="E843" s="9"/>
      <c r="F843" s="21">
        <f>Source!AM376</f>
        <v>912.11</v>
      </c>
      <c r="G843" s="20" t="str">
        <f>Source!DE376</f>
        <v>)*2</v>
      </c>
      <c r="H843" s="9">
        <f>Source!AV376</f>
        <v>1</v>
      </c>
      <c r="I843" s="9">
        <f>IF(Source!BB376&lt;&gt; 0, Source!BB376, 1)</f>
        <v>1</v>
      </c>
      <c r="J843" s="21">
        <f>Source!Q376</f>
        <v>36.479999999999997</v>
      </c>
      <c r="K843" s="21"/>
    </row>
    <row r="844" spans="1:22" ht="14.25" x14ac:dyDescent="0.2">
      <c r="A844" s="18"/>
      <c r="B844" s="18"/>
      <c r="C844" s="18" t="s">
        <v>607</v>
      </c>
      <c r="D844" s="19"/>
      <c r="E844" s="9"/>
      <c r="F844" s="21">
        <f>Source!AN376</f>
        <v>578.34</v>
      </c>
      <c r="G844" s="20" t="str">
        <f>Source!DF376</f>
        <v>)*2</v>
      </c>
      <c r="H844" s="9">
        <f>Source!AV376</f>
        <v>1</v>
      </c>
      <c r="I844" s="9">
        <f>IF(Source!BS376&lt;&gt; 0, Source!BS376, 1)</f>
        <v>1</v>
      </c>
      <c r="J844" s="22">
        <f>Source!R376</f>
        <v>23.13</v>
      </c>
      <c r="K844" s="21"/>
    </row>
    <row r="845" spans="1:22" ht="14.25" x14ac:dyDescent="0.2">
      <c r="A845" s="18"/>
      <c r="B845" s="18"/>
      <c r="C845" s="18" t="s">
        <v>608</v>
      </c>
      <c r="D845" s="19"/>
      <c r="E845" s="9"/>
      <c r="F845" s="21">
        <f>Source!AL376</f>
        <v>0.94</v>
      </c>
      <c r="G845" s="20" t="str">
        <f>Source!DD376</f>
        <v>)*2</v>
      </c>
      <c r="H845" s="9">
        <f>Source!AW376</f>
        <v>1</v>
      </c>
      <c r="I845" s="9">
        <f>IF(Source!BC376&lt;&gt; 0, Source!BC376, 1)</f>
        <v>1</v>
      </c>
      <c r="J845" s="21">
        <f>Source!P376</f>
        <v>0.04</v>
      </c>
      <c r="K845" s="21"/>
    </row>
    <row r="846" spans="1:22" ht="14.25" x14ac:dyDescent="0.2">
      <c r="A846" s="18"/>
      <c r="B846" s="18"/>
      <c r="C846" s="18" t="s">
        <v>609</v>
      </c>
      <c r="D846" s="19" t="s">
        <v>610</v>
      </c>
      <c r="E846" s="9">
        <f>Source!AT376</f>
        <v>70</v>
      </c>
      <c r="F846" s="21"/>
      <c r="G846" s="20"/>
      <c r="H846" s="9"/>
      <c r="I846" s="9"/>
      <c r="J846" s="21">
        <f>SUM(R840:R845)</f>
        <v>89.94</v>
      </c>
      <c r="K846" s="21"/>
    </row>
    <row r="847" spans="1:22" ht="14.25" x14ac:dyDescent="0.2">
      <c r="A847" s="18"/>
      <c r="B847" s="18"/>
      <c r="C847" s="18" t="s">
        <v>611</v>
      </c>
      <c r="D847" s="19" t="s">
        <v>610</v>
      </c>
      <c r="E847" s="9">
        <f>Source!AU376</f>
        <v>10</v>
      </c>
      <c r="F847" s="21"/>
      <c r="G847" s="20"/>
      <c r="H847" s="9"/>
      <c r="I847" s="9"/>
      <c r="J847" s="21">
        <f>SUM(T840:T846)</f>
        <v>12.85</v>
      </c>
      <c r="K847" s="21"/>
    </row>
    <row r="848" spans="1:22" ht="14.25" x14ac:dyDescent="0.2">
      <c r="A848" s="18"/>
      <c r="B848" s="18"/>
      <c r="C848" s="18" t="s">
        <v>612</v>
      </c>
      <c r="D848" s="19" t="s">
        <v>610</v>
      </c>
      <c r="E848" s="9">
        <f>108</f>
        <v>108</v>
      </c>
      <c r="F848" s="21"/>
      <c r="G848" s="20"/>
      <c r="H848" s="9"/>
      <c r="I848" s="9"/>
      <c r="J848" s="21">
        <f>SUM(V840:V847)</f>
        <v>24.98</v>
      </c>
      <c r="K848" s="21"/>
    </row>
    <row r="849" spans="1:22" ht="14.25" x14ac:dyDescent="0.2">
      <c r="A849" s="18"/>
      <c r="B849" s="18"/>
      <c r="C849" s="18" t="s">
        <v>613</v>
      </c>
      <c r="D849" s="19" t="s">
        <v>614</v>
      </c>
      <c r="E849" s="9">
        <f>Source!AQ376</f>
        <v>6</v>
      </c>
      <c r="F849" s="21"/>
      <c r="G849" s="20" t="str">
        <f>Source!DI376</f>
        <v>)*2</v>
      </c>
      <c r="H849" s="9">
        <f>Source!AV376</f>
        <v>1</v>
      </c>
      <c r="I849" s="9"/>
      <c r="J849" s="21"/>
      <c r="K849" s="21">
        <f>Source!U376</f>
        <v>0.24</v>
      </c>
    </row>
    <row r="850" spans="1:22" ht="15" x14ac:dyDescent="0.25">
      <c r="A850" s="24"/>
      <c r="B850" s="24"/>
      <c r="C850" s="24"/>
      <c r="D850" s="24"/>
      <c r="E850" s="24"/>
      <c r="F850" s="24"/>
      <c r="G850" s="24"/>
      <c r="H850" s="24"/>
      <c r="I850" s="47">
        <f>J842+J843+J845+J846+J847+J848</f>
        <v>292.77</v>
      </c>
      <c r="J850" s="47"/>
      <c r="K850" s="25">
        <f>IF(Source!I376&lt;&gt;0, ROUND(I850/Source!I376, 2), 0)</f>
        <v>14638.5</v>
      </c>
      <c r="P850" s="23">
        <f>I850</f>
        <v>292.77</v>
      </c>
    </row>
    <row r="851" spans="1:22" ht="57" x14ac:dyDescent="0.2">
      <c r="A851" s="18">
        <v>94</v>
      </c>
      <c r="B851" s="18" t="str">
        <f>Source!F377</f>
        <v>1.21-2103-9-3/1</v>
      </c>
      <c r="C851" s="18" t="str">
        <f>Source!G377</f>
        <v>Техническое обслуживание силовых сетей, проложенных по кирпичным и бетонным основаниям, провод сечением 4х1,5-6 мм2 (4х1,5)</v>
      </c>
      <c r="D851" s="19" t="str">
        <f>Source!H377</f>
        <v>100 м</v>
      </c>
      <c r="E851" s="9">
        <f>Source!I377</f>
        <v>1.7000000000000001E-2</v>
      </c>
      <c r="F851" s="21"/>
      <c r="G851" s="20"/>
      <c r="H851" s="9"/>
      <c r="I851" s="9"/>
      <c r="J851" s="21"/>
      <c r="K851" s="21"/>
      <c r="Q851">
        <f>ROUND((Source!BZ377/100)*ROUND((Source!AF377*Source!AV377)*Source!I377, 2), 2)</f>
        <v>71.48</v>
      </c>
      <c r="R851">
        <f>Source!X377</f>
        <v>71.48</v>
      </c>
      <c r="S851">
        <f>ROUND((Source!CA377/100)*ROUND((Source!AF377*Source!AV377)*Source!I377, 2), 2)</f>
        <v>10.210000000000001</v>
      </c>
      <c r="T851">
        <f>Source!Y377</f>
        <v>10.210000000000001</v>
      </c>
      <c r="U851">
        <f>ROUND((175/100)*ROUND((Source!AE377*Source!AV377)*Source!I377, 2), 2)</f>
        <v>0</v>
      </c>
      <c r="V851">
        <f>ROUND((108/100)*ROUND(Source!CS377*Source!I377, 2), 2)</f>
        <v>0</v>
      </c>
    </row>
    <row r="852" spans="1:22" x14ac:dyDescent="0.2">
      <c r="C852" s="26" t="str">
        <f>"Объем: "&amp;Source!I377&amp;"=(25+"&amp;"60)*"&amp;"0,2*"&amp;"0,1/"&amp;"100"</f>
        <v>Объем: 0,017=(25+60)*0,2*0,1/100</v>
      </c>
    </row>
    <row r="853" spans="1:22" ht="14.25" x14ac:dyDescent="0.2">
      <c r="A853" s="18"/>
      <c r="B853" s="18"/>
      <c r="C853" s="18" t="s">
        <v>605</v>
      </c>
      <c r="D853" s="19"/>
      <c r="E853" s="9"/>
      <c r="F853" s="21">
        <f>Source!AO377</f>
        <v>6006.24</v>
      </c>
      <c r="G853" s="20" t="str">
        <f>Source!DG377</f>
        <v/>
      </c>
      <c r="H853" s="9">
        <f>Source!AV377</f>
        <v>1</v>
      </c>
      <c r="I853" s="9">
        <f>IF(Source!BA377&lt;&gt; 0, Source!BA377, 1)</f>
        <v>1</v>
      </c>
      <c r="J853" s="21">
        <f>Source!S377</f>
        <v>102.11</v>
      </c>
      <c r="K853" s="21"/>
    </row>
    <row r="854" spans="1:22" ht="14.25" x14ac:dyDescent="0.2">
      <c r="A854" s="18"/>
      <c r="B854" s="18"/>
      <c r="C854" s="18" t="s">
        <v>608</v>
      </c>
      <c r="D854" s="19"/>
      <c r="E854" s="9"/>
      <c r="F854" s="21">
        <f>Source!AL377</f>
        <v>14.63</v>
      </c>
      <c r="G854" s="20" t="str">
        <f>Source!DD377</f>
        <v/>
      </c>
      <c r="H854" s="9">
        <f>Source!AW377</f>
        <v>1</v>
      </c>
      <c r="I854" s="9">
        <f>IF(Source!BC377&lt;&gt; 0, Source!BC377, 1)</f>
        <v>1</v>
      </c>
      <c r="J854" s="21">
        <f>Source!P377</f>
        <v>0.25</v>
      </c>
      <c r="K854" s="21"/>
    </row>
    <row r="855" spans="1:22" ht="14.25" x14ac:dyDescent="0.2">
      <c r="A855" s="18"/>
      <c r="B855" s="18"/>
      <c r="C855" s="18" t="s">
        <v>609</v>
      </c>
      <c r="D855" s="19" t="s">
        <v>610</v>
      </c>
      <c r="E855" s="9">
        <f>Source!AT377</f>
        <v>70</v>
      </c>
      <c r="F855" s="21"/>
      <c r="G855" s="20"/>
      <c r="H855" s="9"/>
      <c r="I855" s="9"/>
      <c r="J855" s="21">
        <f>SUM(R851:R854)</f>
        <v>71.48</v>
      </c>
      <c r="K855" s="21"/>
    </row>
    <row r="856" spans="1:22" ht="14.25" x14ac:dyDescent="0.2">
      <c r="A856" s="18"/>
      <c r="B856" s="18"/>
      <c r="C856" s="18" t="s">
        <v>611</v>
      </c>
      <c r="D856" s="19" t="s">
        <v>610</v>
      </c>
      <c r="E856" s="9">
        <f>Source!AU377</f>
        <v>10</v>
      </c>
      <c r="F856" s="21"/>
      <c r="G856" s="20"/>
      <c r="H856" s="9"/>
      <c r="I856" s="9"/>
      <c r="J856" s="21">
        <f>SUM(T851:T855)</f>
        <v>10.210000000000001</v>
      </c>
      <c r="K856" s="21"/>
    </row>
    <row r="857" spans="1:22" ht="14.25" x14ac:dyDescent="0.2">
      <c r="A857" s="18"/>
      <c r="B857" s="18"/>
      <c r="C857" s="18" t="s">
        <v>613</v>
      </c>
      <c r="D857" s="19" t="s">
        <v>614</v>
      </c>
      <c r="E857" s="9">
        <f>Source!AQ377</f>
        <v>11.22</v>
      </c>
      <c r="F857" s="21"/>
      <c r="G857" s="20" t="str">
        <f>Source!DI377</f>
        <v/>
      </c>
      <c r="H857" s="9">
        <f>Source!AV377</f>
        <v>1</v>
      </c>
      <c r="I857" s="9"/>
      <c r="J857" s="21"/>
      <c r="K857" s="21">
        <f>Source!U377</f>
        <v>0.19074000000000002</v>
      </c>
    </row>
    <row r="858" spans="1:22" ht="15" x14ac:dyDescent="0.25">
      <c r="A858" s="24"/>
      <c r="B858" s="24"/>
      <c r="C858" s="24"/>
      <c r="D858" s="24"/>
      <c r="E858" s="24"/>
      <c r="F858" s="24"/>
      <c r="G858" s="24"/>
      <c r="H858" s="24"/>
      <c r="I858" s="47">
        <f>J853+J854+J855+J856</f>
        <v>184.05</v>
      </c>
      <c r="J858" s="47"/>
      <c r="K858" s="25">
        <f>IF(Source!I377&lt;&gt;0, ROUND(I858/Source!I377, 2), 0)</f>
        <v>10826.47</v>
      </c>
      <c r="P858" s="23">
        <f>I858</f>
        <v>184.05</v>
      </c>
    </row>
    <row r="859" spans="1:22" ht="28.5" x14ac:dyDescent="0.2">
      <c r="A859" s="18">
        <v>95</v>
      </c>
      <c r="B859" s="18" t="str">
        <f>Source!F379</f>
        <v>1.22-2103-2-1/1</v>
      </c>
      <c r="C859" s="18" t="str">
        <f>Source!G379</f>
        <v>Техническое обслуживание сетевой линии связи</v>
      </c>
      <c r="D859" s="19" t="str">
        <f>Source!H379</f>
        <v>100 м</v>
      </c>
      <c r="E859" s="9">
        <f>Source!I379</f>
        <v>0.23</v>
      </c>
      <c r="F859" s="21"/>
      <c r="G859" s="20"/>
      <c r="H859" s="9"/>
      <c r="I859" s="9"/>
      <c r="J859" s="21"/>
      <c r="K859" s="21"/>
      <c r="Q859">
        <f>ROUND((Source!BZ379/100)*ROUND((Source!AF379*Source!AV379)*Source!I379, 2), 2)</f>
        <v>79.98</v>
      </c>
      <c r="R859">
        <f>Source!X379</f>
        <v>79.98</v>
      </c>
      <c r="S859">
        <f>ROUND((Source!CA379/100)*ROUND((Source!AF379*Source!AV379)*Source!I379, 2), 2)</f>
        <v>11.43</v>
      </c>
      <c r="T859">
        <f>Source!Y379</f>
        <v>11.43</v>
      </c>
      <c r="U859">
        <f>ROUND((175/100)*ROUND((Source!AE379*Source!AV379)*Source!I379, 2), 2)</f>
        <v>0</v>
      </c>
      <c r="V859">
        <f>ROUND((108/100)*ROUND(Source!CS379*Source!I379, 2), 2)</f>
        <v>0</v>
      </c>
    </row>
    <row r="860" spans="1:22" x14ac:dyDescent="0.2">
      <c r="C860" s="26" t="str">
        <f>"Объем: "&amp;Source!I379&amp;"=(180+"&amp;"50)*"&amp;"0,1/"&amp;"100"</f>
        <v>Объем: 0,23=(180+50)*0,1/100</v>
      </c>
    </row>
    <row r="861" spans="1:22" ht="14.25" x14ac:dyDescent="0.2">
      <c r="A861" s="18"/>
      <c r="B861" s="18"/>
      <c r="C861" s="18" t="s">
        <v>605</v>
      </c>
      <c r="D861" s="19"/>
      <c r="E861" s="9"/>
      <c r="F861" s="21">
        <f>Source!AO379</f>
        <v>496.76</v>
      </c>
      <c r="G861" s="20" t="str">
        <f>Source!DG379</f>
        <v/>
      </c>
      <c r="H861" s="9">
        <f>Source!AV379</f>
        <v>1</v>
      </c>
      <c r="I861" s="9">
        <f>IF(Source!BA379&lt;&gt; 0, Source!BA379, 1)</f>
        <v>1</v>
      </c>
      <c r="J861" s="21">
        <f>Source!S379</f>
        <v>114.25</v>
      </c>
      <c r="K861" s="21"/>
    </row>
    <row r="862" spans="1:22" ht="14.25" x14ac:dyDescent="0.2">
      <c r="A862" s="18"/>
      <c r="B862" s="18"/>
      <c r="C862" s="18" t="s">
        <v>609</v>
      </c>
      <c r="D862" s="19" t="s">
        <v>610</v>
      </c>
      <c r="E862" s="9">
        <f>Source!AT379</f>
        <v>70</v>
      </c>
      <c r="F862" s="21"/>
      <c r="G862" s="20"/>
      <c r="H862" s="9"/>
      <c r="I862" s="9"/>
      <c r="J862" s="21">
        <f>SUM(R859:R861)</f>
        <v>79.98</v>
      </c>
      <c r="K862" s="21"/>
    </row>
    <row r="863" spans="1:22" ht="14.25" x14ac:dyDescent="0.2">
      <c r="A863" s="18"/>
      <c r="B863" s="18"/>
      <c r="C863" s="18" t="s">
        <v>611</v>
      </c>
      <c r="D863" s="19" t="s">
        <v>610</v>
      </c>
      <c r="E863" s="9">
        <f>Source!AU379</f>
        <v>10</v>
      </c>
      <c r="F863" s="21"/>
      <c r="G863" s="20"/>
      <c r="H863" s="9"/>
      <c r="I863" s="9"/>
      <c r="J863" s="21">
        <f>SUM(T859:T862)</f>
        <v>11.43</v>
      </c>
      <c r="K863" s="21"/>
    </row>
    <row r="864" spans="1:22" ht="14.25" x14ac:dyDescent="0.2">
      <c r="A864" s="18"/>
      <c r="B864" s="18"/>
      <c r="C864" s="18" t="s">
        <v>613</v>
      </c>
      <c r="D864" s="19" t="s">
        <v>614</v>
      </c>
      <c r="E864" s="9">
        <f>Source!AQ379</f>
        <v>0.7</v>
      </c>
      <c r="F864" s="21"/>
      <c r="G864" s="20" t="str">
        <f>Source!DI379</f>
        <v/>
      </c>
      <c r="H864" s="9">
        <f>Source!AV379</f>
        <v>1</v>
      </c>
      <c r="I864" s="9"/>
      <c r="J864" s="21"/>
      <c r="K864" s="21">
        <f>Source!U379</f>
        <v>0.161</v>
      </c>
    </row>
    <row r="865" spans="1:16" ht="15" x14ac:dyDescent="0.25">
      <c r="A865" s="24"/>
      <c r="B865" s="24"/>
      <c r="C865" s="24"/>
      <c r="D865" s="24"/>
      <c r="E865" s="24"/>
      <c r="F865" s="24"/>
      <c r="G865" s="24"/>
      <c r="H865" s="24"/>
      <c r="I865" s="47">
        <f>J861+J862+J863</f>
        <v>205.66000000000003</v>
      </c>
      <c r="J865" s="47"/>
      <c r="K865" s="25">
        <f>IF(Source!I379&lt;&gt;0, ROUND(I865/Source!I379, 2), 0)</f>
        <v>894.17</v>
      </c>
      <c r="P865" s="23">
        <f>I865</f>
        <v>205.66000000000003</v>
      </c>
    </row>
    <row r="867" spans="1:16" ht="15" x14ac:dyDescent="0.25">
      <c r="A867" s="45" t="str">
        <f>CONCATENATE("Итого по разделу: ",IF(Source!G381&lt;&gt;"Новый раздел", Source!G381, ""))</f>
        <v>Итого по разделу: Оборудование и средства КИП</v>
      </c>
      <c r="B867" s="45"/>
      <c r="C867" s="45"/>
      <c r="D867" s="45"/>
      <c r="E867" s="45"/>
      <c r="F867" s="45"/>
      <c r="G867" s="45"/>
      <c r="H867" s="45"/>
      <c r="I867" s="43">
        <f>SUM(P761:P866)</f>
        <v>59963.460000000006</v>
      </c>
      <c r="J867" s="44"/>
      <c r="K867" s="28"/>
    </row>
    <row r="870" spans="1:16" ht="15" x14ac:dyDescent="0.25">
      <c r="A870" s="45" t="str">
        <f>CONCATENATE("Итого по локальной смете: ",IF(Source!G411&lt;&gt;"Новая локальная смета", Source!G411, ""))</f>
        <v>Итого по локальной смете: Склад 1 и 4</v>
      </c>
      <c r="B870" s="45"/>
      <c r="C870" s="45"/>
      <c r="D870" s="45"/>
      <c r="E870" s="45"/>
      <c r="F870" s="45"/>
      <c r="G870" s="45"/>
      <c r="H870" s="45"/>
      <c r="I870" s="43">
        <f>SUM(P32:P869)</f>
        <v>2042562.9700000004</v>
      </c>
      <c r="J870" s="44"/>
      <c r="K870" s="28"/>
    </row>
    <row r="873" spans="1:16" ht="15" x14ac:dyDescent="0.25">
      <c r="A873" s="45" t="s">
        <v>650</v>
      </c>
      <c r="B873" s="45"/>
      <c r="C873" s="45"/>
      <c r="D873" s="45"/>
      <c r="E873" s="45"/>
      <c r="F873" s="45"/>
      <c r="G873" s="45"/>
      <c r="H873" s="45"/>
      <c r="I873" s="43">
        <f>SUM(P1:P872)</f>
        <v>2042562.9700000004</v>
      </c>
      <c r="J873" s="44"/>
      <c r="K873" s="28"/>
    </row>
    <row r="874" spans="1:16" ht="14.25" x14ac:dyDescent="0.2">
      <c r="C874" s="39" t="str">
        <f>Source!H470</f>
        <v>Итого по смете</v>
      </c>
      <c r="D874" s="39"/>
      <c r="E874" s="39"/>
      <c r="F874" s="39"/>
      <c r="G874" s="39"/>
      <c r="H874" s="39"/>
      <c r="I874" s="46">
        <f>IF(Source!F470=0, "", Source!F470)</f>
        <v>2042562.97</v>
      </c>
      <c r="J874" s="46"/>
    </row>
    <row r="875" spans="1:16" ht="14.25" x14ac:dyDescent="0.2">
      <c r="C875" s="39" t="str">
        <f>Source!H471</f>
        <v>НДС 22%</v>
      </c>
      <c r="D875" s="39"/>
      <c r="E875" s="39"/>
      <c r="F875" s="39"/>
      <c r="G875" s="39"/>
      <c r="H875" s="39"/>
      <c r="I875" s="40">
        <f>IF(Source!F471=0, "", Source!F471)</f>
        <v>449363.85</v>
      </c>
      <c r="J875" s="40"/>
    </row>
    <row r="876" spans="1:16" ht="14.25" x14ac:dyDescent="0.2">
      <c r="C876" s="39" t="str">
        <f>Source!H472</f>
        <v>Всего с НДС</v>
      </c>
      <c r="D876" s="39"/>
      <c r="E876" s="39"/>
      <c r="F876" s="39"/>
      <c r="G876" s="39"/>
      <c r="H876" s="39"/>
      <c r="I876" s="40">
        <f>IF(Source!F472=0, "", Source!F472)</f>
        <v>2491926.8199999998</v>
      </c>
      <c r="J876" s="40"/>
    </row>
    <row r="879" spans="1:16" ht="14.25" x14ac:dyDescent="0.2">
      <c r="A879" s="41" t="s">
        <v>615</v>
      </c>
      <c r="B879" s="41"/>
      <c r="C879" s="30" t="str">
        <f>IF(Source!AC12&lt;&gt;"", Source!AC12," ")</f>
        <v xml:space="preserve"> </v>
      </c>
      <c r="D879" s="30"/>
      <c r="E879" s="30"/>
      <c r="F879" s="30"/>
      <c r="G879" s="30"/>
      <c r="H879" s="10" t="str">
        <f>IF(Source!AB12&lt;&gt;"", Source!AB12," ")</f>
        <v xml:space="preserve"> </v>
      </c>
      <c r="I879" s="10"/>
      <c r="J879" s="10"/>
      <c r="K879" s="10"/>
    </row>
    <row r="880" spans="1:16" ht="14.25" x14ac:dyDescent="0.2">
      <c r="A880" s="10"/>
      <c r="B880" s="10"/>
      <c r="C880" s="42" t="s">
        <v>616</v>
      </c>
      <c r="D880" s="42"/>
      <c r="E880" s="42"/>
      <c r="F880" s="42"/>
      <c r="G880" s="42"/>
      <c r="H880" s="10"/>
      <c r="I880" s="10"/>
      <c r="J880" s="10"/>
      <c r="K880" s="10"/>
    </row>
    <row r="881" spans="1:11" ht="14.25" x14ac:dyDescent="0.2">
      <c r="A881" s="10"/>
      <c r="B881" s="10"/>
      <c r="C881" s="10"/>
      <c r="D881" s="10"/>
      <c r="E881" s="10"/>
      <c r="F881" s="10"/>
      <c r="G881" s="10"/>
      <c r="H881" s="10"/>
      <c r="I881" s="10"/>
      <c r="J881" s="10"/>
      <c r="K881" s="10"/>
    </row>
    <row r="882" spans="1:11" ht="14.25" x14ac:dyDescent="0.2">
      <c r="A882" s="41" t="s">
        <v>617</v>
      </c>
      <c r="B882" s="41"/>
      <c r="C882" s="30" t="str">
        <f>IF(Source!AE12&lt;&gt;"", Source!AE12," ")</f>
        <v xml:space="preserve"> </v>
      </c>
      <c r="D882" s="30"/>
      <c r="E882" s="30"/>
      <c r="F882" s="30"/>
      <c r="G882" s="30"/>
      <c r="H882" s="10" t="str">
        <f>IF(Source!AD12&lt;&gt;"", Source!AD12," ")</f>
        <v xml:space="preserve"> </v>
      </c>
      <c r="I882" s="10"/>
      <c r="J882" s="10"/>
      <c r="K882" s="10"/>
    </row>
    <row r="883" spans="1:11" ht="14.25" x14ac:dyDescent="0.2">
      <c r="A883" s="10"/>
      <c r="B883" s="10"/>
      <c r="C883" s="42" t="s">
        <v>616</v>
      </c>
      <c r="D883" s="42"/>
      <c r="E883" s="42"/>
      <c r="F883" s="42"/>
      <c r="G883" s="42"/>
      <c r="H883" s="10"/>
      <c r="I883" s="10"/>
      <c r="J883" s="10"/>
      <c r="K883" s="10"/>
    </row>
  </sheetData>
  <mergeCells count="187"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  <mergeCell ref="F22:H22"/>
    <mergeCell ref="I22:J22"/>
    <mergeCell ref="F23:H23"/>
    <mergeCell ref="I23:J23"/>
    <mergeCell ref="F24:H24"/>
    <mergeCell ref="I24:J24"/>
    <mergeCell ref="A15:K15"/>
    <mergeCell ref="A16:K16"/>
    <mergeCell ref="A18:K18"/>
    <mergeCell ref="F20:H20"/>
    <mergeCell ref="I20:J20"/>
    <mergeCell ref="F21:H21"/>
    <mergeCell ref="I21:J21"/>
    <mergeCell ref="I27:I29"/>
    <mergeCell ref="J27:J29"/>
    <mergeCell ref="A32:K32"/>
    <mergeCell ref="A34:K34"/>
    <mergeCell ref="I44:J44"/>
    <mergeCell ref="I51:J51"/>
    <mergeCell ref="F25:H25"/>
    <mergeCell ref="I25:J25"/>
    <mergeCell ref="A27:A29"/>
    <mergeCell ref="B27:B29"/>
    <mergeCell ref="C27:C29"/>
    <mergeCell ref="D27:D29"/>
    <mergeCell ref="E27:E29"/>
    <mergeCell ref="F27:F29"/>
    <mergeCell ref="G27:G29"/>
    <mergeCell ref="H27:H29"/>
    <mergeCell ref="I103:J103"/>
    <mergeCell ref="I110:J110"/>
    <mergeCell ref="I119:J119"/>
    <mergeCell ref="I126:J126"/>
    <mergeCell ref="I134:J134"/>
    <mergeCell ref="B136:J136"/>
    <mergeCell ref="I58:J58"/>
    <mergeCell ref="I65:J65"/>
    <mergeCell ref="I72:J72"/>
    <mergeCell ref="I79:J79"/>
    <mergeCell ref="I89:J89"/>
    <mergeCell ref="I96:J96"/>
    <mergeCell ref="B190:J190"/>
    <mergeCell ref="I200:J200"/>
    <mergeCell ref="I209:J209"/>
    <mergeCell ref="I218:J218"/>
    <mergeCell ref="I227:J227"/>
    <mergeCell ref="I235:J235"/>
    <mergeCell ref="I146:J146"/>
    <mergeCell ref="I155:J155"/>
    <mergeCell ref="I164:J164"/>
    <mergeCell ref="I173:J173"/>
    <mergeCell ref="I181:J181"/>
    <mergeCell ref="I188:J188"/>
    <mergeCell ref="I263:J263"/>
    <mergeCell ref="I272:J272"/>
    <mergeCell ref="I279:J279"/>
    <mergeCell ref="I285:J285"/>
    <mergeCell ref="I293:J293"/>
    <mergeCell ref="I300:J300"/>
    <mergeCell ref="I242:J242"/>
    <mergeCell ref="I244:J244"/>
    <mergeCell ref="A244:H244"/>
    <mergeCell ref="A247:K247"/>
    <mergeCell ref="B249:J249"/>
    <mergeCell ref="I256:J256"/>
    <mergeCell ref="B340:J340"/>
    <mergeCell ref="I350:J350"/>
    <mergeCell ref="I357:J357"/>
    <mergeCell ref="B359:J359"/>
    <mergeCell ref="I369:J369"/>
    <mergeCell ref="B371:J371"/>
    <mergeCell ref="B302:J302"/>
    <mergeCell ref="I312:J312"/>
    <mergeCell ref="I319:J319"/>
    <mergeCell ref="B321:J321"/>
    <mergeCell ref="I331:J331"/>
    <mergeCell ref="I338:J338"/>
    <mergeCell ref="I412:J412"/>
    <mergeCell ref="I419:J419"/>
    <mergeCell ref="I425:J425"/>
    <mergeCell ref="I433:J433"/>
    <mergeCell ref="I440:J440"/>
    <mergeCell ref="B442:J442"/>
    <mergeCell ref="I378:J378"/>
    <mergeCell ref="B380:J380"/>
    <mergeCell ref="I387:J387"/>
    <mergeCell ref="B389:J389"/>
    <mergeCell ref="I396:J396"/>
    <mergeCell ref="I403:J403"/>
    <mergeCell ref="I490:J490"/>
    <mergeCell ref="I497:J497"/>
    <mergeCell ref="B499:J499"/>
    <mergeCell ref="I509:J509"/>
    <mergeCell ref="B511:J511"/>
    <mergeCell ref="I518:J518"/>
    <mergeCell ref="I452:J452"/>
    <mergeCell ref="I459:J459"/>
    <mergeCell ref="B461:J461"/>
    <mergeCell ref="I471:J471"/>
    <mergeCell ref="I478:J478"/>
    <mergeCell ref="B480:J480"/>
    <mergeCell ref="B536:J536"/>
    <mergeCell ref="I544:J544"/>
    <mergeCell ref="I552:J552"/>
    <mergeCell ref="I562:J562"/>
    <mergeCell ref="B564:J564"/>
    <mergeCell ref="I571:J571"/>
    <mergeCell ref="B520:J520"/>
    <mergeCell ref="I527:J527"/>
    <mergeCell ref="I529:J529"/>
    <mergeCell ref="A529:H529"/>
    <mergeCell ref="A532:K532"/>
    <mergeCell ref="B534:J534"/>
    <mergeCell ref="B612:J612"/>
    <mergeCell ref="I620:J620"/>
    <mergeCell ref="I628:J628"/>
    <mergeCell ref="I636:J636"/>
    <mergeCell ref="I644:J644"/>
    <mergeCell ref="B646:J646"/>
    <mergeCell ref="I578:J578"/>
    <mergeCell ref="I585:J585"/>
    <mergeCell ref="I592:J592"/>
    <mergeCell ref="B594:J594"/>
    <mergeCell ref="I602:J602"/>
    <mergeCell ref="I610:J610"/>
    <mergeCell ref="I690:J690"/>
    <mergeCell ref="I697:J697"/>
    <mergeCell ref="I704:J704"/>
    <mergeCell ref="B706:J706"/>
    <mergeCell ref="I714:J714"/>
    <mergeCell ref="I722:J722"/>
    <mergeCell ref="B648:J648"/>
    <mergeCell ref="I656:J656"/>
    <mergeCell ref="I664:J664"/>
    <mergeCell ref="I674:J674"/>
    <mergeCell ref="B676:J676"/>
    <mergeCell ref="I683:J683"/>
    <mergeCell ref="A761:K761"/>
    <mergeCell ref="B763:J763"/>
    <mergeCell ref="I771:J771"/>
    <mergeCell ref="I779:J779"/>
    <mergeCell ref="I787:J787"/>
    <mergeCell ref="I798:J798"/>
    <mergeCell ref="B724:J724"/>
    <mergeCell ref="I732:J732"/>
    <mergeCell ref="I740:J740"/>
    <mergeCell ref="I748:J748"/>
    <mergeCell ref="I756:J756"/>
    <mergeCell ref="I758:J758"/>
    <mergeCell ref="A758:H758"/>
    <mergeCell ref="I850:J850"/>
    <mergeCell ref="I858:J858"/>
    <mergeCell ref="I865:J865"/>
    <mergeCell ref="I867:J867"/>
    <mergeCell ref="A867:H867"/>
    <mergeCell ref="I870:J870"/>
    <mergeCell ref="A870:H870"/>
    <mergeCell ref="I806:J806"/>
    <mergeCell ref="I813:J813"/>
    <mergeCell ref="B815:J815"/>
    <mergeCell ref="I823:J823"/>
    <mergeCell ref="I831:J831"/>
    <mergeCell ref="I839:J839"/>
    <mergeCell ref="C876:H876"/>
    <mergeCell ref="I876:J876"/>
    <mergeCell ref="A879:B879"/>
    <mergeCell ref="C880:G880"/>
    <mergeCell ref="A882:B882"/>
    <mergeCell ref="C883:G883"/>
    <mergeCell ref="I873:J873"/>
    <mergeCell ref="A873:H873"/>
    <mergeCell ref="C874:H874"/>
    <mergeCell ref="I874:J874"/>
    <mergeCell ref="C875:H875"/>
    <mergeCell ref="I875:J875"/>
  </mergeCells>
  <pageMargins left="0.4" right="0.2" top="0.2" bottom="0.4" header="0.2" footer="0.2"/>
  <pageSetup paperSize="9" scale="61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882"/>
  <sheetViews>
    <sheetView view="pageBreakPreview" zoomScale="89" zoomScaleNormal="100" zoomScaleSheetLayoutView="89" workbookViewId="0">
      <selection activeCell="D883" sqref="D883"/>
    </sheetView>
  </sheetViews>
  <sheetFormatPr defaultRowHeight="12.75" x14ac:dyDescent="0.2"/>
  <cols>
    <col min="1" max="2" width="5.7109375" customWidth="1"/>
    <col min="3" max="3" width="21.140625" customWidth="1"/>
    <col min="4" max="4" width="40.7109375" customWidth="1"/>
    <col min="5" max="7" width="11.7109375" customWidth="1"/>
    <col min="8" max="12" width="12.7109375" customWidth="1"/>
    <col min="15" max="28" width="0" hidden="1" customWidth="1"/>
    <col min="29" max="29" width="135.7109375" hidden="1" customWidth="1"/>
    <col min="30" max="36" width="0" hidden="1" customWidth="1"/>
  </cols>
  <sheetData>
    <row r="1" spans="1:12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2" ht="15" x14ac:dyDescent="0.25">
      <c r="A2" s="10"/>
      <c r="B2" s="10"/>
      <c r="C2" s="28"/>
      <c r="D2" s="28"/>
      <c r="E2" s="28"/>
      <c r="F2" s="10"/>
      <c r="G2" s="10"/>
      <c r="H2" s="10"/>
      <c r="I2" s="74" t="s">
        <v>618</v>
      </c>
      <c r="J2" s="74"/>
      <c r="K2" s="74"/>
      <c r="L2" s="74"/>
    </row>
    <row r="3" spans="1:12" ht="14.25" x14ac:dyDescent="0.2">
      <c r="A3" s="10"/>
      <c r="B3" s="10"/>
      <c r="C3" s="10"/>
      <c r="D3" s="10"/>
      <c r="E3" s="10"/>
      <c r="F3" s="10"/>
      <c r="G3" s="10"/>
      <c r="H3" s="10"/>
      <c r="I3" s="74" t="s">
        <v>619</v>
      </c>
      <c r="J3" s="74"/>
      <c r="K3" s="74"/>
      <c r="L3" s="74"/>
    </row>
    <row r="4" spans="1:12" ht="14.25" x14ac:dyDescent="0.2">
      <c r="A4" s="10"/>
      <c r="B4" s="10"/>
      <c r="C4" s="10"/>
      <c r="D4" s="10"/>
      <c r="E4" s="10"/>
      <c r="F4" s="10"/>
      <c r="G4" s="10"/>
      <c r="H4" s="10"/>
      <c r="I4" s="74" t="s">
        <v>620</v>
      </c>
      <c r="J4" s="74"/>
      <c r="K4" s="74"/>
      <c r="L4" s="74"/>
    </row>
    <row r="5" spans="1:12" ht="14.25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ht="14.25" x14ac:dyDescent="0.2">
      <c r="A6" s="10"/>
      <c r="B6" s="10"/>
      <c r="C6" s="10"/>
      <c r="D6" s="10"/>
      <c r="E6" s="10"/>
      <c r="F6" s="10"/>
      <c r="G6" s="10"/>
      <c r="H6" s="10"/>
      <c r="I6" s="10"/>
      <c r="J6" s="64" t="s">
        <v>621</v>
      </c>
      <c r="K6" s="64"/>
      <c r="L6" s="64"/>
    </row>
    <row r="7" spans="1:12" ht="14.25" x14ac:dyDescent="0.2">
      <c r="A7" s="10"/>
      <c r="B7" s="10"/>
      <c r="C7" s="10"/>
      <c r="D7" s="10"/>
      <c r="E7" s="10"/>
      <c r="F7" s="10"/>
      <c r="G7" s="10"/>
      <c r="H7" s="10"/>
      <c r="I7" s="9" t="s">
        <v>622</v>
      </c>
      <c r="J7" s="75" t="s">
        <v>623</v>
      </c>
      <c r="K7" s="75"/>
      <c r="L7" s="75"/>
    </row>
    <row r="8" spans="1:12" ht="14.25" x14ac:dyDescent="0.2">
      <c r="A8" s="10"/>
      <c r="B8" s="10"/>
      <c r="C8" s="10"/>
      <c r="D8" s="10"/>
      <c r="E8" s="10"/>
      <c r="F8" s="10"/>
      <c r="G8" s="10"/>
      <c r="H8" s="10"/>
      <c r="I8" s="10"/>
      <c r="J8" s="64" t="str">
        <f>IF(Source!AT15 &lt;&gt; "", Source!AT15, "")</f>
        <v/>
      </c>
      <c r="K8" s="64"/>
      <c r="L8" s="64"/>
    </row>
    <row r="9" spans="1:12" ht="14.25" x14ac:dyDescent="0.2">
      <c r="A9" s="10" t="s">
        <v>624</v>
      </c>
      <c r="B9" s="10"/>
      <c r="C9" s="73" t="str">
        <f>IF(Source!BA15 &lt;&gt; "", Source!BA15, IF(Source!AU15 &lt;&gt; "", Source!AU15, ""))</f>
        <v/>
      </c>
      <c r="D9" s="73"/>
      <c r="E9" s="73"/>
      <c r="F9" s="73"/>
      <c r="G9" s="73"/>
      <c r="H9" s="73"/>
      <c r="I9" s="9" t="s">
        <v>625</v>
      </c>
      <c r="J9" s="64"/>
      <c r="K9" s="64"/>
      <c r="L9" s="64"/>
    </row>
    <row r="10" spans="1:12" ht="14.25" x14ac:dyDescent="0.2">
      <c r="A10" s="10"/>
      <c r="B10" s="10"/>
      <c r="C10" s="42" t="s">
        <v>626</v>
      </c>
      <c r="D10" s="42"/>
      <c r="E10" s="42"/>
      <c r="F10" s="42"/>
      <c r="G10" s="42"/>
      <c r="H10" s="42"/>
      <c r="I10" s="10"/>
      <c r="J10" s="64" t="str">
        <f>IF(Source!AK15 &lt;&gt; "", Source!AK15, "")</f>
        <v/>
      </c>
      <c r="K10" s="64"/>
      <c r="L10" s="64"/>
    </row>
    <row r="11" spans="1:12" ht="14.25" x14ac:dyDescent="0.2">
      <c r="A11" s="10" t="s">
        <v>627</v>
      </c>
      <c r="B11" s="10"/>
      <c r="C11" s="73" t="str">
        <f>IF(Source!AX12&lt;&gt; "", Source!AX12, IF(Source!AJ12 &lt;&gt; "", Source!AJ12, ""))</f>
        <v/>
      </c>
      <c r="D11" s="73"/>
      <c r="E11" s="73"/>
      <c r="F11" s="73"/>
      <c r="G11" s="73"/>
      <c r="H11" s="73"/>
      <c r="I11" s="9" t="s">
        <v>625</v>
      </c>
      <c r="J11" s="64"/>
      <c r="K11" s="64"/>
      <c r="L11" s="64"/>
    </row>
    <row r="12" spans="1:12" ht="14.25" x14ac:dyDescent="0.2">
      <c r="A12" s="10"/>
      <c r="B12" s="10"/>
      <c r="C12" s="42" t="s">
        <v>626</v>
      </c>
      <c r="D12" s="42"/>
      <c r="E12" s="42"/>
      <c r="F12" s="42"/>
      <c r="G12" s="42"/>
      <c r="H12" s="42"/>
      <c r="I12" s="10"/>
      <c r="J12" s="64" t="str">
        <f>IF(Source!AO15 &lt;&gt; "", Source!AO15, "")</f>
        <v/>
      </c>
      <c r="K12" s="64"/>
      <c r="L12" s="64"/>
    </row>
    <row r="13" spans="1:12" ht="14.25" x14ac:dyDescent="0.2">
      <c r="A13" s="10" t="s">
        <v>628</v>
      </c>
      <c r="B13" s="10"/>
      <c r="C13" s="73" t="str">
        <f>IF(Source!AY12&lt;&gt; "", Source!AY12, IF(Source!AN12 &lt;&gt; "", Source!AN12, ""))</f>
        <v/>
      </c>
      <c r="D13" s="73"/>
      <c r="E13" s="73"/>
      <c r="F13" s="73"/>
      <c r="G13" s="73"/>
      <c r="H13" s="73"/>
      <c r="I13" s="9" t="s">
        <v>625</v>
      </c>
      <c r="J13" s="64"/>
      <c r="K13" s="64"/>
      <c r="L13" s="64"/>
    </row>
    <row r="14" spans="1:12" ht="14.25" x14ac:dyDescent="0.2">
      <c r="A14" s="10"/>
      <c r="B14" s="10"/>
      <c r="C14" s="42" t="s">
        <v>626</v>
      </c>
      <c r="D14" s="42"/>
      <c r="E14" s="42"/>
      <c r="F14" s="42"/>
      <c r="G14" s="42"/>
      <c r="H14" s="42"/>
      <c r="I14" s="10"/>
      <c r="J14" s="64" t="str">
        <f>IF(Source!CO15 &lt;&gt; "", Source!CO15, "")</f>
        <v/>
      </c>
      <c r="K14" s="64"/>
      <c r="L14" s="64"/>
    </row>
    <row r="15" spans="1:12" ht="14.25" x14ac:dyDescent="0.2">
      <c r="A15" s="10" t="s">
        <v>629</v>
      </c>
      <c r="B15" s="10"/>
      <c r="C15" s="73" t="s">
        <v>4</v>
      </c>
      <c r="D15" s="73"/>
      <c r="E15" s="73"/>
      <c r="F15" s="73"/>
      <c r="G15" s="73"/>
      <c r="H15" s="73"/>
      <c r="I15" s="10"/>
      <c r="J15" s="64"/>
      <c r="K15" s="64"/>
      <c r="L15" s="64"/>
    </row>
    <row r="16" spans="1:12" ht="14.25" x14ac:dyDescent="0.2">
      <c r="A16" s="10"/>
      <c r="B16" s="10"/>
      <c r="C16" s="42" t="s">
        <v>630</v>
      </c>
      <c r="D16" s="42"/>
      <c r="E16" s="42"/>
      <c r="F16" s="42"/>
      <c r="G16" s="42"/>
      <c r="H16" s="42"/>
      <c r="I16" s="10"/>
      <c r="J16" s="64" t="str">
        <f>IF(Source!CP15 &lt;&gt; "", Source!CP15, "")</f>
        <v/>
      </c>
      <c r="K16" s="64"/>
      <c r="L16" s="64"/>
    </row>
    <row r="17" spans="1:12" ht="14.25" x14ac:dyDescent="0.2">
      <c r="A17" s="10" t="s">
        <v>631</v>
      </c>
      <c r="B17" s="10"/>
      <c r="C17" s="39" t="str">
        <f>IF(Source!G12&lt;&gt;"Новый объект", Source!G12, "")</f>
        <v>Склад 1-4_на 4 мес. (10%) испр.</v>
      </c>
      <c r="D17" s="39"/>
      <c r="E17" s="39"/>
      <c r="F17" s="39"/>
      <c r="G17" s="39"/>
      <c r="H17" s="39"/>
      <c r="I17" s="10"/>
      <c r="J17" s="64"/>
      <c r="K17" s="64"/>
      <c r="L17" s="64"/>
    </row>
    <row r="18" spans="1:12" ht="14.25" x14ac:dyDescent="0.2">
      <c r="A18" s="10"/>
      <c r="B18" s="10"/>
      <c r="C18" s="42" t="s">
        <v>632</v>
      </c>
      <c r="D18" s="42"/>
      <c r="E18" s="42"/>
      <c r="F18" s="42"/>
      <c r="G18" s="42"/>
      <c r="H18" s="42"/>
      <c r="I18" s="10"/>
      <c r="J18" s="10"/>
      <c r="K18" s="10"/>
      <c r="L18" s="10"/>
    </row>
    <row r="19" spans="1:12" ht="14.25" x14ac:dyDescent="0.2">
      <c r="A19" s="10"/>
      <c r="B19" s="10"/>
      <c r="C19" s="10"/>
      <c r="D19" s="10"/>
      <c r="E19" s="10"/>
      <c r="F19" s="10"/>
      <c r="G19" s="53" t="s">
        <v>633</v>
      </c>
      <c r="H19" s="53"/>
      <c r="I19" s="53"/>
      <c r="J19" s="64" t="str">
        <f>IF(Source!CQ15 &lt;&gt; "", Source!CQ15, "")</f>
        <v/>
      </c>
      <c r="K19" s="64"/>
      <c r="L19" s="64"/>
    </row>
    <row r="20" spans="1:12" ht="14.25" x14ac:dyDescent="0.2">
      <c r="A20" s="10"/>
      <c r="B20" s="10"/>
      <c r="C20" s="10"/>
      <c r="D20" s="10"/>
      <c r="E20" s="10"/>
      <c r="F20" s="10"/>
      <c r="G20" s="53" t="s">
        <v>634</v>
      </c>
      <c r="H20" s="71"/>
      <c r="I20" s="31" t="s">
        <v>635</v>
      </c>
      <c r="J20" s="64" t="str">
        <f>IF(Source!CR15 &lt;&gt; "", Source!CR15, "")</f>
        <v/>
      </c>
      <c r="K20" s="64"/>
      <c r="L20" s="64"/>
    </row>
    <row r="21" spans="1:12" ht="14.25" x14ac:dyDescent="0.2">
      <c r="A21" s="10"/>
      <c r="B21" s="10"/>
      <c r="C21" s="10"/>
      <c r="D21" s="10"/>
      <c r="E21" s="10"/>
      <c r="F21" s="10"/>
      <c r="G21" s="10"/>
      <c r="H21" s="10"/>
      <c r="I21" s="32" t="s">
        <v>636</v>
      </c>
      <c r="J21" s="72" t="str">
        <f>IF(Source!CS15 &lt;&gt; 0, Source!CS15, "")</f>
        <v/>
      </c>
      <c r="K21" s="72"/>
      <c r="L21" s="72"/>
    </row>
    <row r="22" spans="1:12" ht="14.25" x14ac:dyDescent="0.2">
      <c r="A22" s="10"/>
      <c r="B22" s="10"/>
      <c r="C22" s="10"/>
      <c r="D22" s="10"/>
      <c r="E22" s="10"/>
      <c r="F22" s="10"/>
      <c r="G22" s="10"/>
      <c r="H22" s="10"/>
      <c r="I22" s="9" t="s">
        <v>637</v>
      </c>
      <c r="J22" s="64" t="str">
        <f>IF(Source!CT15 &lt;&gt; "", Source!CT15, "")</f>
        <v/>
      </c>
      <c r="K22" s="64"/>
      <c r="L22" s="64"/>
    </row>
    <row r="23" spans="1:12" ht="14.2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4.25" x14ac:dyDescent="0.2">
      <c r="A24" s="10"/>
      <c r="B24" s="10"/>
      <c r="C24" s="10"/>
      <c r="D24" s="10"/>
      <c r="E24" s="10"/>
      <c r="F24" s="10"/>
      <c r="G24" s="65" t="s">
        <v>638</v>
      </c>
      <c r="H24" s="67" t="s">
        <v>639</v>
      </c>
      <c r="I24" s="67" t="s">
        <v>640</v>
      </c>
      <c r="J24" s="69"/>
      <c r="K24" s="10"/>
      <c r="L24" s="10"/>
    </row>
    <row r="25" spans="1:12" ht="14.25" x14ac:dyDescent="0.2">
      <c r="A25" s="10"/>
      <c r="B25" s="10"/>
      <c r="C25" s="10"/>
      <c r="D25" s="10"/>
      <c r="E25" s="10"/>
      <c r="F25" s="10"/>
      <c r="G25" s="66"/>
      <c r="H25" s="68"/>
      <c r="I25" s="35" t="s">
        <v>641</v>
      </c>
      <c r="J25" s="34" t="s">
        <v>642</v>
      </c>
      <c r="K25" s="10"/>
      <c r="L25" s="10"/>
    </row>
    <row r="26" spans="1:12" ht="14.25" x14ac:dyDescent="0.2">
      <c r="A26" s="10"/>
      <c r="B26" s="10"/>
      <c r="C26" s="10"/>
      <c r="D26" s="10"/>
      <c r="E26" s="10"/>
      <c r="F26" s="10"/>
      <c r="G26" s="32" t="str">
        <f>IF(Source!CN15 &lt;&gt; "", Source!CN15, "")</f>
        <v/>
      </c>
      <c r="H26" s="36" t="str">
        <f>IF(Source!CX15 &lt;&gt; 0, Source!CX15, "")</f>
        <v/>
      </c>
      <c r="I26" s="33" t="str">
        <f>IF(Source!CV15 &lt;&gt; 0, Source!CV15, "")</f>
        <v/>
      </c>
      <c r="J26" s="33" t="str">
        <f>IF(Source!CW15 &lt;&gt; 0, Source!CW15, "")</f>
        <v/>
      </c>
      <c r="K26" s="10"/>
      <c r="L26" s="10"/>
    </row>
    <row r="27" spans="1:12" ht="14.25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18" x14ac:dyDescent="0.25">
      <c r="A28" s="70" t="s">
        <v>643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</row>
    <row r="29" spans="1:12" ht="18" x14ac:dyDescent="0.25">
      <c r="A29" s="70" t="s">
        <v>644</v>
      </c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</row>
    <row r="30" spans="1:12" ht="14.25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5" x14ac:dyDescent="0.25">
      <c r="A31" s="10" t="s">
        <v>645</v>
      </c>
      <c r="B31" s="10"/>
      <c r="C31" s="10"/>
      <c r="D31" s="10"/>
      <c r="E31" s="10"/>
      <c r="F31" s="10"/>
      <c r="G31" s="10"/>
      <c r="H31" s="62">
        <f>J882/1000</f>
        <v>2491.9268199999997</v>
      </c>
      <c r="I31" s="62"/>
      <c r="J31" s="10" t="s">
        <v>646</v>
      </c>
      <c r="K31" s="10"/>
      <c r="L31" s="10"/>
    </row>
    <row r="32" spans="1:12" ht="14.25" x14ac:dyDescent="0.2">
      <c r="A32" s="10" t="s">
        <v>604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22" ht="14.25" x14ac:dyDescent="0.2">
      <c r="A33" s="63" t="s">
        <v>647</v>
      </c>
      <c r="B33" s="63"/>
      <c r="C33" s="50" t="s">
        <v>592</v>
      </c>
      <c r="D33" s="50" t="s">
        <v>593</v>
      </c>
      <c r="E33" s="50" t="s">
        <v>594</v>
      </c>
      <c r="F33" s="50" t="s">
        <v>595</v>
      </c>
      <c r="G33" s="50" t="s">
        <v>596</v>
      </c>
      <c r="H33" s="50" t="s">
        <v>597</v>
      </c>
      <c r="I33" s="50" t="s">
        <v>598</v>
      </c>
      <c r="J33" s="50" t="s">
        <v>599</v>
      </c>
      <c r="K33" s="50" t="s">
        <v>600</v>
      </c>
      <c r="L33" s="38" t="s">
        <v>601</v>
      </c>
    </row>
    <row r="34" spans="1:22" ht="28.5" x14ac:dyDescent="0.2">
      <c r="A34" s="61" t="s">
        <v>648</v>
      </c>
      <c r="B34" s="61" t="s">
        <v>649</v>
      </c>
      <c r="C34" s="51"/>
      <c r="D34" s="51"/>
      <c r="E34" s="51"/>
      <c r="F34" s="51"/>
      <c r="G34" s="51"/>
      <c r="H34" s="51"/>
      <c r="I34" s="51"/>
      <c r="J34" s="51"/>
      <c r="K34" s="51"/>
      <c r="L34" s="37" t="s">
        <v>602</v>
      </c>
    </row>
    <row r="35" spans="1:22" ht="28.5" x14ac:dyDescent="0.2">
      <c r="A35" s="61"/>
      <c r="B35" s="61"/>
      <c r="C35" s="51"/>
      <c r="D35" s="51"/>
      <c r="E35" s="51"/>
      <c r="F35" s="51"/>
      <c r="G35" s="51"/>
      <c r="H35" s="51"/>
      <c r="I35" s="51"/>
      <c r="J35" s="51"/>
      <c r="K35" s="51"/>
      <c r="L35" s="37" t="s">
        <v>603</v>
      </c>
    </row>
    <row r="36" spans="1:22" ht="14.25" x14ac:dyDescent="0.2">
      <c r="A36" s="17">
        <v>1</v>
      </c>
      <c r="B36" s="17">
        <v>2</v>
      </c>
      <c r="C36" s="17">
        <v>3</v>
      </c>
      <c r="D36" s="17">
        <v>4</v>
      </c>
      <c r="E36" s="17">
        <v>5</v>
      </c>
      <c r="F36" s="17">
        <v>6</v>
      </c>
      <c r="G36" s="17">
        <v>7</v>
      </c>
      <c r="H36" s="17">
        <v>8</v>
      </c>
      <c r="I36" s="17">
        <v>9</v>
      </c>
      <c r="J36" s="17">
        <v>10</v>
      </c>
      <c r="K36" s="17">
        <v>11</v>
      </c>
      <c r="L36" s="17">
        <v>12</v>
      </c>
    </row>
    <row r="37" spans="1:22" hidden="1" x14ac:dyDescent="0.2"/>
    <row r="38" spans="1:22" ht="16.5" hidden="1" x14ac:dyDescent="0.25">
      <c r="A38" s="49" t="str">
        <f>CONCATENATE("Локальная смета: ",IF(Source!G20&lt;&gt;"Новая локальная смета", Source!G20, ""))</f>
        <v>Локальная смета: Склад 1 и 4</v>
      </c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</row>
    <row r="40" spans="1:22" ht="16.5" x14ac:dyDescent="0.25">
      <c r="A40" s="49" t="str">
        <f>CONCATENATE("Раздел: ",IF(Source!G24&lt;&gt;"Новый раздел", Source!G24, ""))</f>
        <v>Раздел: Система отопления</v>
      </c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</row>
    <row r="41" spans="1:22" ht="57" x14ac:dyDescent="0.2">
      <c r="A41" s="18">
        <v>1</v>
      </c>
      <c r="B41" s="18">
        <v>1</v>
      </c>
      <c r="C41" s="18" t="str">
        <f>Source!F28</f>
        <v>1.21-2303-24-1/1</v>
      </c>
      <c r="D41" s="18" t="str">
        <f>Source!G28</f>
        <v>Техническое обслуживание электроводонагревателей объемом до 80 литров  //  Электрический отопительный котёл «Невский»</v>
      </c>
      <c r="E41" s="19" t="str">
        <f>Source!H28</f>
        <v>шт.</v>
      </c>
      <c r="F41" s="9">
        <f>Source!I28</f>
        <v>2</v>
      </c>
      <c r="G41" s="21"/>
      <c r="H41" s="20"/>
      <c r="I41" s="9"/>
      <c r="J41" s="9"/>
      <c r="K41" s="21"/>
      <c r="L41" s="21"/>
      <c r="Q41">
        <f>ROUND((Source!BZ28/100)*ROUND((Source!AF28*Source!AV28)*Source!I28, 2), 2)</f>
        <v>1741.64</v>
      </c>
      <c r="R41">
        <f>Source!X28</f>
        <v>1741.64</v>
      </c>
      <c r="S41">
        <f>ROUND((Source!CA28/100)*ROUND((Source!AF28*Source!AV28)*Source!I28, 2), 2)</f>
        <v>248.81</v>
      </c>
      <c r="T41">
        <f>Source!Y28</f>
        <v>248.81</v>
      </c>
      <c r="U41">
        <f>ROUND((175/100)*ROUND((Source!AE28*Source!AV28)*Source!I28, 2), 2)</f>
        <v>3131.7</v>
      </c>
      <c r="V41">
        <f>ROUND((108/100)*ROUND(Source!CS28*Source!I28, 2), 2)</f>
        <v>1932.7</v>
      </c>
    </row>
    <row r="42" spans="1:22" ht="14.25" x14ac:dyDescent="0.2">
      <c r="A42" s="18"/>
      <c r="B42" s="18"/>
      <c r="C42" s="18"/>
      <c r="D42" s="18" t="s">
        <v>605</v>
      </c>
      <c r="E42" s="19"/>
      <c r="F42" s="9"/>
      <c r="G42" s="21">
        <f>Source!AO28</f>
        <v>1244.03</v>
      </c>
      <c r="H42" s="20" t="str">
        <f>Source!DG28</f>
        <v/>
      </c>
      <c r="I42" s="9">
        <f>Source!AV28</f>
        <v>1</v>
      </c>
      <c r="J42" s="9">
        <f>IF(Source!BA28&lt;&gt; 0, Source!BA28, 1)</f>
        <v>1</v>
      </c>
      <c r="K42" s="21">
        <f>Source!S28</f>
        <v>2488.06</v>
      </c>
      <c r="L42" s="21"/>
    </row>
    <row r="43" spans="1:22" ht="14.25" x14ac:dyDescent="0.2">
      <c r="A43" s="18"/>
      <c r="B43" s="18"/>
      <c r="C43" s="18"/>
      <c r="D43" s="18" t="s">
        <v>606</v>
      </c>
      <c r="E43" s="19"/>
      <c r="F43" s="9"/>
      <c r="G43" s="21">
        <f>Source!AM28</f>
        <v>1411.16</v>
      </c>
      <c r="H43" s="20" t="str">
        <f>Source!DE28</f>
        <v/>
      </c>
      <c r="I43" s="9">
        <f>Source!AV28</f>
        <v>1</v>
      </c>
      <c r="J43" s="9">
        <f>IF(Source!BB28&lt;&gt; 0, Source!BB28, 1)</f>
        <v>1</v>
      </c>
      <c r="K43" s="21">
        <f>Source!Q28</f>
        <v>2822.32</v>
      </c>
      <c r="L43" s="21"/>
    </row>
    <row r="44" spans="1:22" ht="14.25" x14ac:dyDescent="0.2">
      <c r="A44" s="18"/>
      <c r="B44" s="18"/>
      <c r="C44" s="18"/>
      <c r="D44" s="18" t="s">
        <v>607</v>
      </c>
      <c r="E44" s="19"/>
      <c r="F44" s="9"/>
      <c r="G44" s="21">
        <f>Source!AN28</f>
        <v>894.77</v>
      </c>
      <c r="H44" s="20" t="str">
        <f>Source!DF28</f>
        <v/>
      </c>
      <c r="I44" s="9">
        <f>Source!AV28</f>
        <v>1</v>
      </c>
      <c r="J44" s="9">
        <f>IF(Source!BS28&lt;&gt; 0, Source!BS28, 1)</f>
        <v>1</v>
      </c>
      <c r="K44" s="22">
        <f>Source!R28</f>
        <v>1789.54</v>
      </c>
      <c r="L44" s="21"/>
    </row>
    <row r="45" spans="1:22" ht="14.25" x14ac:dyDescent="0.2">
      <c r="A45" s="18"/>
      <c r="B45" s="18"/>
      <c r="C45" s="18"/>
      <c r="D45" s="18" t="s">
        <v>608</v>
      </c>
      <c r="E45" s="19"/>
      <c r="F45" s="9"/>
      <c r="G45" s="21">
        <f>Source!AL28</f>
        <v>0.63</v>
      </c>
      <c r="H45" s="20" t="str">
        <f>Source!DD28</f>
        <v/>
      </c>
      <c r="I45" s="9">
        <f>Source!AW28</f>
        <v>1</v>
      </c>
      <c r="J45" s="9">
        <f>IF(Source!BC28&lt;&gt; 0, Source!BC28, 1)</f>
        <v>1</v>
      </c>
      <c r="K45" s="21">
        <f>Source!P28</f>
        <v>1.26</v>
      </c>
      <c r="L45" s="21"/>
    </row>
    <row r="46" spans="1:22" ht="14.25" x14ac:dyDescent="0.2">
      <c r="A46" s="18"/>
      <c r="B46" s="18"/>
      <c r="C46" s="18"/>
      <c r="D46" s="18" t="s">
        <v>609</v>
      </c>
      <c r="E46" s="19" t="s">
        <v>610</v>
      </c>
      <c r="F46" s="9">
        <f>Source!AT28</f>
        <v>70</v>
      </c>
      <c r="G46" s="21"/>
      <c r="H46" s="20"/>
      <c r="I46" s="9"/>
      <c r="J46" s="9"/>
      <c r="K46" s="21">
        <f>SUM(R41:R45)</f>
        <v>1741.64</v>
      </c>
      <c r="L46" s="21"/>
    </row>
    <row r="47" spans="1:22" ht="14.25" x14ac:dyDescent="0.2">
      <c r="A47" s="18"/>
      <c r="B47" s="18"/>
      <c r="C47" s="18"/>
      <c r="D47" s="18" t="s">
        <v>611</v>
      </c>
      <c r="E47" s="19" t="s">
        <v>610</v>
      </c>
      <c r="F47" s="9">
        <f>Source!AU28</f>
        <v>10</v>
      </c>
      <c r="G47" s="21"/>
      <c r="H47" s="20"/>
      <c r="I47" s="9"/>
      <c r="J47" s="9"/>
      <c r="K47" s="21">
        <f>SUM(T41:T46)</f>
        <v>248.81</v>
      </c>
      <c r="L47" s="21"/>
    </row>
    <row r="48" spans="1:22" ht="14.25" x14ac:dyDescent="0.2">
      <c r="A48" s="18"/>
      <c r="B48" s="18"/>
      <c r="C48" s="18"/>
      <c r="D48" s="18" t="s">
        <v>612</v>
      </c>
      <c r="E48" s="19" t="s">
        <v>610</v>
      </c>
      <c r="F48" s="9">
        <f>108</f>
        <v>108</v>
      </c>
      <c r="G48" s="21"/>
      <c r="H48" s="20"/>
      <c r="I48" s="9"/>
      <c r="J48" s="9"/>
      <c r="K48" s="21">
        <f>SUM(V41:V47)</f>
        <v>1932.7</v>
      </c>
      <c r="L48" s="21"/>
    </row>
    <row r="49" spans="1:22" ht="14.25" x14ac:dyDescent="0.2">
      <c r="A49" s="18"/>
      <c r="B49" s="18"/>
      <c r="C49" s="18"/>
      <c r="D49" s="18" t="s">
        <v>613</v>
      </c>
      <c r="E49" s="19" t="s">
        <v>614</v>
      </c>
      <c r="F49" s="9">
        <f>Source!AQ28</f>
        <v>1.75</v>
      </c>
      <c r="G49" s="21"/>
      <c r="H49" s="20" t="str">
        <f>Source!DI28</f>
        <v/>
      </c>
      <c r="I49" s="9">
        <f>Source!AV28</f>
        <v>1</v>
      </c>
      <c r="J49" s="9"/>
      <c r="K49" s="21"/>
      <c r="L49" s="21">
        <f>Source!U28</f>
        <v>3.5</v>
      </c>
    </row>
    <row r="50" spans="1:22" ht="15" x14ac:dyDescent="0.25">
      <c r="A50" s="24"/>
      <c r="B50" s="24"/>
      <c r="C50" s="24"/>
      <c r="D50" s="24"/>
      <c r="E50" s="24"/>
      <c r="F50" s="24"/>
      <c r="G50" s="24"/>
      <c r="H50" s="24"/>
      <c r="I50" s="24"/>
      <c r="J50" s="47">
        <f>K42+K43+K45+K46+K47+K48</f>
        <v>9234.7900000000009</v>
      </c>
      <c r="K50" s="47"/>
      <c r="L50" s="25">
        <f>IF(Source!I28&lt;&gt;0, ROUND(J50/Source!I28, 2), 0)</f>
        <v>4617.3999999999996</v>
      </c>
      <c r="P50" s="23">
        <f>J50</f>
        <v>9234.7900000000009</v>
      </c>
    </row>
    <row r="51" spans="1:22" ht="42.75" x14ac:dyDescent="0.2">
      <c r="A51" s="18">
        <v>2</v>
      </c>
      <c r="B51" s="18">
        <v>2</v>
      </c>
      <c r="C51" s="18" t="str">
        <f>Source!F31</f>
        <v>1.17-2103-14-4/1</v>
      </c>
      <c r="D51" s="18" t="str">
        <f>Source!G31</f>
        <v>Техническое обслуживание мембранного расширительного бака объемом 600 л</v>
      </c>
      <c r="E51" s="19" t="str">
        <f>Source!H31</f>
        <v>шт.</v>
      </c>
      <c r="F51" s="9">
        <f>Source!I31</f>
        <v>1</v>
      </c>
      <c r="G51" s="21"/>
      <c r="H51" s="20"/>
      <c r="I51" s="9"/>
      <c r="J51" s="9"/>
      <c r="K51" s="21"/>
      <c r="L51" s="21"/>
      <c r="Q51">
        <f>ROUND((Source!BZ31/100)*ROUND((Source!AF31*Source!AV31)*Source!I31, 2), 2)</f>
        <v>432.24</v>
      </c>
      <c r="R51">
        <f>Source!X31</f>
        <v>432.24</v>
      </c>
      <c r="S51">
        <f>ROUND((Source!CA31/100)*ROUND((Source!AF31*Source!AV31)*Source!I31, 2), 2)</f>
        <v>61.75</v>
      </c>
      <c r="T51">
        <f>Source!Y31</f>
        <v>61.75</v>
      </c>
      <c r="U51">
        <f>ROUND((175/100)*ROUND((Source!AE31*Source!AV31)*Source!I31, 2), 2)</f>
        <v>0</v>
      </c>
      <c r="V51">
        <f>ROUND((108/100)*ROUND(Source!CS31*Source!I31, 2), 2)</f>
        <v>0</v>
      </c>
    </row>
    <row r="52" spans="1:22" ht="14.25" x14ac:dyDescent="0.2">
      <c r="A52" s="18"/>
      <c r="B52" s="18"/>
      <c r="C52" s="18"/>
      <c r="D52" s="18" t="s">
        <v>605</v>
      </c>
      <c r="E52" s="19"/>
      <c r="F52" s="9"/>
      <c r="G52" s="21">
        <f>Source!AO31</f>
        <v>617.49</v>
      </c>
      <c r="H52" s="20" t="str">
        <f>Source!DG31</f>
        <v/>
      </c>
      <c r="I52" s="9">
        <f>Source!AV31</f>
        <v>1</v>
      </c>
      <c r="J52" s="9">
        <f>IF(Source!BA31&lt;&gt; 0, Source!BA31, 1)</f>
        <v>1</v>
      </c>
      <c r="K52" s="21">
        <f>Source!S31</f>
        <v>617.49</v>
      </c>
      <c r="L52" s="21"/>
    </row>
    <row r="53" spans="1:22" ht="14.25" x14ac:dyDescent="0.2">
      <c r="A53" s="18"/>
      <c r="B53" s="18"/>
      <c r="C53" s="18"/>
      <c r="D53" s="18" t="s">
        <v>608</v>
      </c>
      <c r="E53" s="19"/>
      <c r="F53" s="9"/>
      <c r="G53" s="21">
        <f>Source!AL31</f>
        <v>1.57</v>
      </c>
      <c r="H53" s="20" t="str">
        <f>Source!DD31</f>
        <v/>
      </c>
      <c r="I53" s="9">
        <f>Source!AW31</f>
        <v>1</v>
      </c>
      <c r="J53" s="9">
        <f>IF(Source!BC31&lt;&gt; 0, Source!BC31, 1)</f>
        <v>1</v>
      </c>
      <c r="K53" s="21">
        <f>Source!P31</f>
        <v>1.57</v>
      </c>
      <c r="L53" s="21"/>
    </row>
    <row r="54" spans="1:22" ht="14.25" x14ac:dyDescent="0.2">
      <c r="A54" s="18"/>
      <c r="B54" s="18"/>
      <c r="C54" s="18"/>
      <c r="D54" s="18" t="s">
        <v>609</v>
      </c>
      <c r="E54" s="19" t="s">
        <v>610</v>
      </c>
      <c r="F54" s="9">
        <f>Source!AT31</f>
        <v>70</v>
      </c>
      <c r="G54" s="21"/>
      <c r="H54" s="20"/>
      <c r="I54" s="9"/>
      <c r="J54" s="9"/>
      <c r="K54" s="21">
        <f>SUM(R51:R53)</f>
        <v>432.24</v>
      </c>
      <c r="L54" s="21"/>
    </row>
    <row r="55" spans="1:22" ht="14.25" x14ac:dyDescent="0.2">
      <c r="A55" s="18"/>
      <c r="B55" s="18"/>
      <c r="C55" s="18"/>
      <c r="D55" s="18" t="s">
        <v>611</v>
      </c>
      <c r="E55" s="19" t="s">
        <v>610</v>
      </c>
      <c r="F55" s="9">
        <f>Source!AU31</f>
        <v>10</v>
      </c>
      <c r="G55" s="21"/>
      <c r="H55" s="20"/>
      <c r="I55" s="9"/>
      <c r="J55" s="9"/>
      <c r="K55" s="21">
        <f>SUM(T51:T54)</f>
        <v>61.75</v>
      </c>
      <c r="L55" s="21"/>
    </row>
    <row r="56" spans="1:22" ht="14.25" x14ac:dyDescent="0.2">
      <c r="A56" s="18"/>
      <c r="B56" s="18"/>
      <c r="C56" s="18"/>
      <c r="D56" s="18" t="s">
        <v>613</v>
      </c>
      <c r="E56" s="19" t="s">
        <v>614</v>
      </c>
      <c r="F56" s="9">
        <f>Source!AQ31</f>
        <v>1</v>
      </c>
      <c r="G56" s="21"/>
      <c r="H56" s="20" t="str">
        <f>Source!DI31</f>
        <v/>
      </c>
      <c r="I56" s="9">
        <f>Source!AV31</f>
        <v>1</v>
      </c>
      <c r="J56" s="9"/>
      <c r="K56" s="21"/>
      <c r="L56" s="21">
        <f>Source!U31</f>
        <v>1</v>
      </c>
    </row>
    <row r="57" spans="1:22" ht="15" x14ac:dyDescent="0.25">
      <c r="A57" s="24"/>
      <c r="B57" s="24"/>
      <c r="C57" s="24"/>
      <c r="D57" s="24"/>
      <c r="E57" s="24"/>
      <c r="F57" s="24"/>
      <c r="G57" s="24"/>
      <c r="H57" s="24"/>
      <c r="I57" s="24"/>
      <c r="J57" s="47">
        <f>K52+K53+K54+K55</f>
        <v>1113.0500000000002</v>
      </c>
      <c r="K57" s="47"/>
      <c r="L57" s="25">
        <f>IF(Source!I31&lt;&gt;0, ROUND(J57/Source!I31, 2), 0)</f>
        <v>1113.05</v>
      </c>
      <c r="P57" s="23">
        <f>J57</f>
        <v>1113.0500000000002</v>
      </c>
    </row>
    <row r="58" spans="1:22" ht="42.75" x14ac:dyDescent="0.2">
      <c r="A58" s="18">
        <v>3</v>
      </c>
      <c r="B58" s="18">
        <v>3</v>
      </c>
      <c r="C58" s="18" t="str">
        <f>Source!F32</f>
        <v>1.17-2103-14-6/1</v>
      </c>
      <c r="D58" s="18" t="str">
        <f>Source!G32</f>
        <v>Техническое обслуживание мембранного расширительного бака объемом 1000 л  //  Бак подпитки</v>
      </c>
      <c r="E58" s="19" t="str">
        <f>Source!H32</f>
        <v>шт.</v>
      </c>
      <c r="F58" s="9">
        <f>Source!I32</f>
        <v>1</v>
      </c>
      <c r="G58" s="21"/>
      <c r="H58" s="20"/>
      <c r="I58" s="9"/>
      <c r="J58" s="9"/>
      <c r="K58" s="21"/>
      <c r="L58" s="21"/>
      <c r="Q58">
        <f>ROUND((Source!BZ32/100)*ROUND((Source!AF32*Source!AV32)*Source!I32, 2), 2)</f>
        <v>531.66</v>
      </c>
      <c r="R58">
        <f>Source!X32</f>
        <v>531.66</v>
      </c>
      <c r="S58">
        <f>ROUND((Source!CA32/100)*ROUND((Source!AF32*Source!AV32)*Source!I32, 2), 2)</f>
        <v>75.95</v>
      </c>
      <c r="T58">
        <f>Source!Y32</f>
        <v>75.95</v>
      </c>
      <c r="U58">
        <f>ROUND((175/100)*ROUND((Source!AE32*Source!AV32)*Source!I32, 2), 2)</f>
        <v>0</v>
      </c>
      <c r="V58">
        <f>ROUND((108/100)*ROUND(Source!CS32*Source!I32, 2), 2)</f>
        <v>0</v>
      </c>
    </row>
    <row r="59" spans="1:22" ht="14.25" x14ac:dyDescent="0.2">
      <c r="A59" s="18"/>
      <c r="B59" s="18"/>
      <c r="C59" s="18"/>
      <c r="D59" s="18" t="s">
        <v>605</v>
      </c>
      <c r="E59" s="19"/>
      <c r="F59" s="9"/>
      <c r="G59" s="21">
        <f>Source!AO32</f>
        <v>759.51</v>
      </c>
      <c r="H59" s="20" t="str">
        <f>Source!DG32</f>
        <v/>
      </c>
      <c r="I59" s="9">
        <f>Source!AV32</f>
        <v>1</v>
      </c>
      <c r="J59" s="9">
        <f>IF(Source!BA32&lt;&gt; 0, Source!BA32, 1)</f>
        <v>1</v>
      </c>
      <c r="K59" s="21">
        <f>Source!S32</f>
        <v>759.51</v>
      </c>
      <c r="L59" s="21"/>
    </row>
    <row r="60" spans="1:22" ht="14.25" x14ac:dyDescent="0.2">
      <c r="A60" s="18"/>
      <c r="B60" s="18"/>
      <c r="C60" s="18"/>
      <c r="D60" s="18" t="s">
        <v>608</v>
      </c>
      <c r="E60" s="19"/>
      <c r="F60" s="9"/>
      <c r="G60" s="21">
        <f>Source!AL32</f>
        <v>2.2000000000000002</v>
      </c>
      <c r="H60" s="20" t="str">
        <f>Source!DD32</f>
        <v/>
      </c>
      <c r="I60" s="9">
        <f>Source!AW32</f>
        <v>1</v>
      </c>
      <c r="J60" s="9">
        <f>IF(Source!BC32&lt;&gt; 0, Source!BC32, 1)</f>
        <v>1</v>
      </c>
      <c r="K60" s="21">
        <f>Source!P32</f>
        <v>2.2000000000000002</v>
      </c>
      <c r="L60" s="21"/>
    </row>
    <row r="61" spans="1:22" ht="14.25" x14ac:dyDescent="0.2">
      <c r="A61" s="18"/>
      <c r="B61" s="18"/>
      <c r="C61" s="18"/>
      <c r="D61" s="18" t="s">
        <v>609</v>
      </c>
      <c r="E61" s="19" t="s">
        <v>610</v>
      </c>
      <c r="F61" s="9">
        <f>Source!AT32</f>
        <v>70</v>
      </c>
      <c r="G61" s="21"/>
      <c r="H61" s="20"/>
      <c r="I61" s="9"/>
      <c r="J61" s="9"/>
      <c r="K61" s="21">
        <f>SUM(R58:R60)</f>
        <v>531.66</v>
      </c>
      <c r="L61" s="21"/>
    </row>
    <row r="62" spans="1:22" ht="14.25" x14ac:dyDescent="0.2">
      <c r="A62" s="18"/>
      <c r="B62" s="18"/>
      <c r="C62" s="18"/>
      <c r="D62" s="18" t="s">
        <v>611</v>
      </c>
      <c r="E62" s="19" t="s">
        <v>610</v>
      </c>
      <c r="F62" s="9">
        <f>Source!AU32</f>
        <v>10</v>
      </c>
      <c r="G62" s="21"/>
      <c r="H62" s="20"/>
      <c r="I62" s="9"/>
      <c r="J62" s="9"/>
      <c r="K62" s="21">
        <f>SUM(T58:T61)</f>
        <v>75.95</v>
      </c>
      <c r="L62" s="21"/>
    </row>
    <row r="63" spans="1:22" ht="14.25" x14ac:dyDescent="0.2">
      <c r="A63" s="18"/>
      <c r="B63" s="18"/>
      <c r="C63" s="18"/>
      <c r="D63" s="18" t="s">
        <v>613</v>
      </c>
      <c r="E63" s="19" t="s">
        <v>614</v>
      </c>
      <c r="F63" s="9">
        <f>Source!AQ32</f>
        <v>1.23</v>
      </c>
      <c r="G63" s="21"/>
      <c r="H63" s="20" t="str">
        <f>Source!DI32</f>
        <v/>
      </c>
      <c r="I63" s="9">
        <f>Source!AV32</f>
        <v>1</v>
      </c>
      <c r="J63" s="9"/>
      <c r="K63" s="21"/>
      <c r="L63" s="21">
        <f>Source!U32</f>
        <v>1.23</v>
      </c>
    </row>
    <row r="64" spans="1:22" ht="15" x14ac:dyDescent="0.25">
      <c r="A64" s="24"/>
      <c r="B64" s="24"/>
      <c r="C64" s="24"/>
      <c r="D64" s="24"/>
      <c r="E64" s="24"/>
      <c r="F64" s="24"/>
      <c r="G64" s="24"/>
      <c r="H64" s="24"/>
      <c r="I64" s="24"/>
      <c r="J64" s="47">
        <f>K59+K60+K61+K62</f>
        <v>1369.32</v>
      </c>
      <c r="K64" s="47"/>
      <c r="L64" s="25">
        <f>IF(Source!I32&lt;&gt;0, ROUND(J64/Source!I32, 2), 0)</f>
        <v>1369.32</v>
      </c>
      <c r="P64" s="23">
        <f>J64</f>
        <v>1369.32</v>
      </c>
    </row>
    <row r="65" spans="1:22" ht="42.75" x14ac:dyDescent="0.2">
      <c r="A65" s="18">
        <v>4</v>
      </c>
      <c r="B65" s="18">
        <v>4</v>
      </c>
      <c r="C65" s="18" t="str">
        <f>Source!F33</f>
        <v>1.15-2203-7-3/1</v>
      </c>
      <c r="D65" s="18" t="str">
        <f>Source!G33</f>
        <v>Техническое обслуживание крана шарового латунного никелированного диаметром до 100 мм</v>
      </c>
      <c r="E65" s="19" t="str">
        <f>Source!H33</f>
        <v>10 шт.</v>
      </c>
      <c r="F65" s="9">
        <f>Source!I33</f>
        <v>1.5</v>
      </c>
      <c r="G65" s="21"/>
      <c r="H65" s="20"/>
      <c r="I65" s="9"/>
      <c r="J65" s="9"/>
      <c r="K65" s="21"/>
      <c r="L65" s="21"/>
      <c r="Q65">
        <f>ROUND((Source!BZ33/100)*ROUND((Source!AF33*Source!AV33)*Source!I33, 2), 2)</f>
        <v>596.5</v>
      </c>
      <c r="R65">
        <f>Source!X33</f>
        <v>596.5</v>
      </c>
      <c r="S65">
        <f>ROUND((Source!CA33/100)*ROUND((Source!AF33*Source!AV33)*Source!I33, 2), 2)</f>
        <v>85.21</v>
      </c>
      <c r="T65">
        <f>Source!Y33</f>
        <v>85.21</v>
      </c>
      <c r="U65">
        <f>ROUND((175/100)*ROUND((Source!AE33*Source!AV33)*Source!I33, 2), 2)</f>
        <v>0</v>
      </c>
      <c r="V65">
        <f>ROUND((108/100)*ROUND(Source!CS33*Source!I33, 2), 2)</f>
        <v>0</v>
      </c>
    </row>
    <row r="66" spans="1:22" x14ac:dyDescent="0.2">
      <c r="D66" s="26" t="str">
        <f>"Объем: "&amp;Source!I33&amp;"=(4+"&amp;"4+"&amp;"7)/"&amp;"10"</f>
        <v>Объем: 1,5=(4+4+7)/10</v>
      </c>
    </row>
    <row r="67" spans="1:22" ht="14.25" x14ac:dyDescent="0.2">
      <c r="A67" s="18"/>
      <c r="B67" s="18"/>
      <c r="C67" s="18"/>
      <c r="D67" s="18" t="s">
        <v>605</v>
      </c>
      <c r="E67" s="19"/>
      <c r="F67" s="9"/>
      <c r="G67" s="21">
        <f>Source!AO33</f>
        <v>568.09</v>
      </c>
      <c r="H67" s="20" t="str">
        <f>Source!DG33</f>
        <v/>
      </c>
      <c r="I67" s="9">
        <f>Source!AV33</f>
        <v>1</v>
      </c>
      <c r="J67" s="9">
        <f>IF(Source!BA33&lt;&gt; 0, Source!BA33, 1)</f>
        <v>1</v>
      </c>
      <c r="K67" s="21">
        <f>Source!S33</f>
        <v>852.14</v>
      </c>
      <c r="L67" s="21"/>
    </row>
    <row r="68" spans="1:22" ht="14.25" x14ac:dyDescent="0.2">
      <c r="A68" s="18"/>
      <c r="B68" s="18"/>
      <c r="C68" s="18"/>
      <c r="D68" s="18" t="s">
        <v>609</v>
      </c>
      <c r="E68" s="19" t="s">
        <v>610</v>
      </c>
      <c r="F68" s="9">
        <f>Source!AT33</f>
        <v>70</v>
      </c>
      <c r="G68" s="21"/>
      <c r="H68" s="20"/>
      <c r="I68" s="9"/>
      <c r="J68" s="9"/>
      <c r="K68" s="21">
        <f>SUM(R65:R67)</f>
        <v>596.5</v>
      </c>
      <c r="L68" s="21"/>
    </row>
    <row r="69" spans="1:22" ht="14.25" x14ac:dyDescent="0.2">
      <c r="A69" s="18"/>
      <c r="B69" s="18"/>
      <c r="C69" s="18"/>
      <c r="D69" s="18" t="s">
        <v>611</v>
      </c>
      <c r="E69" s="19" t="s">
        <v>610</v>
      </c>
      <c r="F69" s="9">
        <f>Source!AU33</f>
        <v>10</v>
      </c>
      <c r="G69" s="21"/>
      <c r="H69" s="20"/>
      <c r="I69" s="9"/>
      <c r="J69" s="9"/>
      <c r="K69" s="21">
        <f>SUM(T65:T68)</f>
        <v>85.21</v>
      </c>
      <c r="L69" s="21"/>
    </row>
    <row r="70" spans="1:22" ht="14.25" x14ac:dyDescent="0.2">
      <c r="A70" s="18"/>
      <c r="B70" s="18"/>
      <c r="C70" s="18"/>
      <c r="D70" s="18" t="s">
        <v>613</v>
      </c>
      <c r="E70" s="19" t="s">
        <v>614</v>
      </c>
      <c r="F70" s="9">
        <f>Source!AQ33</f>
        <v>0.92</v>
      </c>
      <c r="G70" s="21"/>
      <c r="H70" s="20" t="str">
        <f>Source!DI33</f>
        <v/>
      </c>
      <c r="I70" s="9">
        <f>Source!AV33</f>
        <v>1</v>
      </c>
      <c r="J70" s="9"/>
      <c r="K70" s="21"/>
      <c r="L70" s="21">
        <f>Source!U33</f>
        <v>1.3800000000000001</v>
      </c>
    </row>
    <row r="71" spans="1:22" ht="15" x14ac:dyDescent="0.25">
      <c r="A71" s="24"/>
      <c r="B71" s="24"/>
      <c r="C71" s="24"/>
      <c r="D71" s="24"/>
      <c r="E71" s="24"/>
      <c r="F71" s="24"/>
      <c r="G71" s="24"/>
      <c r="H71" s="24"/>
      <c r="I71" s="24"/>
      <c r="J71" s="47">
        <f>K67+K68+K69</f>
        <v>1533.85</v>
      </c>
      <c r="K71" s="47"/>
      <c r="L71" s="25">
        <f>IF(Source!I33&lt;&gt;0, ROUND(J71/Source!I33, 2), 0)</f>
        <v>1022.57</v>
      </c>
      <c r="P71" s="23">
        <f>J71</f>
        <v>1533.85</v>
      </c>
    </row>
    <row r="72" spans="1:22" ht="42.75" x14ac:dyDescent="0.2">
      <c r="A72" s="18">
        <v>5</v>
      </c>
      <c r="B72" s="18">
        <v>5</v>
      </c>
      <c r="C72" s="18" t="str">
        <f>Source!F34</f>
        <v>1.15-2203-7-2/1</v>
      </c>
      <c r="D72" s="18" t="str">
        <f>Source!G34</f>
        <v>Техническое обслуживание крана шарового латунного никелированного диаметром до 50 мм</v>
      </c>
      <c r="E72" s="19" t="str">
        <f>Source!H34</f>
        <v>10 шт.</v>
      </c>
      <c r="F72" s="9">
        <f>Source!I34</f>
        <v>0.1</v>
      </c>
      <c r="G72" s="21"/>
      <c r="H72" s="20"/>
      <c r="I72" s="9"/>
      <c r="J72" s="9"/>
      <c r="K72" s="21"/>
      <c r="L72" s="21"/>
      <c r="Q72">
        <f>ROUND((Source!BZ34/100)*ROUND((Source!AF34*Source!AV34)*Source!I34, 2), 2)</f>
        <v>26.37</v>
      </c>
      <c r="R72">
        <f>Source!X34</f>
        <v>26.37</v>
      </c>
      <c r="S72">
        <f>ROUND((Source!CA34/100)*ROUND((Source!AF34*Source!AV34)*Source!I34, 2), 2)</f>
        <v>3.77</v>
      </c>
      <c r="T72">
        <f>Source!Y34</f>
        <v>3.77</v>
      </c>
      <c r="U72">
        <f>ROUND((175/100)*ROUND((Source!AE34*Source!AV34)*Source!I34, 2), 2)</f>
        <v>0</v>
      </c>
      <c r="V72">
        <f>ROUND((108/100)*ROUND(Source!CS34*Source!I34, 2), 2)</f>
        <v>0</v>
      </c>
    </row>
    <row r="73" spans="1:22" x14ac:dyDescent="0.2">
      <c r="D73" s="26" t="str">
        <f>"Объем: "&amp;Source!I34&amp;"=1/"&amp;"10"</f>
        <v>Объем: 0,1=1/10</v>
      </c>
    </row>
    <row r="74" spans="1:22" ht="14.25" x14ac:dyDescent="0.2">
      <c r="A74" s="18"/>
      <c r="B74" s="18"/>
      <c r="C74" s="18"/>
      <c r="D74" s="18" t="s">
        <v>605</v>
      </c>
      <c r="E74" s="19"/>
      <c r="F74" s="9"/>
      <c r="G74" s="21">
        <f>Source!AO34</f>
        <v>376.67</v>
      </c>
      <c r="H74" s="20" t="str">
        <f>Source!DG34</f>
        <v/>
      </c>
      <c r="I74" s="9">
        <f>Source!AV34</f>
        <v>1</v>
      </c>
      <c r="J74" s="9">
        <f>IF(Source!BA34&lt;&gt; 0, Source!BA34, 1)</f>
        <v>1</v>
      </c>
      <c r="K74" s="21">
        <f>Source!S34</f>
        <v>37.67</v>
      </c>
      <c r="L74" s="21"/>
    </row>
    <row r="75" spans="1:22" ht="14.25" x14ac:dyDescent="0.2">
      <c r="A75" s="18"/>
      <c r="B75" s="18"/>
      <c r="C75" s="18"/>
      <c r="D75" s="18" t="s">
        <v>609</v>
      </c>
      <c r="E75" s="19" t="s">
        <v>610</v>
      </c>
      <c r="F75" s="9">
        <f>Source!AT34</f>
        <v>70</v>
      </c>
      <c r="G75" s="21"/>
      <c r="H75" s="20"/>
      <c r="I75" s="9"/>
      <c r="J75" s="9"/>
      <c r="K75" s="21">
        <f>SUM(R72:R74)</f>
        <v>26.37</v>
      </c>
      <c r="L75" s="21"/>
    </row>
    <row r="76" spans="1:22" ht="14.25" x14ac:dyDescent="0.2">
      <c r="A76" s="18"/>
      <c r="B76" s="18"/>
      <c r="C76" s="18"/>
      <c r="D76" s="18" t="s">
        <v>611</v>
      </c>
      <c r="E76" s="19" t="s">
        <v>610</v>
      </c>
      <c r="F76" s="9">
        <f>Source!AU34</f>
        <v>10</v>
      </c>
      <c r="G76" s="21"/>
      <c r="H76" s="20"/>
      <c r="I76" s="9"/>
      <c r="J76" s="9"/>
      <c r="K76" s="21">
        <f>SUM(T72:T75)</f>
        <v>3.77</v>
      </c>
      <c r="L76" s="21"/>
    </row>
    <row r="77" spans="1:22" ht="14.25" x14ac:dyDescent="0.2">
      <c r="A77" s="18"/>
      <c r="B77" s="18"/>
      <c r="C77" s="18"/>
      <c r="D77" s="18" t="s">
        <v>613</v>
      </c>
      <c r="E77" s="19" t="s">
        <v>614</v>
      </c>
      <c r="F77" s="9">
        <f>Source!AQ34</f>
        <v>0.61</v>
      </c>
      <c r="G77" s="21"/>
      <c r="H77" s="20" t="str">
        <f>Source!DI34</f>
        <v/>
      </c>
      <c r="I77" s="9">
        <f>Source!AV34</f>
        <v>1</v>
      </c>
      <c r="J77" s="9"/>
      <c r="K77" s="21"/>
      <c r="L77" s="21">
        <f>Source!U34</f>
        <v>6.0999999999999999E-2</v>
      </c>
    </row>
    <row r="78" spans="1:22" ht="15" x14ac:dyDescent="0.25">
      <c r="A78" s="24"/>
      <c r="B78" s="24"/>
      <c r="C78" s="24"/>
      <c r="D78" s="24"/>
      <c r="E78" s="24"/>
      <c r="F78" s="24"/>
      <c r="G78" s="24"/>
      <c r="H78" s="24"/>
      <c r="I78" s="24"/>
      <c r="J78" s="47">
        <f>K74+K75+K76</f>
        <v>67.81</v>
      </c>
      <c r="K78" s="47"/>
      <c r="L78" s="25">
        <f>IF(Source!I34&lt;&gt;0, ROUND(J78/Source!I34, 2), 0)</f>
        <v>678.1</v>
      </c>
      <c r="P78" s="23">
        <f>J78</f>
        <v>67.81</v>
      </c>
    </row>
    <row r="79" spans="1:22" ht="42.75" x14ac:dyDescent="0.2">
      <c r="A79" s="18">
        <v>6</v>
      </c>
      <c r="B79" s="18">
        <v>6</v>
      </c>
      <c r="C79" s="18" t="str">
        <f>Source!F35</f>
        <v>1.15-2203-7-1/1</v>
      </c>
      <c r="D79" s="18" t="str">
        <f>Source!G35</f>
        <v>Техническое обслуживание крана шарового латунного никелированного диаметром до 25 мм</v>
      </c>
      <c r="E79" s="19" t="str">
        <f>Source!H35</f>
        <v>10 шт.</v>
      </c>
      <c r="F79" s="9">
        <f>Source!I35</f>
        <v>1.3</v>
      </c>
      <c r="G79" s="21"/>
      <c r="H79" s="20"/>
      <c r="I79" s="9"/>
      <c r="J79" s="9"/>
      <c r="K79" s="21"/>
      <c r="L79" s="21"/>
      <c r="Q79">
        <f>ROUND((Source!BZ35/100)*ROUND((Source!AF35*Source!AV35)*Source!I35, 2), 2)</f>
        <v>252.86</v>
      </c>
      <c r="R79">
        <f>Source!X35</f>
        <v>252.86</v>
      </c>
      <c r="S79">
        <f>ROUND((Source!CA35/100)*ROUND((Source!AF35*Source!AV35)*Source!I35, 2), 2)</f>
        <v>36.119999999999997</v>
      </c>
      <c r="T79">
        <f>Source!Y35</f>
        <v>36.119999999999997</v>
      </c>
      <c r="U79">
        <f>ROUND((175/100)*ROUND((Source!AE35*Source!AV35)*Source!I35, 2), 2)</f>
        <v>0</v>
      </c>
      <c r="V79">
        <f>ROUND((108/100)*ROUND(Source!CS35*Source!I35, 2), 2)</f>
        <v>0</v>
      </c>
    </row>
    <row r="80" spans="1:22" x14ac:dyDescent="0.2">
      <c r="D80" s="26" t="str">
        <f>"Объем: "&amp;Source!I35&amp;"=(12+"&amp;"1)/"&amp;"10"</f>
        <v>Объем: 1,3=(12+1)/10</v>
      </c>
    </row>
    <row r="81" spans="1:22" ht="14.25" x14ac:dyDescent="0.2">
      <c r="A81" s="18"/>
      <c r="B81" s="18"/>
      <c r="C81" s="18"/>
      <c r="D81" s="18" t="s">
        <v>605</v>
      </c>
      <c r="E81" s="19"/>
      <c r="F81" s="9"/>
      <c r="G81" s="21">
        <f>Source!AO35</f>
        <v>277.87</v>
      </c>
      <c r="H81" s="20" t="str">
        <f>Source!DG35</f>
        <v/>
      </c>
      <c r="I81" s="9">
        <f>Source!AV35</f>
        <v>1</v>
      </c>
      <c r="J81" s="9">
        <f>IF(Source!BA35&lt;&gt; 0, Source!BA35, 1)</f>
        <v>1</v>
      </c>
      <c r="K81" s="21">
        <f>Source!S35</f>
        <v>361.23</v>
      </c>
      <c r="L81" s="21"/>
    </row>
    <row r="82" spans="1:22" ht="14.25" x14ac:dyDescent="0.2">
      <c r="A82" s="18"/>
      <c r="B82" s="18"/>
      <c r="C82" s="18"/>
      <c r="D82" s="18" t="s">
        <v>609</v>
      </c>
      <c r="E82" s="19" t="s">
        <v>610</v>
      </c>
      <c r="F82" s="9">
        <f>Source!AT35</f>
        <v>70</v>
      </c>
      <c r="G82" s="21"/>
      <c r="H82" s="20"/>
      <c r="I82" s="9"/>
      <c r="J82" s="9"/>
      <c r="K82" s="21">
        <f>SUM(R79:R81)</f>
        <v>252.86</v>
      </c>
      <c r="L82" s="21"/>
    </row>
    <row r="83" spans="1:22" ht="14.25" x14ac:dyDescent="0.2">
      <c r="A83" s="18"/>
      <c r="B83" s="18"/>
      <c r="C83" s="18"/>
      <c r="D83" s="18" t="s">
        <v>611</v>
      </c>
      <c r="E83" s="19" t="s">
        <v>610</v>
      </c>
      <c r="F83" s="9">
        <f>Source!AU35</f>
        <v>10</v>
      </c>
      <c r="G83" s="21"/>
      <c r="H83" s="20"/>
      <c r="I83" s="9"/>
      <c r="J83" s="9"/>
      <c r="K83" s="21">
        <f>SUM(T79:T82)</f>
        <v>36.119999999999997</v>
      </c>
      <c r="L83" s="21"/>
    </row>
    <row r="84" spans="1:22" ht="14.25" x14ac:dyDescent="0.2">
      <c r="A84" s="18"/>
      <c r="B84" s="18"/>
      <c r="C84" s="18"/>
      <c r="D84" s="18" t="s">
        <v>613</v>
      </c>
      <c r="E84" s="19" t="s">
        <v>614</v>
      </c>
      <c r="F84" s="9">
        <f>Source!AQ35</f>
        <v>0.45</v>
      </c>
      <c r="G84" s="21"/>
      <c r="H84" s="20" t="str">
        <f>Source!DI35</f>
        <v/>
      </c>
      <c r="I84" s="9">
        <f>Source!AV35</f>
        <v>1</v>
      </c>
      <c r="J84" s="9"/>
      <c r="K84" s="21"/>
      <c r="L84" s="21">
        <f>Source!U35</f>
        <v>0.58500000000000008</v>
      </c>
    </row>
    <row r="85" spans="1:22" ht="15" x14ac:dyDescent="0.25">
      <c r="A85" s="24"/>
      <c r="B85" s="24"/>
      <c r="C85" s="24"/>
      <c r="D85" s="24"/>
      <c r="E85" s="24"/>
      <c r="F85" s="24"/>
      <c r="G85" s="24"/>
      <c r="H85" s="24"/>
      <c r="I85" s="24"/>
      <c r="J85" s="47">
        <f>K81+K82+K83</f>
        <v>650.21</v>
      </c>
      <c r="K85" s="47"/>
      <c r="L85" s="25">
        <f>IF(Source!I35&lt;&gt;0, ROUND(J85/Source!I35, 2), 0)</f>
        <v>500.16</v>
      </c>
      <c r="P85" s="23">
        <f>J85</f>
        <v>650.21</v>
      </c>
    </row>
    <row r="86" spans="1:22" ht="42.75" x14ac:dyDescent="0.2">
      <c r="A86" s="18">
        <v>7</v>
      </c>
      <c r="B86" s="18">
        <v>7</v>
      </c>
      <c r="C86" s="18" t="str">
        <f>Source!F36</f>
        <v>1.23-2103-41-1/1</v>
      </c>
      <c r="D86" s="18" t="str">
        <f>Source!G36</f>
        <v>Техническое обслуживание регулирующего клапана  //  Клапан ручной балансировочный</v>
      </c>
      <c r="E86" s="19" t="str">
        <f>Source!H36</f>
        <v>шт.</v>
      </c>
      <c r="F86" s="9">
        <f>Source!I36</f>
        <v>3</v>
      </c>
      <c r="G86" s="21"/>
      <c r="H86" s="20"/>
      <c r="I86" s="9"/>
      <c r="J86" s="9"/>
      <c r="K86" s="21"/>
      <c r="L86" s="21"/>
      <c r="Q86">
        <f>ROUND((Source!BZ36/100)*ROUND((Source!AF36*Source!AV36)*Source!I36, 2), 2)</f>
        <v>436.8</v>
      </c>
      <c r="R86">
        <f>Source!X36</f>
        <v>436.8</v>
      </c>
      <c r="S86">
        <f>ROUND((Source!CA36/100)*ROUND((Source!AF36*Source!AV36)*Source!I36, 2), 2)</f>
        <v>62.4</v>
      </c>
      <c r="T86">
        <f>Source!Y36</f>
        <v>62.4</v>
      </c>
      <c r="U86">
        <f>ROUND((175/100)*ROUND((Source!AE36*Source!AV36)*Source!I36, 2), 2)</f>
        <v>260.24</v>
      </c>
      <c r="V86">
        <f>ROUND((108/100)*ROUND(Source!CS36*Source!I36, 2), 2)</f>
        <v>160.61000000000001</v>
      </c>
    </row>
    <row r="87" spans="1:22" x14ac:dyDescent="0.2">
      <c r="D87" s="26" t="str">
        <f>"Объем: "&amp;Source!I36&amp;"=2+"&amp;"1"</f>
        <v>Объем: 3=2+1</v>
      </c>
    </row>
    <row r="88" spans="1:22" ht="14.25" x14ac:dyDescent="0.2">
      <c r="A88" s="18"/>
      <c r="B88" s="18"/>
      <c r="C88" s="18"/>
      <c r="D88" s="18" t="s">
        <v>605</v>
      </c>
      <c r="E88" s="19"/>
      <c r="F88" s="9"/>
      <c r="G88" s="21">
        <f>Source!AO36</f>
        <v>208</v>
      </c>
      <c r="H88" s="20" t="str">
        <f>Source!DG36</f>
        <v/>
      </c>
      <c r="I88" s="9">
        <f>Source!AV36</f>
        <v>1</v>
      </c>
      <c r="J88" s="9">
        <f>IF(Source!BA36&lt;&gt; 0, Source!BA36, 1)</f>
        <v>1</v>
      </c>
      <c r="K88" s="21">
        <f>Source!S36</f>
        <v>624</v>
      </c>
      <c r="L88" s="21"/>
    </row>
    <row r="89" spans="1:22" ht="14.25" x14ac:dyDescent="0.2">
      <c r="A89" s="18"/>
      <c r="B89" s="18"/>
      <c r="C89" s="18"/>
      <c r="D89" s="18" t="s">
        <v>606</v>
      </c>
      <c r="E89" s="19"/>
      <c r="F89" s="9"/>
      <c r="G89" s="21">
        <f>Source!AM36</f>
        <v>78.180000000000007</v>
      </c>
      <c r="H89" s="20" t="str">
        <f>Source!DE36</f>
        <v/>
      </c>
      <c r="I89" s="9">
        <f>Source!AV36</f>
        <v>1</v>
      </c>
      <c r="J89" s="9">
        <f>IF(Source!BB36&lt;&gt; 0, Source!BB36, 1)</f>
        <v>1</v>
      </c>
      <c r="K89" s="21">
        <f>Source!Q36</f>
        <v>234.54</v>
      </c>
      <c r="L89" s="21"/>
    </row>
    <row r="90" spans="1:22" ht="14.25" x14ac:dyDescent="0.2">
      <c r="A90" s="18"/>
      <c r="B90" s="18"/>
      <c r="C90" s="18"/>
      <c r="D90" s="18" t="s">
        <v>607</v>
      </c>
      <c r="E90" s="19"/>
      <c r="F90" s="9"/>
      <c r="G90" s="21">
        <f>Source!AN36</f>
        <v>49.57</v>
      </c>
      <c r="H90" s="20" t="str">
        <f>Source!DF36</f>
        <v/>
      </c>
      <c r="I90" s="9">
        <f>Source!AV36</f>
        <v>1</v>
      </c>
      <c r="J90" s="9">
        <f>IF(Source!BS36&lt;&gt; 0, Source!BS36, 1)</f>
        <v>1</v>
      </c>
      <c r="K90" s="22">
        <f>Source!R36</f>
        <v>148.71</v>
      </c>
      <c r="L90" s="21"/>
    </row>
    <row r="91" spans="1:22" ht="14.25" x14ac:dyDescent="0.2">
      <c r="A91" s="18"/>
      <c r="B91" s="18"/>
      <c r="C91" s="18"/>
      <c r="D91" s="18" t="s">
        <v>609</v>
      </c>
      <c r="E91" s="19" t="s">
        <v>610</v>
      </c>
      <c r="F91" s="9">
        <f>Source!AT36</f>
        <v>70</v>
      </c>
      <c r="G91" s="21"/>
      <c r="H91" s="20"/>
      <c r="I91" s="9"/>
      <c r="J91" s="9"/>
      <c r="K91" s="21">
        <f>SUM(R86:R90)</f>
        <v>436.8</v>
      </c>
      <c r="L91" s="21"/>
    </row>
    <row r="92" spans="1:22" ht="14.25" x14ac:dyDescent="0.2">
      <c r="A92" s="18"/>
      <c r="B92" s="18"/>
      <c r="C92" s="18"/>
      <c r="D92" s="18" t="s">
        <v>611</v>
      </c>
      <c r="E92" s="19" t="s">
        <v>610</v>
      </c>
      <c r="F92" s="9">
        <f>Source!AU36</f>
        <v>10</v>
      </c>
      <c r="G92" s="21"/>
      <c r="H92" s="20"/>
      <c r="I92" s="9"/>
      <c r="J92" s="9"/>
      <c r="K92" s="21">
        <f>SUM(T86:T91)</f>
        <v>62.4</v>
      </c>
      <c r="L92" s="21"/>
    </row>
    <row r="93" spans="1:22" ht="14.25" x14ac:dyDescent="0.2">
      <c r="A93" s="18"/>
      <c r="B93" s="18"/>
      <c r="C93" s="18"/>
      <c r="D93" s="18" t="s">
        <v>612</v>
      </c>
      <c r="E93" s="19" t="s">
        <v>610</v>
      </c>
      <c r="F93" s="9">
        <f>108</f>
        <v>108</v>
      </c>
      <c r="G93" s="21"/>
      <c r="H93" s="20"/>
      <c r="I93" s="9"/>
      <c r="J93" s="9"/>
      <c r="K93" s="21">
        <f>SUM(V86:V92)</f>
        <v>160.61000000000001</v>
      </c>
      <c r="L93" s="21"/>
    </row>
    <row r="94" spans="1:22" ht="14.25" x14ac:dyDescent="0.2">
      <c r="A94" s="18"/>
      <c r="B94" s="18"/>
      <c r="C94" s="18"/>
      <c r="D94" s="18" t="s">
        <v>613</v>
      </c>
      <c r="E94" s="19" t="s">
        <v>614</v>
      </c>
      <c r="F94" s="9">
        <f>Source!AQ36</f>
        <v>0.37</v>
      </c>
      <c r="G94" s="21"/>
      <c r="H94" s="20" t="str">
        <f>Source!DI36</f>
        <v/>
      </c>
      <c r="I94" s="9">
        <f>Source!AV36</f>
        <v>1</v>
      </c>
      <c r="J94" s="9"/>
      <c r="K94" s="21"/>
      <c r="L94" s="21">
        <f>Source!U36</f>
        <v>1.1099999999999999</v>
      </c>
    </row>
    <row r="95" spans="1:22" ht="15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47">
        <f>K88+K89+K91+K92+K93</f>
        <v>1518.35</v>
      </c>
      <c r="K95" s="47"/>
      <c r="L95" s="25">
        <f>IF(Source!I36&lt;&gt;0, ROUND(J95/Source!I36, 2), 0)</f>
        <v>506.12</v>
      </c>
      <c r="P95" s="23">
        <f>J95</f>
        <v>1518.35</v>
      </c>
    </row>
    <row r="96" spans="1:22" ht="42.75" x14ac:dyDescent="0.2">
      <c r="A96" s="18">
        <v>8</v>
      </c>
      <c r="B96" s="18">
        <v>8</v>
      </c>
      <c r="C96" s="18" t="str">
        <f>Source!F37</f>
        <v>1.15-2203-9-2/1</v>
      </c>
      <c r="D96" s="18" t="str">
        <f>Source!G37</f>
        <v>Техническое обслуживание клапанов обратных фланцевых диаметром 100-150 мм</v>
      </c>
      <c r="E96" s="19" t="str">
        <f>Source!H37</f>
        <v>шт.</v>
      </c>
      <c r="F96" s="9">
        <f>Source!I37</f>
        <v>2</v>
      </c>
      <c r="G96" s="21"/>
      <c r="H96" s="20"/>
      <c r="I96" s="9"/>
      <c r="J96" s="9"/>
      <c r="K96" s="21"/>
      <c r="L96" s="21"/>
      <c r="Q96">
        <f>ROUND((Source!BZ37/100)*ROUND((Source!AF37*Source!AV37)*Source!I37, 2), 2)</f>
        <v>173.14</v>
      </c>
      <c r="R96">
        <f>Source!X37</f>
        <v>173.14</v>
      </c>
      <c r="S96">
        <f>ROUND((Source!CA37/100)*ROUND((Source!AF37*Source!AV37)*Source!I37, 2), 2)</f>
        <v>24.73</v>
      </c>
      <c r="T96">
        <f>Source!Y37</f>
        <v>24.73</v>
      </c>
      <c r="U96">
        <f>ROUND((175/100)*ROUND((Source!AE37*Source!AV37)*Source!I37, 2), 2)</f>
        <v>0</v>
      </c>
      <c r="V96">
        <f>ROUND((108/100)*ROUND(Source!CS37*Source!I37, 2), 2)</f>
        <v>0</v>
      </c>
    </row>
    <row r="97" spans="1:22" ht="14.25" x14ac:dyDescent="0.2">
      <c r="A97" s="18"/>
      <c r="B97" s="18"/>
      <c r="C97" s="18"/>
      <c r="D97" s="18" t="s">
        <v>605</v>
      </c>
      <c r="E97" s="19"/>
      <c r="F97" s="9"/>
      <c r="G97" s="21">
        <f>Source!AO37</f>
        <v>123.67</v>
      </c>
      <c r="H97" s="20" t="str">
        <f>Source!DG37</f>
        <v/>
      </c>
      <c r="I97" s="9">
        <f>Source!AV37</f>
        <v>1</v>
      </c>
      <c r="J97" s="9">
        <f>IF(Source!BA37&lt;&gt; 0, Source!BA37, 1)</f>
        <v>1</v>
      </c>
      <c r="K97" s="21">
        <f>Source!S37</f>
        <v>247.34</v>
      </c>
      <c r="L97" s="21"/>
    </row>
    <row r="98" spans="1:22" ht="14.25" x14ac:dyDescent="0.2">
      <c r="A98" s="18"/>
      <c r="B98" s="18"/>
      <c r="C98" s="18"/>
      <c r="D98" s="18" t="s">
        <v>608</v>
      </c>
      <c r="E98" s="19"/>
      <c r="F98" s="9"/>
      <c r="G98" s="21">
        <f>Source!AL37</f>
        <v>0.63</v>
      </c>
      <c r="H98" s="20" t="str">
        <f>Source!DD37</f>
        <v/>
      </c>
      <c r="I98" s="9">
        <f>Source!AW37</f>
        <v>1</v>
      </c>
      <c r="J98" s="9">
        <f>IF(Source!BC37&lt;&gt; 0, Source!BC37, 1)</f>
        <v>1</v>
      </c>
      <c r="K98" s="21">
        <f>Source!P37</f>
        <v>1.26</v>
      </c>
      <c r="L98" s="21"/>
    </row>
    <row r="99" spans="1:22" ht="14.25" x14ac:dyDescent="0.2">
      <c r="A99" s="18"/>
      <c r="B99" s="18"/>
      <c r="C99" s="18"/>
      <c r="D99" s="18" t="s">
        <v>609</v>
      </c>
      <c r="E99" s="19" t="s">
        <v>610</v>
      </c>
      <c r="F99" s="9">
        <f>Source!AT37</f>
        <v>70</v>
      </c>
      <c r="G99" s="21"/>
      <c r="H99" s="20"/>
      <c r="I99" s="9"/>
      <c r="J99" s="9"/>
      <c r="K99" s="21">
        <f>SUM(R96:R98)</f>
        <v>173.14</v>
      </c>
      <c r="L99" s="21"/>
    </row>
    <row r="100" spans="1:22" ht="14.25" x14ac:dyDescent="0.2">
      <c r="A100" s="18"/>
      <c r="B100" s="18"/>
      <c r="C100" s="18"/>
      <c r="D100" s="18" t="s">
        <v>611</v>
      </c>
      <c r="E100" s="19" t="s">
        <v>610</v>
      </c>
      <c r="F100" s="9">
        <f>Source!AU37</f>
        <v>10</v>
      </c>
      <c r="G100" s="21"/>
      <c r="H100" s="20"/>
      <c r="I100" s="9"/>
      <c r="J100" s="9"/>
      <c r="K100" s="21">
        <f>SUM(T96:T99)</f>
        <v>24.73</v>
      </c>
      <c r="L100" s="21"/>
    </row>
    <row r="101" spans="1:22" ht="14.25" x14ac:dyDescent="0.2">
      <c r="A101" s="18"/>
      <c r="B101" s="18"/>
      <c r="C101" s="18"/>
      <c r="D101" s="18" t="s">
        <v>613</v>
      </c>
      <c r="E101" s="19" t="s">
        <v>614</v>
      </c>
      <c r="F101" s="9">
        <f>Source!AQ37</f>
        <v>0.22</v>
      </c>
      <c r="G101" s="21"/>
      <c r="H101" s="20" t="str">
        <f>Source!DI37</f>
        <v/>
      </c>
      <c r="I101" s="9">
        <f>Source!AV37</f>
        <v>1</v>
      </c>
      <c r="J101" s="9"/>
      <c r="K101" s="21"/>
      <c r="L101" s="21">
        <f>Source!U37</f>
        <v>0.44</v>
      </c>
    </row>
    <row r="102" spans="1:22" ht="15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47">
        <f>K97+K98+K99+K100</f>
        <v>446.47</v>
      </c>
      <c r="K102" s="47"/>
      <c r="L102" s="25">
        <f>IF(Source!I37&lt;&gt;0, ROUND(J102/Source!I37, 2), 0)</f>
        <v>223.24</v>
      </c>
      <c r="P102" s="23">
        <f>J102</f>
        <v>446.47</v>
      </c>
    </row>
    <row r="103" spans="1:22" ht="42.75" x14ac:dyDescent="0.2">
      <c r="A103" s="18">
        <v>9</v>
      </c>
      <c r="B103" s="18">
        <v>9</v>
      </c>
      <c r="C103" s="18" t="str">
        <f>Source!F38</f>
        <v>1.15-2203-9-1/1</v>
      </c>
      <c r="D103" s="18" t="str">
        <f>Source!G38</f>
        <v>Техническое обслуживание клапанов обратных фланцевых диаметром 50 мм  //  прим. Ду-65</v>
      </c>
      <c r="E103" s="19" t="str">
        <f>Source!H38</f>
        <v>шт.</v>
      </c>
      <c r="F103" s="9">
        <f>Source!I38</f>
        <v>1</v>
      </c>
      <c r="G103" s="21"/>
      <c r="H103" s="20"/>
      <c r="I103" s="9"/>
      <c r="J103" s="9"/>
      <c r="K103" s="21"/>
      <c r="L103" s="21"/>
      <c r="Q103">
        <f>ROUND((Source!BZ38/100)*ROUND((Source!AF38*Source!AV38)*Source!I38, 2), 2)</f>
        <v>55.09</v>
      </c>
      <c r="R103">
        <f>Source!X38</f>
        <v>55.09</v>
      </c>
      <c r="S103">
        <f>ROUND((Source!CA38/100)*ROUND((Source!AF38*Source!AV38)*Source!I38, 2), 2)</f>
        <v>7.87</v>
      </c>
      <c r="T103">
        <f>Source!Y38</f>
        <v>7.87</v>
      </c>
      <c r="U103">
        <f>ROUND((175/100)*ROUND((Source!AE38*Source!AV38)*Source!I38, 2), 2)</f>
        <v>0</v>
      </c>
      <c r="V103">
        <f>ROUND((108/100)*ROUND(Source!CS38*Source!I38, 2), 2)</f>
        <v>0</v>
      </c>
    </row>
    <row r="104" spans="1:22" ht="14.25" x14ac:dyDescent="0.2">
      <c r="A104" s="18"/>
      <c r="B104" s="18"/>
      <c r="C104" s="18"/>
      <c r="D104" s="18" t="s">
        <v>605</v>
      </c>
      <c r="E104" s="19"/>
      <c r="F104" s="9"/>
      <c r="G104" s="21">
        <f>Source!AO38</f>
        <v>78.7</v>
      </c>
      <c r="H104" s="20" t="str">
        <f>Source!DG38</f>
        <v/>
      </c>
      <c r="I104" s="9">
        <f>Source!AV38</f>
        <v>1</v>
      </c>
      <c r="J104" s="9">
        <f>IF(Source!BA38&lt;&gt; 0, Source!BA38, 1)</f>
        <v>1</v>
      </c>
      <c r="K104" s="21">
        <f>Source!S38</f>
        <v>78.7</v>
      </c>
      <c r="L104" s="21"/>
    </row>
    <row r="105" spans="1:22" ht="14.25" x14ac:dyDescent="0.2">
      <c r="A105" s="18"/>
      <c r="B105" s="18"/>
      <c r="C105" s="18"/>
      <c r="D105" s="18" t="s">
        <v>608</v>
      </c>
      <c r="E105" s="19"/>
      <c r="F105" s="9"/>
      <c r="G105" s="21">
        <f>Source!AL38</f>
        <v>0.31</v>
      </c>
      <c r="H105" s="20" t="str">
        <f>Source!DD38</f>
        <v/>
      </c>
      <c r="I105" s="9">
        <f>Source!AW38</f>
        <v>1</v>
      </c>
      <c r="J105" s="9">
        <f>IF(Source!BC38&lt;&gt; 0, Source!BC38, 1)</f>
        <v>1</v>
      </c>
      <c r="K105" s="21">
        <f>Source!P38</f>
        <v>0.31</v>
      </c>
      <c r="L105" s="21"/>
    </row>
    <row r="106" spans="1:22" ht="14.25" x14ac:dyDescent="0.2">
      <c r="A106" s="18"/>
      <c r="B106" s="18"/>
      <c r="C106" s="18"/>
      <c r="D106" s="18" t="s">
        <v>609</v>
      </c>
      <c r="E106" s="19" t="s">
        <v>610</v>
      </c>
      <c r="F106" s="9">
        <f>Source!AT38</f>
        <v>70</v>
      </c>
      <c r="G106" s="21"/>
      <c r="H106" s="20"/>
      <c r="I106" s="9"/>
      <c r="J106" s="9"/>
      <c r="K106" s="21">
        <f>SUM(R103:R105)</f>
        <v>55.09</v>
      </c>
      <c r="L106" s="21"/>
    </row>
    <row r="107" spans="1:22" ht="14.25" x14ac:dyDescent="0.2">
      <c r="A107" s="18"/>
      <c r="B107" s="18"/>
      <c r="C107" s="18"/>
      <c r="D107" s="18" t="s">
        <v>611</v>
      </c>
      <c r="E107" s="19" t="s">
        <v>610</v>
      </c>
      <c r="F107" s="9">
        <f>Source!AU38</f>
        <v>10</v>
      </c>
      <c r="G107" s="21"/>
      <c r="H107" s="20"/>
      <c r="I107" s="9"/>
      <c r="J107" s="9"/>
      <c r="K107" s="21">
        <f>SUM(T103:T106)</f>
        <v>7.87</v>
      </c>
      <c r="L107" s="21"/>
    </row>
    <row r="108" spans="1:22" ht="14.25" x14ac:dyDescent="0.2">
      <c r="A108" s="18"/>
      <c r="B108" s="18"/>
      <c r="C108" s="18"/>
      <c r="D108" s="18" t="s">
        <v>613</v>
      </c>
      <c r="E108" s="19" t="s">
        <v>614</v>
      </c>
      <c r="F108" s="9">
        <f>Source!AQ38</f>
        <v>0.14000000000000001</v>
      </c>
      <c r="G108" s="21"/>
      <c r="H108" s="20" t="str">
        <f>Source!DI38</f>
        <v/>
      </c>
      <c r="I108" s="9">
        <f>Source!AV38</f>
        <v>1</v>
      </c>
      <c r="J108" s="9"/>
      <c r="K108" s="21"/>
      <c r="L108" s="21">
        <f>Source!U38</f>
        <v>0.14000000000000001</v>
      </c>
    </row>
    <row r="109" spans="1:22" ht="15" x14ac:dyDescent="0.25">
      <c r="A109" s="24"/>
      <c r="B109" s="24"/>
      <c r="C109" s="24"/>
      <c r="D109" s="24"/>
      <c r="E109" s="24"/>
      <c r="F109" s="24"/>
      <c r="G109" s="24"/>
      <c r="H109" s="24"/>
      <c r="I109" s="24"/>
      <c r="J109" s="47">
        <f>K104+K105+K106+K107</f>
        <v>141.97000000000003</v>
      </c>
      <c r="K109" s="47"/>
      <c r="L109" s="25">
        <f>IF(Source!I38&lt;&gt;0, ROUND(J109/Source!I38, 2), 0)</f>
        <v>141.97</v>
      </c>
      <c r="P109" s="23">
        <f>J109</f>
        <v>141.97000000000003</v>
      </c>
    </row>
    <row r="110" spans="1:22" ht="57" x14ac:dyDescent="0.2">
      <c r="A110" s="18">
        <v>10</v>
      </c>
      <c r="B110" s="18">
        <v>10</v>
      </c>
      <c r="C110" s="18" t="str">
        <f>Source!F39</f>
        <v>1.15-2203-9-1/1</v>
      </c>
      <c r="D110" s="18" t="str">
        <f>Source!G39</f>
        <v>Техническое обслуживание клапанов обратных фланцевых диаметром 50 мм  //  прим. Клапан обратный пружинный Ду-25</v>
      </c>
      <c r="E110" s="19" t="str">
        <f>Source!H39</f>
        <v>шт.</v>
      </c>
      <c r="F110" s="9">
        <f>Source!I39</f>
        <v>1</v>
      </c>
      <c r="G110" s="21"/>
      <c r="H110" s="20"/>
      <c r="I110" s="9"/>
      <c r="J110" s="9"/>
      <c r="K110" s="21"/>
      <c r="L110" s="21"/>
      <c r="Q110">
        <f>ROUND((Source!BZ39/100)*ROUND((Source!AF39*Source!AV39)*Source!I39, 2), 2)</f>
        <v>55.09</v>
      </c>
      <c r="R110">
        <f>Source!X39</f>
        <v>55.09</v>
      </c>
      <c r="S110">
        <f>ROUND((Source!CA39/100)*ROUND((Source!AF39*Source!AV39)*Source!I39, 2), 2)</f>
        <v>7.87</v>
      </c>
      <c r="T110">
        <f>Source!Y39</f>
        <v>7.87</v>
      </c>
      <c r="U110">
        <f>ROUND((175/100)*ROUND((Source!AE39*Source!AV39)*Source!I39, 2), 2)</f>
        <v>0</v>
      </c>
      <c r="V110">
        <f>ROUND((108/100)*ROUND(Source!CS39*Source!I39, 2), 2)</f>
        <v>0</v>
      </c>
    </row>
    <row r="111" spans="1:22" ht="14.25" x14ac:dyDescent="0.2">
      <c r="A111" s="18"/>
      <c r="B111" s="18"/>
      <c r="C111" s="18"/>
      <c r="D111" s="18" t="s">
        <v>605</v>
      </c>
      <c r="E111" s="19"/>
      <c r="F111" s="9"/>
      <c r="G111" s="21">
        <f>Source!AO39</f>
        <v>78.7</v>
      </c>
      <c r="H111" s="20" t="str">
        <f>Source!DG39</f>
        <v/>
      </c>
      <c r="I111" s="9">
        <f>Source!AV39</f>
        <v>1</v>
      </c>
      <c r="J111" s="9">
        <f>IF(Source!BA39&lt;&gt; 0, Source!BA39, 1)</f>
        <v>1</v>
      </c>
      <c r="K111" s="21">
        <f>Source!S39</f>
        <v>78.7</v>
      </c>
      <c r="L111" s="21"/>
    </row>
    <row r="112" spans="1:22" ht="14.25" x14ac:dyDescent="0.2">
      <c r="A112" s="18"/>
      <c r="B112" s="18"/>
      <c r="C112" s="18"/>
      <c r="D112" s="18" t="s">
        <v>608</v>
      </c>
      <c r="E112" s="19"/>
      <c r="F112" s="9"/>
      <c r="G112" s="21">
        <f>Source!AL39</f>
        <v>0.31</v>
      </c>
      <c r="H112" s="20" t="str">
        <f>Source!DD39</f>
        <v/>
      </c>
      <c r="I112" s="9">
        <f>Source!AW39</f>
        <v>1</v>
      </c>
      <c r="J112" s="9">
        <f>IF(Source!BC39&lt;&gt; 0, Source!BC39, 1)</f>
        <v>1</v>
      </c>
      <c r="K112" s="21">
        <f>Source!P39</f>
        <v>0.31</v>
      </c>
      <c r="L112" s="21"/>
    </row>
    <row r="113" spans="1:22" ht="14.25" x14ac:dyDescent="0.2">
      <c r="A113" s="18"/>
      <c r="B113" s="18"/>
      <c r="C113" s="18"/>
      <c r="D113" s="18" t="s">
        <v>609</v>
      </c>
      <c r="E113" s="19" t="s">
        <v>610</v>
      </c>
      <c r="F113" s="9">
        <f>Source!AT39</f>
        <v>70</v>
      </c>
      <c r="G113" s="21"/>
      <c r="H113" s="20"/>
      <c r="I113" s="9"/>
      <c r="J113" s="9"/>
      <c r="K113" s="21">
        <f>SUM(R110:R112)</f>
        <v>55.09</v>
      </c>
      <c r="L113" s="21"/>
    </row>
    <row r="114" spans="1:22" ht="14.25" x14ac:dyDescent="0.2">
      <c r="A114" s="18"/>
      <c r="B114" s="18"/>
      <c r="C114" s="18"/>
      <c r="D114" s="18" t="s">
        <v>611</v>
      </c>
      <c r="E114" s="19" t="s">
        <v>610</v>
      </c>
      <c r="F114" s="9">
        <f>Source!AU39</f>
        <v>10</v>
      </c>
      <c r="G114" s="21"/>
      <c r="H114" s="20"/>
      <c r="I114" s="9"/>
      <c r="J114" s="9"/>
      <c r="K114" s="21">
        <f>SUM(T110:T113)</f>
        <v>7.87</v>
      </c>
      <c r="L114" s="21"/>
    </row>
    <row r="115" spans="1:22" ht="14.25" x14ac:dyDescent="0.2">
      <c r="A115" s="18"/>
      <c r="B115" s="18"/>
      <c r="C115" s="18"/>
      <c r="D115" s="18" t="s">
        <v>613</v>
      </c>
      <c r="E115" s="19" t="s">
        <v>614</v>
      </c>
      <c r="F115" s="9">
        <f>Source!AQ39</f>
        <v>0.14000000000000001</v>
      </c>
      <c r="G115" s="21"/>
      <c r="H115" s="20" t="str">
        <f>Source!DI39</f>
        <v/>
      </c>
      <c r="I115" s="9">
        <f>Source!AV39</f>
        <v>1</v>
      </c>
      <c r="J115" s="9"/>
      <c r="K115" s="21"/>
      <c r="L115" s="21">
        <f>Source!U39</f>
        <v>0.14000000000000001</v>
      </c>
    </row>
    <row r="116" spans="1:22" ht="15" x14ac:dyDescent="0.25">
      <c r="A116" s="24"/>
      <c r="B116" s="24"/>
      <c r="C116" s="24"/>
      <c r="D116" s="24"/>
      <c r="E116" s="24"/>
      <c r="F116" s="24"/>
      <c r="G116" s="24"/>
      <c r="H116" s="24"/>
      <c r="I116" s="24"/>
      <c r="J116" s="47">
        <f>K111+K112+K113+K114</f>
        <v>141.97000000000003</v>
      </c>
      <c r="K116" s="47"/>
      <c r="L116" s="25">
        <f>IF(Source!I39&lt;&gt;0, ROUND(J116/Source!I39, 2), 0)</f>
        <v>141.97</v>
      </c>
      <c r="P116" s="23">
        <f>J116</f>
        <v>141.97000000000003</v>
      </c>
    </row>
    <row r="117" spans="1:22" ht="42.75" x14ac:dyDescent="0.2">
      <c r="A117" s="18">
        <v>11</v>
      </c>
      <c r="B117" s="18">
        <v>11</v>
      </c>
      <c r="C117" s="18" t="str">
        <f>Source!F40</f>
        <v>1.15-2303-5-3/1</v>
      </c>
      <c r="D117" s="18" t="str">
        <f>Source!G40</f>
        <v>Техническое обслуживание фильтров водяных фланцевых сетчатых диаметром до 150 мм</v>
      </c>
      <c r="E117" s="19" t="str">
        <f>Source!H40</f>
        <v>10 шт.</v>
      </c>
      <c r="F117" s="9">
        <f>Source!I40</f>
        <v>0.1</v>
      </c>
      <c r="G117" s="21"/>
      <c r="H117" s="20"/>
      <c r="I117" s="9"/>
      <c r="J117" s="9"/>
      <c r="K117" s="21"/>
      <c r="L117" s="21"/>
      <c r="Q117">
        <f>ROUND((Source!BZ40/100)*ROUND((Source!AF40*Source!AV40)*Source!I40, 2), 2)</f>
        <v>221.94</v>
      </c>
      <c r="R117">
        <f>Source!X40</f>
        <v>221.94</v>
      </c>
      <c r="S117">
        <f>ROUND((Source!CA40/100)*ROUND((Source!AF40*Source!AV40)*Source!I40, 2), 2)</f>
        <v>31.71</v>
      </c>
      <c r="T117">
        <f>Source!Y40</f>
        <v>31.71</v>
      </c>
      <c r="U117">
        <f>ROUND((175/100)*ROUND((Source!AE40*Source!AV40)*Source!I40, 2), 2)</f>
        <v>0</v>
      </c>
      <c r="V117">
        <f>ROUND((108/100)*ROUND(Source!CS40*Source!I40, 2), 2)</f>
        <v>0</v>
      </c>
    </row>
    <row r="118" spans="1:22" x14ac:dyDescent="0.2">
      <c r="D118" s="26" t="str">
        <f>"Объем: "&amp;Source!I40&amp;"=1/"&amp;"10"</f>
        <v>Объем: 0,1=1/10</v>
      </c>
    </row>
    <row r="119" spans="1:22" ht="14.25" x14ac:dyDescent="0.2">
      <c r="A119" s="18"/>
      <c r="B119" s="18"/>
      <c r="C119" s="18"/>
      <c r="D119" s="18" t="s">
        <v>605</v>
      </c>
      <c r="E119" s="19"/>
      <c r="F119" s="9"/>
      <c r="G119" s="21">
        <f>Source!AO40</f>
        <v>3170.64</v>
      </c>
      <c r="H119" s="20" t="str">
        <f>Source!DG40</f>
        <v/>
      </c>
      <c r="I119" s="9">
        <f>Source!AV40</f>
        <v>1</v>
      </c>
      <c r="J119" s="9">
        <f>IF(Source!BA40&lt;&gt; 0, Source!BA40, 1)</f>
        <v>1</v>
      </c>
      <c r="K119" s="21">
        <f>Source!S40</f>
        <v>317.06</v>
      </c>
      <c r="L119" s="21"/>
    </row>
    <row r="120" spans="1:22" ht="14.25" x14ac:dyDescent="0.2">
      <c r="A120" s="18"/>
      <c r="B120" s="18"/>
      <c r="C120" s="18"/>
      <c r="D120" s="18" t="s">
        <v>608</v>
      </c>
      <c r="E120" s="19"/>
      <c r="F120" s="9"/>
      <c r="G120" s="21">
        <f>Source!AL40</f>
        <v>1.57</v>
      </c>
      <c r="H120" s="20" t="str">
        <f>Source!DD40</f>
        <v/>
      </c>
      <c r="I120" s="9">
        <f>Source!AW40</f>
        <v>1</v>
      </c>
      <c r="J120" s="9">
        <f>IF(Source!BC40&lt;&gt; 0, Source!BC40, 1)</f>
        <v>1</v>
      </c>
      <c r="K120" s="21">
        <f>Source!P40</f>
        <v>0.16</v>
      </c>
      <c r="L120" s="21"/>
    </row>
    <row r="121" spans="1:22" ht="57" x14ac:dyDescent="0.2">
      <c r="A121" s="18" t="s">
        <v>66</v>
      </c>
      <c r="B121" s="18" t="s">
        <v>66</v>
      </c>
      <c r="C121" s="18" t="str">
        <f>Source!F41</f>
        <v>21.26-1-112</v>
      </c>
      <c r="D121" s="18" t="str">
        <f>Source!G41</f>
        <v>Прокладки из терморасширенного графита для обслуживания фильтра сетчатого чугунного фланцевого диаметром 100 мм</v>
      </c>
      <c r="E121" s="19" t="str">
        <f>Source!H41</f>
        <v>шт.</v>
      </c>
      <c r="F121" s="9">
        <f>Source!I41</f>
        <v>1</v>
      </c>
      <c r="G121" s="21">
        <f>Source!AK41</f>
        <v>388.06</v>
      </c>
      <c r="H121" s="27" t="s">
        <v>3</v>
      </c>
      <c r="I121" s="9">
        <f>Source!AW41</f>
        <v>1</v>
      </c>
      <c r="J121" s="9">
        <f>IF(Source!BC41&lt;&gt; 0, Source!BC41, 1)</f>
        <v>1</v>
      </c>
      <c r="K121" s="21">
        <f>Source!O41</f>
        <v>388.06</v>
      </c>
      <c r="L121" s="21"/>
      <c r="Q121">
        <f>ROUND((Source!BZ41/100)*ROUND((Source!AF41*Source!AV41)*Source!I41, 2), 2)</f>
        <v>0</v>
      </c>
      <c r="R121">
        <f>Source!X41</f>
        <v>0</v>
      </c>
      <c r="S121">
        <f>ROUND((Source!CA41/100)*ROUND((Source!AF41*Source!AV41)*Source!I41, 2), 2)</f>
        <v>0</v>
      </c>
      <c r="T121">
        <f>Source!Y41</f>
        <v>0</v>
      </c>
      <c r="U121">
        <f>ROUND((175/100)*ROUND((Source!AE41*Source!AV41)*Source!I41, 2), 2)</f>
        <v>0</v>
      </c>
      <c r="V121">
        <f>ROUND((108/100)*ROUND(Source!CS41*Source!I41, 2), 2)</f>
        <v>0</v>
      </c>
    </row>
    <row r="122" spans="1:22" ht="14.25" x14ac:dyDescent="0.2">
      <c r="A122" s="18"/>
      <c r="B122" s="18"/>
      <c r="C122" s="18"/>
      <c r="D122" s="18" t="s">
        <v>609</v>
      </c>
      <c r="E122" s="19" t="s">
        <v>610</v>
      </c>
      <c r="F122" s="9">
        <f>Source!AT40</f>
        <v>70</v>
      </c>
      <c r="G122" s="21"/>
      <c r="H122" s="20"/>
      <c r="I122" s="9"/>
      <c r="J122" s="9"/>
      <c r="K122" s="21">
        <f>SUM(R117:R121)</f>
        <v>221.94</v>
      </c>
      <c r="L122" s="21"/>
    </row>
    <row r="123" spans="1:22" ht="14.25" x14ac:dyDescent="0.2">
      <c r="A123" s="18"/>
      <c r="B123" s="18"/>
      <c r="C123" s="18"/>
      <c r="D123" s="18" t="s">
        <v>611</v>
      </c>
      <c r="E123" s="19" t="s">
        <v>610</v>
      </c>
      <c r="F123" s="9">
        <f>Source!AU40</f>
        <v>10</v>
      </c>
      <c r="G123" s="21"/>
      <c r="H123" s="20"/>
      <c r="I123" s="9"/>
      <c r="J123" s="9"/>
      <c r="K123" s="21">
        <f>SUM(T117:T122)</f>
        <v>31.71</v>
      </c>
      <c r="L123" s="21"/>
    </row>
    <row r="124" spans="1:22" ht="14.25" x14ac:dyDescent="0.2">
      <c r="A124" s="18"/>
      <c r="B124" s="18"/>
      <c r="C124" s="18"/>
      <c r="D124" s="18" t="s">
        <v>613</v>
      </c>
      <c r="E124" s="19" t="s">
        <v>614</v>
      </c>
      <c r="F124" s="9">
        <f>Source!AQ40</f>
        <v>5.64</v>
      </c>
      <c r="G124" s="21"/>
      <c r="H124" s="20" t="str">
        <f>Source!DI40</f>
        <v/>
      </c>
      <c r="I124" s="9">
        <f>Source!AV40</f>
        <v>1</v>
      </c>
      <c r="J124" s="9"/>
      <c r="K124" s="21"/>
      <c r="L124" s="21">
        <f>Source!U40</f>
        <v>0.56399999999999995</v>
      </c>
    </row>
    <row r="125" spans="1:22" ht="15" x14ac:dyDescent="0.25">
      <c r="A125" s="24"/>
      <c r="B125" s="24"/>
      <c r="C125" s="24"/>
      <c r="D125" s="24"/>
      <c r="E125" s="24"/>
      <c r="F125" s="24"/>
      <c r="G125" s="24"/>
      <c r="H125" s="24"/>
      <c r="I125" s="24"/>
      <c r="J125" s="47">
        <f>K119+K120+K122+K123+SUM(K121:K121)</f>
        <v>958.93000000000006</v>
      </c>
      <c r="K125" s="47"/>
      <c r="L125" s="25">
        <f>IF(Source!I40&lt;&gt;0, ROUND(J125/Source!I40, 2), 0)</f>
        <v>9589.2999999999993</v>
      </c>
      <c r="P125" s="23">
        <f>J125</f>
        <v>958.93000000000006</v>
      </c>
    </row>
    <row r="126" spans="1:22" ht="42.75" x14ac:dyDescent="0.2">
      <c r="A126" s="18">
        <v>12</v>
      </c>
      <c r="B126" s="18">
        <v>12</v>
      </c>
      <c r="C126" s="18" t="str">
        <f>Source!F42</f>
        <v>1.23-2103-18-1/1</v>
      </c>
      <c r="D126" s="18" t="str">
        <f>Source!G42</f>
        <v>Техническое обслуживание термометра биметаллического, дилатометрического</v>
      </c>
      <c r="E126" s="19" t="str">
        <f>Source!H42</f>
        <v>шт.</v>
      </c>
      <c r="F126" s="9">
        <f>Source!I42</f>
        <v>6</v>
      </c>
      <c r="G126" s="21"/>
      <c r="H126" s="20"/>
      <c r="I126" s="9"/>
      <c r="J126" s="9"/>
      <c r="K126" s="21"/>
      <c r="L126" s="21"/>
      <c r="Q126">
        <f>ROUND((Source!BZ42/100)*ROUND((Source!AF42*Source!AV42)*Source!I42, 2), 2)</f>
        <v>1847.92</v>
      </c>
      <c r="R126">
        <f>Source!X42</f>
        <v>1847.92</v>
      </c>
      <c r="S126">
        <f>ROUND((Source!CA42/100)*ROUND((Source!AF42*Source!AV42)*Source!I42, 2), 2)</f>
        <v>263.99</v>
      </c>
      <c r="T126">
        <f>Source!Y42</f>
        <v>263.99</v>
      </c>
      <c r="U126">
        <f>ROUND((175/100)*ROUND((Source!AE42*Source!AV42)*Source!I42, 2), 2)</f>
        <v>0</v>
      </c>
      <c r="V126">
        <f>ROUND((108/100)*ROUND(Source!CS42*Source!I42, 2), 2)</f>
        <v>0</v>
      </c>
    </row>
    <row r="127" spans="1:22" ht="14.25" x14ac:dyDescent="0.2">
      <c r="A127" s="18"/>
      <c r="B127" s="18"/>
      <c r="C127" s="18"/>
      <c r="D127" s="18" t="s">
        <v>605</v>
      </c>
      <c r="E127" s="19"/>
      <c r="F127" s="9"/>
      <c r="G127" s="21">
        <f>Source!AO42</f>
        <v>219.99</v>
      </c>
      <c r="H127" s="20" t="str">
        <f>Source!DG42</f>
        <v>*2</v>
      </c>
      <c r="I127" s="9">
        <f>Source!AV42</f>
        <v>1</v>
      </c>
      <c r="J127" s="9">
        <f>IF(Source!BA42&lt;&gt; 0, Source!BA42, 1)</f>
        <v>1</v>
      </c>
      <c r="K127" s="21">
        <f>Source!S42</f>
        <v>2639.88</v>
      </c>
      <c r="L127" s="21"/>
    </row>
    <row r="128" spans="1:22" ht="14.25" x14ac:dyDescent="0.2">
      <c r="A128" s="18"/>
      <c r="B128" s="18"/>
      <c r="C128" s="18"/>
      <c r="D128" s="18" t="s">
        <v>608</v>
      </c>
      <c r="E128" s="19"/>
      <c r="F128" s="9"/>
      <c r="G128" s="21">
        <f>Source!AL42</f>
        <v>19.14</v>
      </c>
      <c r="H128" s="20" t="str">
        <f>Source!DD42</f>
        <v>*2</v>
      </c>
      <c r="I128" s="9">
        <f>Source!AW42</f>
        <v>1</v>
      </c>
      <c r="J128" s="9">
        <f>IF(Source!BC42&lt;&gt; 0, Source!BC42, 1)</f>
        <v>1</v>
      </c>
      <c r="K128" s="21">
        <f>Source!P42</f>
        <v>229.68</v>
      </c>
      <c r="L128" s="21"/>
    </row>
    <row r="129" spans="1:22" ht="14.25" x14ac:dyDescent="0.2">
      <c r="A129" s="18"/>
      <c r="B129" s="18"/>
      <c r="C129" s="18"/>
      <c r="D129" s="18" t="s">
        <v>609</v>
      </c>
      <c r="E129" s="19" t="s">
        <v>610</v>
      </c>
      <c r="F129" s="9">
        <f>Source!AT42</f>
        <v>70</v>
      </c>
      <c r="G129" s="21"/>
      <c r="H129" s="20"/>
      <c r="I129" s="9"/>
      <c r="J129" s="9"/>
      <c r="K129" s="21">
        <f>SUM(R126:R128)</f>
        <v>1847.92</v>
      </c>
      <c r="L129" s="21"/>
    </row>
    <row r="130" spans="1:22" ht="14.25" x14ac:dyDescent="0.2">
      <c r="A130" s="18"/>
      <c r="B130" s="18"/>
      <c r="C130" s="18"/>
      <c r="D130" s="18" t="s">
        <v>611</v>
      </c>
      <c r="E130" s="19" t="s">
        <v>610</v>
      </c>
      <c r="F130" s="9">
        <f>Source!AU42</f>
        <v>10</v>
      </c>
      <c r="G130" s="21"/>
      <c r="H130" s="20"/>
      <c r="I130" s="9"/>
      <c r="J130" s="9"/>
      <c r="K130" s="21">
        <f>SUM(T126:T129)</f>
        <v>263.99</v>
      </c>
      <c r="L130" s="21"/>
    </row>
    <row r="131" spans="1:22" ht="14.25" x14ac:dyDescent="0.2">
      <c r="A131" s="18"/>
      <c r="B131" s="18"/>
      <c r="C131" s="18"/>
      <c r="D131" s="18" t="s">
        <v>613</v>
      </c>
      <c r="E131" s="19" t="s">
        <v>614</v>
      </c>
      <c r="F131" s="9">
        <f>Source!AQ42</f>
        <v>0.31</v>
      </c>
      <c r="G131" s="21"/>
      <c r="H131" s="20" t="str">
        <f>Source!DI42</f>
        <v>*2</v>
      </c>
      <c r="I131" s="9">
        <f>Source!AV42</f>
        <v>1</v>
      </c>
      <c r="J131" s="9"/>
      <c r="K131" s="21"/>
      <c r="L131" s="21">
        <f>Source!U42</f>
        <v>3.7199999999999998</v>
      </c>
    </row>
    <row r="132" spans="1:22" ht="15" x14ac:dyDescent="0.25">
      <c r="A132" s="24"/>
      <c r="B132" s="24"/>
      <c r="C132" s="24"/>
      <c r="D132" s="24"/>
      <c r="E132" s="24"/>
      <c r="F132" s="24"/>
      <c r="G132" s="24"/>
      <c r="H132" s="24"/>
      <c r="I132" s="24"/>
      <c r="J132" s="47">
        <f>K127+K128+K129+K130</f>
        <v>4981.4699999999993</v>
      </c>
      <c r="K132" s="47"/>
      <c r="L132" s="25">
        <f>IF(Source!I42&lt;&gt;0, ROUND(J132/Source!I42, 2), 0)</f>
        <v>830.25</v>
      </c>
      <c r="P132" s="23">
        <f>J132</f>
        <v>4981.4699999999993</v>
      </c>
    </row>
    <row r="133" spans="1:22" ht="28.5" x14ac:dyDescent="0.2">
      <c r="A133" s="18">
        <v>13</v>
      </c>
      <c r="B133" s="18">
        <v>13</v>
      </c>
      <c r="C133" s="18" t="str">
        <f>Source!F46</f>
        <v>1.17-2103-17-1/1</v>
      </c>
      <c r="D133" s="18" t="str">
        <f>Source!G46</f>
        <v>Техническое обслуживание автоматического воздухоотводчика</v>
      </c>
      <c r="E133" s="19" t="str">
        <f>Source!H46</f>
        <v>10 шт.</v>
      </c>
      <c r="F133" s="9">
        <f>Source!I46</f>
        <v>0.3</v>
      </c>
      <c r="G133" s="21"/>
      <c r="H133" s="20"/>
      <c r="I133" s="9"/>
      <c r="J133" s="9"/>
      <c r="K133" s="21"/>
      <c r="L133" s="21"/>
      <c r="Q133">
        <f>ROUND((Source!BZ46/100)*ROUND((Source!AF46*Source!AV46)*Source!I46, 2), 2)</f>
        <v>197.1</v>
      </c>
      <c r="R133">
        <f>Source!X46</f>
        <v>197.1</v>
      </c>
      <c r="S133">
        <f>ROUND((Source!CA46/100)*ROUND((Source!AF46*Source!AV46)*Source!I46, 2), 2)</f>
        <v>28.16</v>
      </c>
      <c r="T133">
        <f>Source!Y46</f>
        <v>28.16</v>
      </c>
      <c r="U133">
        <f>ROUND((175/100)*ROUND((Source!AE46*Source!AV46)*Source!I46, 2), 2)</f>
        <v>0</v>
      </c>
      <c r="V133">
        <f>ROUND((108/100)*ROUND(Source!CS46*Source!I46, 2), 2)</f>
        <v>0</v>
      </c>
    </row>
    <row r="134" spans="1:22" x14ac:dyDescent="0.2">
      <c r="D134" s="26" t="str">
        <f>"Объем: "&amp;Source!I46&amp;"=3/"&amp;"10"</f>
        <v>Объем: 0,3=3/10</v>
      </c>
    </row>
    <row r="135" spans="1:22" ht="14.25" x14ac:dyDescent="0.2">
      <c r="A135" s="18"/>
      <c r="B135" s="18"/>
      <c r="C135" s="18"/>
      <c r="D135" s="18" t="s">
        <v>605</v>
      </c>
      <c r="E135" s="19"/>
      <c r="F135" s="9"/>
      <c r="G135" s="21">
        <f>Source!AO46</f>
        <v>938.58</v>
      </c>
      <c r="H135" s="20" t="str">
        <f>Source!DG46</f>
        <v/>
      </c>
      <c r="I135" s="9">
        <f>Source!AV46</f>
        <v>1</v>
      </c>
      <c r="J135" s="9">
        <f>IF(Source!BA46&lt;&gt; 0, Source!BA46, 1)</f>
        <v>1</v>
      </c>
      <c r="K135" s="21">
        <f>Source!S46</f>
        <v>281.57</v>
      </c>
      <c r="L135" s="21"/>
    </row>
    <row r="136" spans="1:22" ht="14.25" x14ac:dyDescent="0.2">
      <c r="A136" s="18"/>
      <c r="B136" s="18"/>
      <c r="C136" s="18"/>
      <c r="D136" s="18" t="s">
        <v>608</v>
      </c>
      <c r="E136" s="19"/>
      <c r="F136" s="9"/>
      <c r="G136" s="21">
        <f>Source!AL46</f>
        <v>0.63</v>
      </c>
      <c r="H136" s="20" t="str">
        <f>Source!DD46</f>
        <v/>
      </c>
      <c r="I136" s="9">
        <f>Source!AW46</f>
        <v>1</v>
      </c>
      <c r="J136" s="9">
        <f>IF(Source!BC46&lt;&gt; 0, Source!BC46, 1)</f>
        <v>1</v>
      </c>
      <c r="K136" s="21">
        <f>Source!P46</f>
        <v>0.19</v>
      </c>
      <c r="L136" s="21"/>
    </row>
    <row r="137" spans="1:22" ht="14.25" x14ac:dyDescent="0.2">
      <c r="A137" s="18"/>
      <c r="B137" s="18"/>
      <c r="C137" s="18"/>
      <c r="D137" s="18" t="s">
        <v>609</v>
      </c>
      <c r="E137" s="19" t="s">
        <v>610</v>
      </c>
      <c r="F137" s="9">
        <f>Source!AT46</f>
        <v>70</v>
      </c>
      <c r="G137" s="21"/>
      <c r="H137" s="20"/>
      <c r="I137" s="9"/>
      <c r="J137" s="9"/>
      <c r="K137" s="21">
        <f>SUM(R133:R136)</f>
        <v>197.1</v>
      </c>
      <c r="L137" s="21"/>
    </row>
    <row r="138" spans="1:22" ht="14.25" x14ac:dyDescent="0.2">
      <c r="A138" s="18"/>
      <c r="B138" s="18"/>
      <c r="C138" s="18"/>
      <c r="D138" s="18" t="s">
        <v>611</v>
      </c>
      <c r="E138" s="19" t="s">
        <v>610</v>
      </c>
      <c r="F138" s="9">
        <f>Source!AU46</f>
        <v>10</v>
      </c>
      <c r="G138" s="21"/>
      <c r="H138" s="20"/>
      <c r="I138" s="9"/>
      <c r="J138" s="9"/>
      <c r="K138" s="21">
        <f>SUM(T133:T137)</f>
        <v>28.16</v>
      </c>
      <c r="L138" s="21"/>
    </row>
    <row r="139" spans="1:22" ht="14.25" x14ac:dyDescent="0.2">
      <c r="A139" s="18"/>
      <c r="B139" s="18"/>
      <c r="C139" s="18"/>
      <c r="D139" s="18" t="s">
        <v>613</v>
      </c>
      <c r="E139" s="19" t="s">
        <v>614</v>
      </c>
      <c r="F139" s="9">
        <f>Source!AQ46</f>
        <v>1.52</v>
      </c>
      <c r="G139" s="21"/>
      <c r="H139" s="20" t="str">
        <f>Source!DI46</f>
        <v/>
      </c>
      <c r="I139" s="9">
        <f>Source!AV46</f>
        <v>1</v>
      </c>
      <c r="J139" s="9"/>
      <c r="K139" s="21"/>
      <c r="L139" s="21">
        <f>Source!U46</f>
        <v>0.45599999999999996</v>
      </c>
    </row>
    <row r="140" spans="1:22" ht="15" x14ac:dyDescent="0.25">
      <c r="A140" s="24"/>
      <c r="B140" s="24"/>
      <c r="C140" s="24"/>
      <c r="D140" s="24"/>
      <c r="E140" s="24"/>
      <c r="F140" s="24"/>
      <c r="G140" s="24"/>
      <c r="H140" s="24"/>
      <c r="I140" s="24"/>
      <c r="J140" s="47">
        <f>K135+K136+K137+K138</f>
        <v>507.02000000000004</v>
      </c>
      <c r="K140" s="47"/>
      <c r="L140" s="25">
        <f>IF(Source!I46&lt;&gt;0, ROUND(J140/Source!I46, 2), 0)</f>
        <v>1690.07</v>
      </c>
      <c r="P140" s="23">
        <f>J140</f>
        <v>507.02000000000004</v>
      </c>
    </row>
    <row r="142" spans="1:22" ht="15" x14ac:dyDescent="0.25">
      <c r="C142" s="48" t="str">
        <f>Source!G55</f>
        <v>Склад №1</v>
      </c>
      <c r="D142" s="48"/>
      <c r="E142" s="48"/>
      <c r="F142" s="48"/>
      <c r="G142" s="48"/>
      <c r="H142" s="48"/>
      <c r="I142" s="48"/>
      <c r="J142" s="48"/>
      <c r="K142" s="48"/>
    </row>
    <row r="143" spans="1:22" ht="71.25" x14ac:dyDescent="0.2">
      <c r="A143" s="18">
        <v>14</v>
      </c>
      <c r="B143" s="18">
        <v>14</v>
      </c>
      <c r="C143" s="18" t="str">
        <f>Source!F56</f>
        <v>1.18-2303-4-2/1</v>
      </c>
      <c r="D143" s="18" t="str">
        <f>Source!G56</f>
        <v>Техническое обслуживание горизонтальных воздушно-тепловых завес с электрическим нагревателем производительностью по воздуху до 1000 м3/ч</v>
      </c>
      <c r="E143" s="19" t="str">
        <f>Source!H56</f>
        <v>шт.</v>
      </c>
      <c r="F143" s="9">
        <f>Source!I56</f>
        <v>32</v>
      </c>
      <c r="G143" s="21"/>
      <c r="H143" s="20"/>
      <c r="I143" s="9"/>
      <c r="J143" s="9"/>
      <c r="K143" s="21"/>
      <c r="L143" s="21"/>
      <c r="Q143">
        <f>ROUND((Source!BZ56/100)*ROUND((Source!AF56*Source!AV56)*Source!I56, 2), 2)</f>
        <v>15161.44</v>
      </c>
      <c r="R143">
        <f>Source!X56</f>
        <v>15161.44</v>
      </c>
      <c r="S143">
        <f>ROUND((Source!CA56/100)*ROUND((Source!AF56*Source!AV56)*Source!I56, 2), 2)</f>
        <v>2165.92</v>
      </c>
      <c r="T143">
        <f>Source!Y56</f>
        <v>2165.92</v>
      </c>
      <c r="U143">
        <f>ROUND((175/100)*ROUND((Source!AE56*Source!AV56)*Source!I56, 2), 2)</f>
        <v>2.8</v>
      </c>
      <c r="V143">
        <f>ROUND((108/100)*ROUND(Source!CS56*Source!I56, 2), 2)</f>
        <v>1.73</v>
      </c>
    </row>
    <row r="144" spans="1:22" ht="14.25" x14ac:dyDescent="0.2">
      <c r="A144" s="18"/>
      <c r="B144" s="18"/>
      <c r="C144" s="18"/>
      <c r="D144" s="18" t="s">
        <v>605</v>
      </c>
      <c r="E144" s="19"/>
      <c r="F144" s="9"/>
      <c r="G144" s="21">
        <f>Source!AO56</f>
        <v>676.85</v>
      </c>
      <c r="H144" s="20" t="str">
        <f>Source!DG56</f>
        <v/>
      </c>
      <c r="I144" s="9">
        <f>Source!AV56</f>
        <v>1</v>
      </c>
      <c r="J144" s="9">
        <f>IF(Source!BA56&lt;&gt; 0, Source!BA56, 1)</f>
        <v>1</v>
      </c>
      <c r="K144" s="21">
        <f>Source!S56</f>
        <v>21659.200000000001</v>
      </c>
      <c r="L144" s="21"/>
    </row>
    <row r="145" spans="1:22" ht="14.25" x14ac:dyDescent="0.2">
      <c r="A145" s="18"/>
      <c r="B145" s="18"/>
      <c r="C145" s="18"/>
      <c r="D145" s="18" t="s">
        <v>606</v>
      </c>
      <c r="E145" s="19"/>
      <c r="F145" s="9"/>
      <c r="G145" s="21">
        <f>Source!AM56</f>
        <v>3.57</v>
      </c>
      <c r="H145" s="20" t="str">
        <f>Source!DE56</f>
        <v/>
      </c>
      <c r="I145" s="9">
        <f>Source!AV56</f>
        <v>1</v>
      </c>
      <c r="J145" s="9">
        <f>IF(Source!BB56&lt;&gt; 0, Source!BB56, 1)</f>
        <v>1</v>
      </c>
      <c r="K145" s="21">
        <f>Source!Q56</f>
        <v>114.24</v>
      </c>
      <c r="L145" s="21"/>
    </row>
    <row r="146" spans="1:22" ht="14.25" x14ac:dyDescent="0.2">
      <c r="A146" s="18"/>
      <c r="B146" s="18"/>
      <c r="C146" s="18"/>
      <c r="D146" s="18" t="s">
        <v>607</v>
      </c>
      <c r="E146" s="19"/>
      <c r="F146" s="9"/>
      <c r="G146" s="21">
        <f>Source!AN56</f>
        <v>0.05</v>
      </c>
      <c r="H146" s="20" t="str">
        <f>Source!DF56</f>
        <v/>
      </c>
      <c r="I146" s="9">
        <f>Source!AV56</f>
        <v>1</v>
      </c>
      <c r="J146" s="9">
        <f>IF(Source!BS56&lt;&gt; 0, Source!BS56, 1)</f>
        <v>1</v>
      </c>
      <c r="K146" s="22">
        <f>Source!R56</f>
        <v>1.6</v>
      </c>
      <c r="L146" s="21"/>
    </row>
    <row r="147" spans="1:22" ht="14.25" x14ac:dyDescent="0.2">
      <c r="A147" s="18"/>
      <c r="B147" s="18"/>
      <c r="C147" s="18"/>
      <c r="D147" s="18" t="s">
        <v>608</v>
      </c>
      <c r="E147" s="19"/>
      <c r="F147" s="9"/>
      <c r="G147" s="21">
        <f>Source!AL56</f>
        <v>0.63</v>
      </c>
      <c r="H147" s="20" t="str">
        <f>Source!DD56</f>
        <v/>
      </c>
      <c r="I147" s="9">
        <f>Source!AW56</f>
        <v>1</v>
      </c>
      <c r="J147" s="9">
        <f>IF(Source!BC56&lt;&gt; 0, Source!BC56, 1)</f>
        <v>1</v>
      </c>
      <c r="K147" s="21">
        <f>Source!P56</f>
        <v>20.16</v>
      </c>
      <c r="L147" s="21"/>
    </row>
    <row r="148" spans="1:22" ht="14.25" x14ac:dyDescent="0.2">
      <c r="A148" s="18"/>
      <c r="B148" s="18"/>
      <c r="C148" s="18"/>
      <c r="D148" s="18" t="s">
        <v>609</v>
      </c>
      <c r="E148" s="19" t="s">
        <v>610</v>
      </c>
      <c r="F148" s="9">
        <f>Source!AT56</f>
        <v>70</v>
      </c>
      <c r="G148" s="21"/>
      <c r="H148" s="20"/>
      <c r="I148" s="9"/>
      <c r="J148" s="9"/>
      <c r="K148" s="21">
        <f>SUM(R143:R147)</f>
        <v>15161.44</v>
      </c>
      <c r="L148" s="21"/>
    </row>
    <row r="149" spans="1:22" ht="14.25" x14ac:dyDescent="0.2">
      <c r="A149" s="18"/>
      <c r="B149" s="18"/>
      <c r="C149" s="18"/>
      <c r="D149" s="18" t="s">
        <v>611</v>
      </c>
      <c r="E149" s="19" t="s">
        <v>610</v>
      </c>
      <c r="F149" s="9">
        <f>Source!AU56</f>
        <v>10</v>
      </c>
      <c r="G149" s="21"/>
      <c r="H149" s="20"/>
      <c r="I149" s="9"/>
      <c r="J149" s="9"/>
      <c r="K149" s="21">
        <f>SUM(T143:T148)</f>
        <v>2165.92</v>
      </c>
      <c r="L149" s="21"/>
    </row>
    <row r="150" spans="1:22" ht="14.25" x14ac:dyDescent="0.2">
      <c r="A150" s="18"/>
      <c r="B150" s="18"/>
      <c r="C150" s="18"/>
      <c r="D150" s="18" t="s">
        <v>612</v>
      </c>
      <c r="E150" s="19" t="s">
        <v>610</v>
      </c>
      <c r="F150" s="9">
        <f>108</f>
        <v>108</v>
      </c>
      <c r="G150" s="21"/>
      <c r="H150" s="20"/>
      <c r="I150" s="9"/>
      <c r="J150" s="9"/>
      <c r="K150" s="21">
        <f>SUM(V143:V149)</f>
        <v>1.73</v>
      </c>
      <c r="L150" s="21"/>
    </row>
    <row r="151" spans="1:22" ht="14.25" x14ac:dyDescent="0.2">
      <c r="A151" s="18"/>
      <c r="B151" s="18"/>
      <c r="C151" s="18"/>
      <c r="D151" s="18" t="s">
        <v>613</v>
      </c>
      <c r="E151" s="19" t="s">
        <v>614</v>
      </c>
      <c r="F151" s="9">
        <f>Source!AQ56</f>
        <v>1.02</v>
      </c>
      <c r="G151" s="21"/>
      <c r="H151" s="20" t="str">
        <f>Source!DI56</f>
        <v/>
      </c>
      <c r="I151" s="9">
        <f>Source!AV56</f>
        <v>1</v>
      </c>
      <c r="J151" s="9"/>
      <c r="K151" s="21"/>
      <c r="L151" s="21">
        <f>Source!U56</f>
        <v>32.64</v>
      </c>
    </row>
    <row r="152" spans="1:22" ht="15" x14ac:dyDescent="0.25">
      <c r="A152" s="24"/>
      <c r="B152" s="24"/>
      <c r="C152" s="24"/>
      <c r="D152" s="24"/>
      <c r="E152" s="24"/>
      <c r="F152" s="24"/>
      <c r="G152" s="24"/>
      <c r="H152" s="24"/>
      <c r="I152" s="24"/>
      <c r="J152" s="47">
        <f>K144+K145+K147+K148+K149+K150</f>
        <v>39122.69</v>
      </c>
      <c r="K152" s="47"/>
      <c r="L152" s="25">
        <f>IF(Source!I56&lt;&gt;0, ROUND(J152/Source!I56, 2), 0)</f>
        <v>1222.58</v>
      </c>
      <c r="P152" s="23">
        <f>J152</f>
        <v>39122.69</v>
      </c>
    </row>
    <row r="153" spans="1:22" ht="57" x14ac:dyDescent="0.2">
      <c r="A153" s="18">
        <v>15</v>
      </c>
      <c r="B153" s="18">
        <v>15</v>
      </c>
      <c r="C153" s="18" t="str">
        <f>Source!F57</f>
        <v>1.21-2303-50-1/1</v>
      </c>
      <c r="D153" s="18" t="str">
        <f>Source!G57</f>
        <v>Техническое обслуживание  конвектора электрического настенного крепления, с механическим термостатом, мощность до 2,0 кВт</v>
      </c>
      <c r="E153" s="19" t="str">
        <f>Source!H57</f>
        <v>шт.</v>
      </c>
      <c r="F153" s="9">
        <f>Source!I57</f>
        <v>6</v>
      </c>
      <c r="G153" s="21"/>
      <c r="H153" s="20"/>
      <c r="I153" s="9"/>
      <c r="J153" s="9"/>
      <c r="K153" s="21"/>
      <c r="L153" s="21"/>
      <c r="Q153">
        <f>ROUND((Source!BZ57/100)*ROUND((Source!AF57*Source!AV57)*Source!I57, 2), 2)</f>
        <v>363.09</v>
      </c>
      <c r="R153">
        <f>Source!X57</f>
        <v>363.09</v>
      </c>
      <c r="S153">
        <f>ROUND((Source!CA57/100)*ROUND((Source!AF57*Source!AV57)*Source!I57, 2), 2)</f>
        <v>51.87</v>
      </c>
      <c r="T153">
        <f>Source!Y57</f>
        <v>51.87</v>
      </c>
      <c r="U153">
        <f>ROUND((175/100)*ROUND((Source!AE57*Source!AV57)*Source!I57, 2), 2)</f>
        <v>0</v>
      </c>
      <c r="V153">
        <f>ROUND((108/100)*ROUND(Source!CS57*Source!I57, 2), 2)</f>
        <v>0</v>
      </c>
    </row>
    <row r="154" spans="1:22" x14ac:dyDescent="0.2">
      <c r="D154" s="26" t="str">
        <f>"Объем: "&amp;Source!I57&amp;"=4+"&amp;"2"</f>
        <v>Объем: 6=4+2</v>
      </c>
    </row>
    <row r="155" spans="1:22" ht="14.25" x14ac:dyDescent="0.2">
      <c r="A155" s="18"/>
      <c r="B155" s="18"/>
      <c r="C155" s="18"/>
      <c r="D155" s="18" t="s">
        <v>605</v>
      </c>
      <c r="E155" s="19"/>
      <c r="F155" s="9"/>
      <c r="G155" s="21">
        <f>Source!AO57</f>
        <v>86.45</v>
      </c>
      <c r="H155" s="20" t="str">
        <f>Source!DG57</f>
        <v/>
      </c>
      <c r="I155" s="9">
        <f>Source!AV57</f>
        <v>1</v>
      </c>
      <c r="J155" s="9">
        <f>IF(Source!BA57&lt;&gt; 0, Source!BA57, 1)</f>
        <v>1</v>
      </c>
      <c r="K155" s="21">
        <f>Source!S57</f>
        <v>518.70000000000005</v>
      </c>
      <c r="L155" s="21"/>
    </row>
    <row r="156" spans="1:22" ht="14.25" x14ac:dyDescent="0.2">
      <c r="A156" s="18"/>
      <c r="B156" s="18"/>
      <c r="C156" s="18"/>
      <c r="D156" s="18" t="s">
        <v>606</v>
      </c>
      <c r="E156" s="19"/>
      <c r="F156" s="9"/>
      <c r="G156" s="21">
        <f>Source!AM57</f>
        <v>0.23</v>
      </c>
      <c r="H156" s="20" t="str">
        <f>Source!DE57</f>
        <v/>
      </c>
      <c r="I156" s="9">
        <f>Source!AV57</f>
        <v>1</v>
      </c>
      <c r="J156" s="9">
        <f>IF(Source!BB57&lt;&gt; 0, Source!BB57, 1)</f>
        <v>1</v>
      </c>
      <c r="K156" s="21">
        <f>Source!Q57</f>
        <v>1.38</v>
      </c>
      <c r="L156" s="21"/>
    </row>
    <row r="157" spans="1:22" ht="14.25" x14ac:dyDescent="0.2">
      <c r="A157" s="18"/>
      <c r="B157" s="18"/>
      <c r="C157" s="18"/>
      <c r="D157" s="18" t="s">
        <v>608</v>
      </c>
      <c r="E157" s="19"/>
      <c r="F157" s="9"/>
      <c r="G157" s="21">
        <f>Source!AL57</f>
        <v>2.2000000000000002</v>
      </c>
      <c r="H157" s="20" t="str">
        <f>Source!DD57</f>
        <v/>
      </c>
      <c r="I157" s="9">
        <f>Source!AW57</f>
        <v>1</v>
      </c>
      <c r="J157" s="9">
        <f>IF(Source!BC57&lt;&gt; 0, Source!BC57, 1)</f>
        <v>1</v>
      </c>
      <c r="K157" s="21">
        <f>Source!P57</f>
        <v>13.2</v>
      </c>
      <c r="L157" s="21"/>
    </row>
    <row r="158" spans="1:22" ht="14.25" x14ac:dyDescent="0.2">
      <c r="A158" s="18"/>
      <c r="B158" s="18"/>
      <c r="C158" s="18"/>
      <c r="D158" s="18" t="s">
        <v>609</v>
      </c>
      <c r="E158" s="19" t="s">
        <v>610</v>
      </c>
      <c r="F158" s="9">
        <f>Source!AT57</f>
        <v>70</v>
      </c>
      <c r="G158" s="21"/>
      <c r="H158" s="20"/>
      <c r="I158" s="9"/>
      <c r="J158" s="9"/>
      <c r="K158" s="21">
        <f>SUM(R153:R157)</f>
        <v>363.09</v>
      </c>
      <c r="L158" s="21"/>
    </row>
    <row r="159" spans="1:22" ht="14.25" x14ac:dyDescent="0.2">
      <c r="A159" s="18"/>
      <c r="B159" s="18"/>
      <c r="C159" s="18"/>
      <c r="D159" s="18" t="s">
        <v>611</v>
      </c>
      <c r="E159" s="19" t="s">
        <v>610</v>
      </c>
      <c r="F159" s="9">
        <f>Source!AU57</f>
        <v>10</v>
      </c>
      <c r="G159" s="21"/>
      <c r="H159" s="20"/>
      <c r="I159" s="9"/>
      <c r="J159" s="9"/>
      <c r="K159" s="21">
        <f>SUM(T153:T158)</f>
        <v>51.87</v>
      </c>
      <c r="L159" s="21"/>
    </row>
    <row r="160" spans="1:22" ht="14.25" x14ac:dyDescent="0.2">
      <c r="A160" s="18"/>
      <c r="B160" s="18"/>
      <c r="C160" s="18"/>
      <c r="D160" s="18" t="s">
        <v>613</v>
      </c>
      <c r="E160" s="19" t="s">
        <v>614</v>
      </c>
      <c r="F160" s="9">
        <f>Source!AQ57</f>
        <v>0.14000000000000001</v>
      </c>
      <c r="G160" s="21"/>
      <c r="H160" s="20" t="str">
        <f>Source!DI57</f>
        <v/>
      </c>
      <c r="I160" s="9">
        <f>Source!AV57</f>
        <v>1</v>
      </c>
      <c r="J160" s="9"/>
      <c r="K160" s="21"/>
      <c r="L160" s="21">
        <f>Source!U57</f>
        <v>0.84000000000000008</v>
      </c>
    </row>
    <row r="161" spans="1:22" ht="15" x14ac:dyDescent="0.25">
      <c r="A161" s="24"/>
      <c r="B161" s="24"/>
      <c r="C161" s="24"/>
      <c r="D161" s="24"/>
      <c r="E161" s="24"/>
      <c r="F161" s="24"/>
      <c r="G161" s="24"/>
      <c r="H161" s="24"/>
      <c r="I161" s="24"/>
      <c r="J161" s="47">
        <f>K155+K156+K157+K158+K159</f>
        <v>948.24000000000012</v>
      </c>
      <c r="K161" s="47"/>
      <c r="L161" s="25">
        <f>IF(Source!I57&lt;&gt;0, ROUND(J161/Source!I57, 2), 0)</f>
        <v>158.04</v>
      </c>
      <c r="P161" s="23">
        <f>J161</f>
        <v>948.24000000000012</v>
      </c>
    </row>
    <row r="162" spans="1:22" ht="42.75" x14ac:dyDescent="0.2">
      <c r="A162" s="18">
        <v>16</v>
      </c>
      <c r="B162" s="18">
        <v>16</v>
      </c>
      <c r="C162" s="18" t="str">
        <f>Source!F60</f>
        <v>1.23-2103-41-1/1</v>
      </c>
      <c r="D162" s="18" t="str">
        <f>Source!G60</f>
        <v>Техническое обслуживание регулирующего клапана  //  Клапан ручной балансировочный</v>
      </c>
      <c r="E162" s="19" t="str">
        <f>Source!H60</f>
        <v>шт.</v>
      </c>
      <c r="F162" s="9">
        <f>Source!I60</f>
        <v>32</v>
      </c>
      <c r="G162" s="21"/>
      <c r="H162" s="20"/>
      <c r="I162" s="9"/>
      <c r="J162" s="9"/>
      <c r="K162" s="21"/>
      <c r="L162" s="21"/>
      <c r="Q162">
        <f>ROUND((Source!BZ60/100)*ROUND((Source!AF60*Source!AV60)*Source!I60, 2), 2)</f>
        <v>4659.2</v>
      </c>
      <c r="R162">
        <f>Source!X60</f>
        <v>4659.2</v>
      </c>
      <c r="S162">
        <f>ROUND((Source!CA60/100)*ROUND((Source!AF60*Source!AV60)*Source!I60, 2), 2)</f>
        <v>665.6</v>
      </c>
      <c r="T162">
        <f>Source!Y60</f>
        <v>665.6</v>
      </c>
      <c r="U162">
        <f>ROUND((175/100)*ROUND((Source!AE60*Source!AV60)*Source!I60, 2), 2)</f>
        <v>2775.92</v>
      </c>
      <c r="V162">
        <f>ROUND((108/100)*ROUND(Source!CS60*Source!I60, 2), 2)</f>
        <v>1713.14</v>
      </c>
    </row>
    <row r="163" spans="1:22" ht="14.25" x14ac:dyDescent="0.2">
      <c r="A163" s="18"/>
      <c r="B163" s="18"/>
      <c r="C163" s="18"/>
      <c r="D163" s="18" t="s">
        <v>605</v>
      </c>
      <c r="E163" s="19"/>
      <c r="F163" s="9"/>
      <c r="G163" s="21">
        <f>Source!AO60</f>
        <v>208</v>
      </c>
      <c r="H163" s="20" t="str">
        <f>Source!DG60</f>
        <v/>
      </c>
      <c r="I163" s="9">
        <f>Source!AV60</f>
        <v>1</v>
      </c>
      <c r="J163" s="9">
        <f>IF(Source!BA60&lt;&gt; 0, Source!BA60, 1)</f>
        <v>1</v>
      </c>
      <c r="K163" s="21">
        <f>Source!S60</f>
        <v>6656</v>
      </c>
      <c r="L163" s="21"/>
    </row>
    <row r="164" spans="1:22" ht="14.25" x14ac:dyDescent="0.2">
      <c r="A164" s="18"/>
      <c r="B164" s="18"/>
      <c r="C164" s="18"/>
      <c r="D164" s="18" t="s">
        <v>606</v>
      </c>
      <c r="E164" s="19"/>
      <c r="F164" s="9"/>
      <c r="G164" s="21">
        <f>Source!AM60</f>
        <v>78.180000000000007</v>
      </c>
      <c r="H164" s="20" t="str">
        <f>Source!DE60</f>
        <v/>
      </c>
      <c r="I164" s="9">
        <f>Source!AV60</f>
        <v>1</v>
      </c>
      <c r="J164" s="9">
        <f>IF(Source!BB60&lt;&gt; 0, Source!BB60, 1)</f>
        <v>1</v>
      </c>
      <c r="K164" s="21">
        <f>Source!Q60</f>
        <v>2501.7600000000002</v>
      </c>
      <c r="L164" s="21"/>
    </row>
    <row r="165" spans="1:22" ht="14.25" x14ac:dyDescent="0.2">
      <c r="A165" s="18"/>
      <c r="B165" s="18"/>
      <c r="C165" s="18"/>
      <c r="D165" s="18" t="s">
        <v>607</v>
      </c>
      <c r="E165" s="19"/>
      <c r="F165" s="9"/>
      <c r="G165" s="21">
        <f>Source!AN60</f>
        <v>49.57</v>
      </c>
      <c r="H165" s="20" t="str">
        <f>Source!DF60</f>
        <v/>
      </c>
      <c r="I165" s="9">
        <f>Source!AV60</f>
        <v>1</v>
      </c>
      <c r="J165" s="9">
        <f>IF(Source!BS60&lt;&gt; 0, Source!BS60, 1)</f>
        <v>1</v>
      </c>
      <c r="K165" s="22">
        <f>Source!R60</f>
        <v>1586.24</v>
      </c>
      <c r="L165" s="21"/>
    </row>
    <row r="166" spans="1:22" ht="14.25" x14ac:dyDescent="0.2">
      <c r="A166" s="18"/>
      <c r="B166" s="18"/>
      <c r="C166" s="18"/>
      <c r="D166" s="18" t="s">
        <v>609</v>
      </c>
      <c r="E166" s="19" t="s">
        <v>610</v>
      </c>
      <c r="F166" s="9">
        <f>Source!AT60</f>
        <v>70</v>
      </c>
      <c r="G166" s="21"/>
      <c r="H166" s="20"/>
      <c r="I166" s="9"/>
      <c r="J166" s="9"/>
      <c r="K166" s="21">
        <f>SUM(R162:R165)</f>
        <v>4659.2</v>
      </c>
      <c r="L166" s="21"/>
    </row>
    <row r="167" spans="1:22" ht="14.25" x14ac:dyDescent="0.2">
      <c r="A167" s="18"/>
      <c r="B167" s="18"/>
      <c r="C167" s="18"/>
      <c r="D167" s="18" t="s">
        <v>611</v>
      </c>
      <c r="E167" s="19" t="s">
        <v>610</v>
      </c>
      <c r="F167" s="9">
        <f>Source!AU60</f>
        <v>10</v>
      </c>
      <c r="G167" s="21"/>
      <c r="H167" s="20"/>
      <c r="I167" s="9"/>
      <c r="J167" s="9"/>
      <c r="K167" s="21">
        <f>SUM(T162:T166)</f>
        <v>665.6</v>
      </c>
      <c r="L167" s="21"/>
    </row>
    <row r="168" spans="1:22" ht="14.25" x14ac:dyDescent="0.2">
      <c r="A168" s="18"/>
      <c r="B168" s="18"/>
      <c r="C168" s="18"/>
      <c r="D168" s="18" t="s">
        <v>612</v>
      </c>
      <c r="E168" s="19" t="s">
        <v>610</v>
      </c>
      <c r="F168" s="9">
        <f>108</f>
        <v>108</v>
      </c>
      <c r="G168" s="21"/>
      <c r="H168" s="20"/>
      <c r="I168" s="9"/>
      <c r="J168" s="9"/>
      <c r="K168" s="21">
        <f>SUM(V162:V167)</f>
        <v>1713.14</v>
      </c>
      <c r="L168" s="21"/>
    </row>
    <row r="169" spans="1:22" ht="14.25" x14ac:dyDescent="0.2">
      <c r="A169" s="18"/>
      <c r="B169" s="18"/>
      <c r="C169" s="18"/>
      <c r="D169" s="18" t="s">
        <v>613</v>
      </c>
      <c r="E169" s="19" t="s">
        <v>614</v>
      </c>
      <c r="F169" s="9">
        <f>Source!AQ60</f>
        <v>0.37</v>
      </c>
      <c r="G169" s="21"/>
      <c r="H169" s="20" t="str">
        <f>Source!DI60</f>
        <v/>
      </c>
      <c r="I169" s="9">
        <f>Source!AV60</f>
        <v>1</v>
      </c>
      <c r="J169" s="9"/>
      <c r="K169" s="21"/>
      <c r="L169" s="21">
        <f>Source!U60</f>
        <v>11.84</v>
      </c>
    </row>
    <row r="170" spans="1:22" ht="15" x14ac:dyDescent="0.25">
      <c r="A170" s="24"/>
      <c r="B170" s="24"/>
      <c r="C170" s="24"/>
      <c r="D170" s="24"/>
      <c r="E170" s="24"/>
      <c r="F170" s="24"/>
      <c r="G170" s="24"/>
      <c r="H170" s="24"/>
      <c r="I170" s="24"/>
      <c r="J170" s="47">
        <f>K163+K164+K166+K167+K168</f>
        <v>16195.699999999999</v>
      </c>
      <c r="K170" s="47"/>
      <c r="L170" s="25">
        <f>IF(Source!I60&lt;&gt;0, ROUND(J170/Source!I60, 2), 0)</f>
        <v>506.12</v>
      </c>
      <c r="P170" s="23">
        <f>J170</f>
        <v>16195.699999999999</v>
      </c>
    </row>
    <row r="171" spans="1:22" ht="42.75" x14ac:dyDescent="0.2">
      <c r="A171" s="18">
        <v>17</v>
      </c>
      <c r="B171" s="18">
        <v>17</v>
      </c>
      <c r="C171" s="18" t="str">
        <f>Source!F61</f>
        <v>1.23-2103-41-1/1</v>
      </c>
      <c r="D171" s="18" t="str">
        <f>Source!G61</f>
        <v>Техническое обслуживание регулирующего клапана  //  Клапан ручной запорный</v>
      </c>
      <c r="E171" s="19" t="str">
        <f>Source!H61</f>
        <v>шт.</v>
      </c>
      <c r="F171" s="9">
        <f>Source!I61</f>
        <v>32</v>
      </c>
      <c r="G171" s="21"/>
      <c r="H171" s="20"/>
      <c r="I171" s="9"/>
      <c r="J171" s="9"/>
      <c r="K171" s="21"/>
      <c r="L171" s="21"/>
      <c r="Q171">
        <f>ROUND((Source!BZ61/100)*ROUND((Source!AF61*Source!AV61)*Source!I61, 2), 2)</f>
        <v>4659.2</v>
      </c>
      <c r="R171">
        <f>Source!X61</f>
        <v>4659.2</v>
      </c>
      <c r="S171">
        <f>ROUND((Source!CA61/100)*ROUND((Source!AF61*Source!AV61)*Source!I61, 2), 2)</f>
        <v>665.6</v>
      </c>
      <c r="T171">
        <f>Source!Y61</f>
        <v>665.6</v>
      </c>
      <c r="U171">
        <f>ROUND((175/100)*ROUND((Source!AE61*Source!AV61)*Source!I61, 2), 2)</f>
        <v>2775.92</v>
      </c>
      <c r="V171">
        <f>ROUND((108/100)*ROUND(Source!CS61*Source!I61, 2), 2)</f>
        <v>1713.14</v>
      </c>
    </row>
    <row r="172" spans="1:22" ht="14.25" x14ac:dyDescent="0.2">
      <c r="A172" s="18"/>
      <c r="B172" s="18"/>
      <c r="C172" s="18"/>
      <c r="D172" s="18" t="s">
        <v>605</v>
      </c>
      <c r="E172" s="19"/>
      <c r="F172" s="9"/>
      <c r="G172" s="21">
        <f>Source!AO61</f>
        <v>208</v>
      </c>
      <c r="H172" s="20" t="str">
        <f>Source!DG61</f>
        <v/>
      </c>
      <c r="I172" s="9">
        <f>Source!AV61</f>
        <v>1</v>
      </c>
      <c r="J172" s="9">
        <f>IF(Source!BA61&lt;&gt; 0, Source!BA61, 1)</f>
        <v>1</v>
      </c>
      <c r="K172" s="21">
        <f>Source!S61</f>
        <v>6656</v>
      </c>
      <c r="L172" s="21"/>
    </row>
    <row r="173" spans="1:22" ht="14.25" x14ac:dyDescent="0.2">
      <c r="A173" s="18"/>
      <c r="B173" s="18"/>
      <c r="C173" s="18"/>
      <c r="D173" s="18" t="s">
        <v>606</v>
      </c>
      <c r="E173" s="19"/>
      <c r="F173" s="9"/>
      <c r="G173" s="21">
        <f>Source!AM61</f>
        <v>78.180000000000007</v>
      </c>
      <c r="H173" s="20" t="str">
        <f>Source!DE61</f>
        <v/>
      </c>
      <c r="I173" s="9">
        <f>Source!AV61</f>
        <v>1</v>
      </c>
      <c r="J173" s="9">
        <f>IF(Source!BB61&lt;&gt; 0, Source!BB61, 1)</f>
        <v>1</v>
      </c>
      <c r="K173" s="21">
        <f>Source!Q61</f>
        <v>2501.7600000000002</v>
      </c>
      <c r="L173" s="21"/>
    </row>
    <row r="174" spans="1:22" ht="14.25" x14ac:dyDescent="0.2">
      <c r="A174" s="18"/>
      <c r="B174" s="18"/>
      <c r="C174" s="18"/>
      <c r="D174" s="18" t="s">
        <v>607</v>
      </c>
      <c r="E174" s="19"/>
      <c r="F174" s="9"/>
      <c r="G174" s="21">
        <f>Source!AN61</f>
        <v>49.57</v>
      </c>
      <c r="H174" s="20" t="str">
        <f>Source!DF61</f>
        <v/>
      </c>
      <c r="I174" s="9">
        <f>Source!AV61</f>
        <v>1</v>
      </c>
      <c r="J174" s="9">
        <f>IF(Source!BS61&lt;&gt; 0, Source!BS61, 1)</f>
        <v>1</v>
      </c>
      <c r="K174" s="22">
        <f>Source!R61</f>
        <v>1586.24</v>
      </c>
      <c r="L174" s="21"/>
    </row>
    <row r="175" spans="1:22" ht="14.25" x14ac:dyDescent="0.2">
      <c r="A175" s="18"/>
      <c r="B175" s="18"/>
      <c r="C175" s="18"/>
      <c r="D175" s="18" t="s">
        <v>609</v>
      </c>
      <c r="E175" s="19" t="s">
        <v>610</v>
      </c>
      <c r="F175" s="9">
        <f>Source!AT61</f>
        <v>70</v>
      </c>
      <c r="G175" s="21"/>
      <c r="H175" s="20"/>
      <c r="I175" s="9"/>
      <c r="J175" s="9"/>
      <c r="K175" s="21">
        <f>SUM(R171:R174)</f>
        <v>4659.2</v>
      </c>
      <c r="L175" s="21"/>
    </row>
    <row r="176" spans="1:22" ht="14.25" x14ac:dyDescent="0.2">
      <c r="A176" s="18"/>
      <c r="B176" s="18"/>
      <c r="C176" s="18"/>
      <c r="D176" s="18" t="s">
        <v>611</v>
      </c>
      <c r="E176" s="19" t="s">
        <v>610</v>
      </c>
      <c r="F176" s="9">
        <f>Source!AU61</f>
        <v>10</v>
      </c>
      <c r="G176" s="21"/>
      <c r="H176" s="20"/>
      <c r="I176" s="9"/>
      <c r="J176" s="9"/>
      <c r="K176" s="21">
        <f>SUM(T171:T175)</f>
        <v>665.6</v>
      </c>
      <c r="L176" s="21"/>
    </row>
    <row r="177" spans="1:22" ht="14.25" x14ac:dyDescent="0.2">
      <c r="A177" s="18"/>
      <c r="B177" s="18"/>
      <c r="C177" s="18"/>
      <c r="D177" s="18" t="s">
        <v>612</v>
      </c>
      <c r="E177" s="19" t="s">
        <v>610</v>
      </c>
      <c r="F177" s="9">
        <f>108</f>
        <v>108</v>
      </c>
      <c r="G177" s="21"/>
      <c r="H177" s="20"/>
      <c r="I177" s="9"/>
      <c r="J177" s="9"/>
      <c r="K177" s="21">
        <f>SUM(V171:V176)</f>
        <v>1713.14</v>
      </c>
      <c r="L177" s="21"/>
    </row>
    <row r="178" spans="1:22" ht="14.25" x14ac:dyDescent="0.2">
      <c r="A178" s="18"/>
      <c r="B178" s="18"/>
      <c r="C178" s="18"/>
      <c r="D178" s="18" t="s">
        <v>613</v>
      </c>
      <c r="E178" s="19" t="s">
        <v>614</v>
      </c>
      <c r="F178" s="9">
        <f>Source!AQ61</f>
        <v>0.37</v>
      </c>
      <c r="G178" s="21"/>
      <c r="H178" s="20" t="str">
        <f>Source!DI61</f>
        <v/>
      </c>
      <c r="I178" s="9">
        <f>Source!AV61</f>
        <v>1</v>
      </c>
      <c r="J178" s="9"/>
      <c r="K178" s="21"/>
      <c r="L178" s="21">
        <f>Source!U61</f>
        <v>11.84</v>
      </c>
    </row>
    <row r="179" spans="1:22" ht="15" x14ac:dyDescent="0.25">
      <c r="A179" s="24"/>
      <c r="B179" s="24"/>
      <c r="C179" s="24"/>
      <c r="D179" s="24"/>
      <c r="E179" s="24"/>
      <c r="F179" s="24"/>
      <c r="G179" s="24"/>
      <c r="H179" s="24"/>
      <c r="I179" s="24"/>
      <c r="J179" s="47">
        <f>K172+K173+K175+K176+K177</f>
        <v>16195.699999999999</v>
      </c>
      <c r="K179" s="47"/>
      <c r="L179" s="25">
        <f>IF(Source!I61&lt;&gt;0, ROUND(J179/Source!I61, 2), 0)</f>
        <v>506.12</v>
      </c>
      <c r="P179" s="23">
        <f>J179</f>
        <v>16195.699999999999</v>
      </c>
    </row>
    <row r="180" spans="1:22" ht="28.5" x14ac:dyDescent="0.2">
      <c r="A180" s="18">
        <v>18</v>
      </c>
      <c r="B180" s="18">
        <v>18</v>
      </c>
      <c r="C180" s="18" t="str">
        <f>Source!F62</f>
        <v>1.17-2103-17-1/1</v>
      </c>
      <c r="D180" s="18" t="str">
        <f>Source!G62</f>
        <v>Техническое обслуживание автоматического воздухоотводчика</v>
      </c>
      <c r="E180" s="19" t="str">
        <f>Source!H62</f>
        <v>10 шт.</v>
      </c>
      <c r="F180" s="9">
        <f>Source!I62</f>
        <v>2.8</v>
      </c>
      <c r="G180" s="21"/>
      <c r="H180" s="20"/>
      <c r="I180" s="9"/>
      <c r="J180" s="9"/>
      <c r="K180" s="21"/>
      <c r="L180" s="21"/>
      <c r="Q180">
        <f>ROUND((Source!BZ62/100)*ROUND((Source!AF62*Source!AV62)*Source!I62, 2), 2)</f>
        <v>1839.61</v>
      </c>
      <c r="R180">
        <f>Source!X62</f>
        <v>1839.61</v>
      </c>
      <c r="S180">
        <f>ROUND((Source!CA62/100)*ROUND((Source!AF62*Source!AV62)*Source!I62, 2), 2)</f>
        <v>262.8</v>
      </c>
      <c r="T180">
        <f>Source!Y62</f>
        <v>262.8</v>
      </c>
      <c r="U180">
        <f>ROUND((175/100)*ROUND((Source!AE62*Source!AV62)*Source!I62, 2), 2)</f>
        <v>0</v>
      </c>
      <c r="V180">
        <f>ROUND((108/100)*ROUND(Source!CS62*Source!I62, 2), 2)</f>
        <v>0</v>
      </c>
    </row>
    <row r="181" spans="1:22" x14ac:dyDescent="0.2">
      <c r="D181" s="26" t="str">
        <f>"Объем: "&amp;Source!I62&amp;"=28/"&amp;"10"</f>
        <v>Объем: 2,8=28/10</v>
      </c>
    </row>
    <row r="182" spans="1:22" ht="14.25" x14ac:dyDescent="0.2">
      <c r="A182" s="18"/>
      <c r="B182" s="18"/>
      <c r="C182" s="18"/>
      <c r="D182" s="18" t="s">
        <v>605</v>
      </c>
      <c r="E182" s="19"/>
      <c r="F182" s="9"/>
      <c r="G182" s="21">
        <f>Source!AO62</f>
        <v>938.58</v>
      </c>
      <c r="H182" s="20" t="str">
        <f>Source!DG62</f>
        <v/>
      </c>
      <c r="I182" s="9">
        <f>Source!AV62</f>
        <v>1</v>
      </c>
      <c r="J182" s="9">
        <f>IF(Source!BA62&lt;&gt; 0, Source!BA62, 1)</f>
        <v>1</v>
      </c>
      <c r="K182" s="21">
        <f>Source!S62</f>
        <v>2628.02</v>
      </c>
      <c r="L182" s="21"/>
    </row>
    <row r="183" spans="1:22" ht="14.25" x14ac:dyDescent="0.2">
      <c r="A183" s="18"/>
      <c r="B183" s="18"/>
      <c r="C183" s="18"/>
      <c r="D183" s="18" t="s">
        <v>608</v>
      </c>
      <c r="E183" s="19"/>
      <c r="F183" s="9"/>
      <c r="G183" s="21">
        <f>Source!AL62</f>
        <v>0.63</v>
      </c>
      <c r="H183" s="20" t="str">
        <f>Source!DD62</f>
        <v/>
      </c>
      <c r="I183" s="9">
        <f>Source!AW62</f>
        <v>1</v>
      </c>
      <c r="J183" s="9">
        <f>IF(Source!BC62&lt;&gt; 0, Source!BC62, 1)</f>
        <v>1</v>
      </c>
      <c r="K183" s="21">
        <f>Source!P62</f>
        <v>1.76</v>
      </c>
      <c r="L183" s="21"/>
    </row>
    <row r="184" spans="1:22" ht="14.25" x14ac:dyDescent="0.2">
      <c r="A184" s="18"/>
      <c r="B184" s="18"/>
      <c r="C184" s="18"/>
      <c r="D184" s="18" t="s">
        <v>609</v>
      </c>
      <c r="E184" s="19" t="s">
        <v>610</v>
      </c>
      <c r="F184" s="9">
        <f>Source!AT62</f>
        <v>70</v>
      </c>
      <c r="G184" s="21"/>
      <c r="H184" s="20"/>
      <c r="I184" s="9"/>
      <c r="J184" s="9"/>
      <c r="K184" s="21">
        <f>SUM(R180:R183)</f>
        <v>1839.61</v>
      </c>
      <c r="L184" s="21"/>
    </row>
    <row r="185" spans="1:22" ht="14.25" x14ac:dyDescent="0.2">
      <c r="A185" s="18"/>
      <c r="B185" s="18"/>
      <c r="C185" s="18"/>
      <c r="D185" s="18" t="s">
        <v>611</v>
      </c>
      <c r="E185" s="19" t="s">
        <v>610</v>
      </c>
      <c r="F185" s="9">
        <f>Source!AU62</f>
        <v>10</v>
      </c>
      <c r="G185" s="21"/>
      <c r="H185" s="20"/>
      <c r="I185" s="9"/>
      <c r="J185" s="9"/>
      <c r="K185" s="21">
        <f>SUM(T180:T184)</f>
        <v>262.8</v>
      </c>
      <c r="L185" s="21"/>
    </row>
    <row r="186" spans="1:22" ht="14.25" x14ac:dyDescent="0.2">
      <c r="A186" s="18"/>
      <c r="B186" s="18"/>
      <c r="C186" s="18"/>
      <c r="D186" s="18" t="s">
        <v>613</v>
      </c>
      <c r="E186" s="19" t="s">
        <v>614</v>
      </c>
      <c r="F186" s="9">
        <f>Source!AQ62</f>
        <v>1.52</v>
      </c>
      <c r="G186" s="21"/>
      <c r="H186" s="20" t="str">
        <f>Source!DI62</f>
        <v/>
      </c>
      <c r="I186" s="9">
        <f>Source!AV62</f>
        <v>1</v>
      </c>
      <c r="J186" s="9"/>
      <c r="K186" s="21"/>
      <c r="L186" s="21">
        <f>Source!U62</f>
        <v>4.2559999999999993</v>
      </c>
    </row>
    <row r="187" spans="1:22" ht="15" x14ac:dyDescent="0.25">
      <c r="A187" s="24"/>
      <c r="B187" s="24"/>
      <c r="C187" s="24"/>
      <c r="D187" s="24"/>
      <c r="E187" s="24"/>
      <c r="F187" s="24"/>
      <c r="G187" s="24"/>
      <c r="H187" s="24"/>
      <c r="I187" s="24"/>
      <c r="J187" s="47">
        <f>K182+K183+K184+K185</f>
        <v>4732.1900000000005</v>
      </c>
      <c r="K187" s="47"/>
      <c r="L187" s="25">
        <f>IF(Source!I62&lt;&gt;0, ROUND(J187/Source!I62, 2), 0)</f>
        <v>1690.07</v>
      </c>
      <c r="P187" s="23">
        <f>J187</f>
        <v>4732.1900000000005</v>
      </c>
    </row>
    <row r="188" spans="1:22" ht="42.75" x14ac:dyDescent="0.2">
      <c r="A188" s="18">
        <v>19</v>
      </c>
      <c r="B188" s="18">
        <v>19</v>
      </c>
      <c r="C188" s="18" t="str">
        <f>Source!F63</f>
        <v>1.15-2203-7-1/1</v>
      </c>
      <c r="D188" s="18" t="str">
        <f>Source!G63</f>
        <v>Техническое обслуживание крана шарового латунного никелированного диаметром до 25 мм</v>
      </c>
      <c r="E188" s="19" t="str">
        <f>Source!H63</f>
        <v>10 шт.</v>
      </c>
      <c r="F188" s="9">
        <f>Source!I63</f>
        <v>2.4</v>
      </c>
      <c r="G188" s="21"/>
      <c r="H188" s="20"/>
      <c r="I188" s="9"/>
      <c r="J188" s="9"/>
      <c r="K188" s="21"/>
      <c r="L188" s="21"/>
      <c r="Q188">
        <f>ROUND((Source!BZ63/100)*ROUND((Source!AF63*Source!AV63)*Source!I63, 2), 2)</f>
        <v>466.82</v>
      </c>
      <c r="R188">
        <f>Source!X63</f>
        <v>466.82</v>
      </c>
      <c r="S188">
        <f>ROUND((Source!CA63/100)*ROUND((Source!AF63*Source!AV63)*Source!I63, 2), 2)</f>
        <v>66.69</v>
      </c>
      <c r="T188">
        <f>Source!Y63</f>
        <v>66.69</v>
      </c>
      <c r="U188">
        <f>ROUND((175/100)*ROUND((Source!AE63*Source!AV63)*Source!I63, 2), 2)</f>
        <v>0</v>
      </c>
      <c r="V188">
        <f>ROUND((108/100)*ROUND(Source!CS63*Source!I63, 2), 2)</f>
        <v>0</v>
      </c>
    </row>
    <row r="189" spans="1:22" x14ac:dyDescent="0.2">
      <c r="D189" s="26" t="str">
        <f>"Объем: "&amp;Source!I63&amp;"=24/"&amp;"10"</f>
        <v>Объем: 2,4=24/10</v>
      </c>
    </row>
    <row r="190" spans="1:22" ht="14.25" x14ac:dyDescent="0.2">
      <c r="A190" s="18"/>
      <c r="B190" s="18"/>
      <c r="C190" s="18"/>
      <c r="D190" s="18" t="s">
        <v>605</v>
      </c>
      <c r="E190" s="19"/>
      <c r="F190" s="9"/>
      <c r="G190" s="21">
        <f>Source!AO63</f>
        <v>277.87</v>
      </c>
      <c r="H190" s="20" t="str">
        <f>Source!DG63</f>
        <v/>
      </c>
      <c r="I190" s="9">
        <f>Source!AV63</f>
        <v>1</v>
      </c>
      <c r="J190" s="9">
        <f>IF(Source!BA63&lt;&gt; 0, Source!BA63, 1)</f>
        <v>1</v>
      </c>
      <c r="K190" s="21">
        <f>Source!S63</f>
        <v>666.89</v>
      </c>
      <c r="L190" s="21"/>
    </row>
    <row r="191" spans="1:22" ht="14.25" x14ac:dyDescent="0.2">
      <c r="A191" s="18"/>
      <c r="B191" s="18"/>
      <c r="C191" s="18"/>
      <c r="D191" s="18" t="s">
        <v>609</v>
      </c>
      <c r="E191" s="19" t="s">
        <v>610</v>
      </c>
      <c r="F191" s="9">
        <f>Source!AT63</f>
        <v>70</v>
      </c>
      <c r="G191" s="21"/>
      <c r="H191" s="20"/>
      <c r="I191" s="9"/>
      <c r="J191" s="9"/>
      <c r="K191" s="21">
        <f>SUM(R188:R190)</f>
        <v>466.82</v>
      </c>
      <c r="L191" s="21"/>
    </row>
    <row r="192" spans="1:22" ht="14.25" x14ac:dyDescent="0.2">
      <c r="A192" s="18"/>
      <c r="B192" s="18"/>
      <c r="C192" s="18"/>
      <c r="D192" s="18" t="s">
        <v>611</v>
      </c>
      <c r="E192" s="19" t="s">
        <v>610</v>
      </c>
      <c r="F192" s="9">
        <f>Source!AU63</f>
        <v>10</v>
      </c>
      <c r="G192" s="21"/>
      <c r="H192" s="20"/>
      <c r="I192" s="9"/>
      <c r="J192" s="9"/>
      <c r="K192" s="21">
        <f>SUM(T188:T191)</f>
        <v>66.69</v>
      </c>
      <c r="L192" s="21"/>
    </row>
    <row r="193" spans="1:22" ht="14.25" x14ac:dyDescent="0.2">
      <c r="A193" s="18"/>
      <c r="B193" s="18"/>
      <c r="C193" s="18"/>
      <c r="D193" s="18" t="s">
        <v>613</v>
      </c>
      <c r="E193" s="19" t="s">
        <v>614</v>
      </c>
      <c r="F193" s="9">
        <f>Source!AQ63</f>
        <v>0.45</v>
      </c>
      <c r="G193" s="21"/>
      <c r="H193" s="20" t="str">
        <f>Source!DI63</f>
        <v/>
      </c>
      <c r="I193" s="9">
        <f>Source!AV63</f>
        <v>1</v>
      </c>
      <c r="J193" s="9"/>
      <c r="K193" s="21"/>
      <c r="L193" s="21">
        <f>Source!U63</f>
        <v>1.08</v>
      </c>
    </row>
    <row r="194" spans="1:22" ht="15" x14ac:dyDescent="0.25">
      <c r="A194" s="24"/>
      <c r="B194" s="24"/>
      <c r="C194" s="24"/>
      <c r="D194" s="24"/>
      <c r="E194" s="24"/>
      <c r="F194" s="24"/>
      <c r="G194" s="24"/>
      <c r="H194" s="24"/>
      <c r="I194" s="24"/>
      <c r="J194" s="47">
        <f>K190+K191+K192</f>
        <v>1200.4000000000001</v>
      </c>
      <c r="K194" s="47"/>
      <c r="L194" s="25">
        <f>IF(Source!I63&lt;&gt;0, ROUND(J194/Source!I63, 2), 0)</f>
        <v>500.17</v>
      </c>
      <c r="P194" s="23">
        <f>J194</f>
        <v>1200.4000000000001</v>
      </c>
    </row>
    <row r="196" spans="1:22" ht="15" x14ac:dyDescent="0.25">
      <c r="C196" s="48" t="str">
        <f>Source!G64</f>
        <v>Склад №4</v>
      </c>
      <c r="D196" s="48"/>
      <c r="E196" s="48"/>
      <c r="F196" s="48"/>
      <c r="G196" s="48"/>
      <c r="H196" s="48"/>
      <c r="I196" s="48"/>
      <c r="J196" s="48"/>
      <c r="K196" s="48"/>
    </row>
    <row r="197" spans="1:22" ht="71.25" x14ac:dyDescent="0.2">
      <c r="A197" s="18">
        <v>20</v>
      </c>
      <c r="B197" s="18">
        <v>20</v>
      </c>
      <c r="C197" s="18" t="str">
        <f>Source!F65</f>
        <v>1.18-2303-4-2/1</v>
      </c>
      <c r="D197" s="18" t="str">
        <f>Source!G65</f>
        <v>Техническое обслуживание горизонтальных воздушно-тепловых завес с электрическим нагревателем производительностью по воздуху до 1000 м3/ч</v>
      </c>
      <c r="E197" s="19" t="str">
        <f>Source!H65</f>
        <v>шт.</v>
      </c>
      <c r="F197" s="9">
        <f>Source!I65</f>
        <v>32</v>
      </c>
      <c r="G197" s="21"/>
      <c r="H197" s="20"/>
      <c r="I197" s="9"/>
      <c r="J197" s="9"/>
      <c r="K197" s="21"/>
      <c r="L197" s="21"/>
      <c r="Q197">
        <f>ROUND((Source!BZ65/100)*ROUND((Source!AF65*Source!AV65)*Source!I65, 2), 2)</f>
        <v>15161.44</v>
      </c>
      <c r="R197">
        <f>Source!X65</f>
        <v>15161.44</v>
      </c>
      <c r="S197">
        <f>ROUND((Source!CA65/100)*ROUND((Source!AF65*Source!AV65)*Source!I65, 2), 2)</f>
        <v>2165.92</v>
      </c>
      <c r="T197">
        <f>Source!Y65</f>
        <v>2165.92</v>
      </c>
      <c r="U197">
        <f>ROUND((175/100)*ROUND((Source!AE65*Source!AV65)*Source!I65, 2), 2)</f>
        <v>2.8</v>
      </c>
      <c r="V197">
        <f>ROUND((108/100)*ROUND(Source!CS65*Source!I65, 2), 2)</f>
        <v>1.73</v>
      </c>
    </row>
    <row r="198" spans="1:22" ht="14.25" x14ac:dyDescent="0.2">
      <c r="A198" s="18"/>
      <c r="B198" s="18"/>
      <c r="C198" s="18"/>
      <c r="D198" s="18" t="s">
        <v>605</v>
      </c>
      <c r="E198" s="19"/>
      <c r="F198" s="9"/>
      <c r="G198" s="21">
        <f>Source!AO65</f>
        <v>676.85</v>
      </c>
      <c r="H198" s="20" t="str">
        <f>Source!DG65</f>
        <v/>
      </c>
      <c r="I198" s="9">
        <f>Source!AV65</f>
        <v>1</v>
      </c>
      <c r="J198" s="9">
        <f>IF(Source!BA65&lt;&gt; 0, Source!BA65, 1)</f>
        <v>1</v>
      </c>
      <c r="K198" s="21">
        <f>Source!S65</f>
        <v>21659.200000000001</v>
      </c>
      <c r="L198" s="21"/>
    </row>
    <row r="199" spans="1:22" ht="14.25" x14ac:dyDescent="0.2">
      <c r="A199" s="18"/>
      <c r="B199" s="18"/>
      <c r="C199" s="18"/>
      <c r="D199" s="18" t="s">
        <v>606</v>
      </c>
      <c r="E199" s="19"/>
      <c r="F199" s="9"/>
      <c r="G199" s="21">
        <f>Source!AM65</f>
        <v>3.57</v>
      </c>
      <c r="H199" s="20" t="str">
        <f>Source!DE65</f>
        <v/>
      </c>
      <c r="I199" s="9">
        <f>Source!AV65</f>
        <v>1</v>
      </c>
      <c r="J199" s="9">
        <f>IF(Source!BB65&lt;&gt; 0, Source!BB65, 1)</f>
        <v>1</v>
      </c>
      <c r="K199" s="21">
        <f>Source!Q65</f>
        <v>114.24</v>
      </c>
      <c r="L199" s="21"/>
    </row>
    <row r="200" spans="1:22" ht="14.25" x14ac:dyDescent="0.2">
      <c r="A200" s="18"/>
      <c r="B200" s="18"/>
      <c r="C200" s="18"/>
      <c r="D200" s="18" t="s">
        <v>607</v>
      </c>
      <c r="E200" s="19"/>
      <c r="F200" s="9"/>
      <c r="G200" s="21">
        <f>Source!AN65</f>
        <v>0.05</v>
      </c>
      <c r="H200" s="20" t="str">
        <f>Source!DF65</f>
        <v/>
      </c>
      <c r="I200" s="9">
        <f>Source!AV65</f>
        <v>1</v>
      </c>
      <c r="J200" s="9">
        <f>IF(Source!BS65&lt;&gt; 0, Source!BS65, 1)</f>
        <v>1</v>
      </c>
      <c r="K200" s="22">
        <f>Source!R65</f>
        <v>1.6</v>
      </c>
      <c r="L200" s="21"/>
    </row>
    <row r="201" spans="1:22" ht="14.25" x14ac:dyDescent="0.2">
      <c r="A201" s="18"/>
      <c r="B201" s="18"/>
      <c r="C201" s="18"/>
      <c r="D201" s="18" t="s">
        <v>608</v>
      </c>
      <c r="E201" s="19"/>
      <c r="F201" s="9"/>
      <c r="G201" s="21">
        <f>Source!AL65</f>
        <v>0.63</v>
      </c>
      <c r="H201" s="20" t="str">
        <f>Source!DD65</f>
        <v/>
      </c>
      <c r="I201" s="9">
        <f>Source!AW65</f>
        <v>1</v>
      </c>
      <c r="J201" s="9">
        <f>IF(Source!BC65&lt;&gt; 0, Source!BC65, 1)</f>
        <v>1</v>
      </c>
      <c r="K201" s="21">
        <f>Source!P65</f>
        <v>20.16</v>
      </c>
      <c r="L201" s="21"/>
    </row>
    <row r="202" spans="1:22" ht="14.25" x14ac:dyDescent="0.2">
      <c r="A202" s="18"/>
      <c r="B202" s="18"/>
      <c r="C202" s="18"/>
      <c r="D202" s="18" t="s">
        <v>609</v>
      </c>
      <c r="E202" s="19" t="s">
        <v>610</v>
      </c>
      <c r="F202" s="9">
        <f>Source!AT65</f>
        <v>70</v>
      </c>
      <c r="G202" s="21"/>
      <c r="H202" s="20"/>
      <c r="I202" s="9"/>
      <c r="J202" s="9"/>
      <c r="K202" s="21">
        <f>SUM(R197:R201)</f>
        <v>15161.44</v>
      </c>
      <c r="L202" s="21"/>
    </row>
    <row r="203" spans="1:22" ht="14.25" x14ac:dyDescent="0.2">
      <c r="A203" s="18"/>
      <c r="B203" s="18"/>
      <c r="C203" s="18"/>
      <c r="D203" s="18" t="s">
        <v>611</v>
      </c>
      <c r="E203" s="19" t="s">
        <v>610</v>
      </c>
      <c r="F203" s="9">
        <f>Source!AU65</f>
        <v>10</v>
      </c>
      <c r="G203" s="21"/>
      <c r="H203" s="20"/>
      <c r="I203" s="9"/>
      <c r="J203" s="9"/>
      <c r="K203" s="21">
        <f>SUM(T197:T202)</f>
        <v>2165.92</v>
      </c>
      <c r="L203" s="21"/>
    </row>
    <row r="204" spans="1:22" ht="14.25" x14ac:dyDescent="0.2">
      <c r="A204" s="18"/>
      <c r="B204" s="18"/>
      <c r="C204" s="18"/>
      <c r="D204" s="18" t="s">
        <v>612</v>
      </c>
      <c r="E204" s="19" t="s">
        <v>610</v>
      </c>
      <c r="F204" s="9">
        <f>108</f>
        <v>108</v>
      </c>
      <c r="G204" s="21"/>
      <c r="H204" s="20"/>
      <c r="I204" s="9"/>
      <c r="J204" s="9"/>
      <c r="K204" s="21">
        <f>SUM(V197:V203)</f>
        <v>1.73</v>
      </c>
      <c r="L204" s="21"/>
    </row>
    <row r="205" spans="1:22" ht="14.25" x14ac:dyDescent="0.2">
      <c r="A205" s="18"/>
      <c r="B205" s="18"/>
      <c r="C205" s="18"/>
      <c r="D205" s="18" t="s">
        <v>613</v>
      </c>
      <c r="E205" s="19" t="s">
        <v>614</v>
      </c>
      <c r="F205" s="9">
        <f>Source!AQ65</f>
        <v>1.02</v>
      </c>
      <c r="G205" s="21"/>
      <c r="H205" s="20" t="str">
        <f>Source!DI65</f>
        <v/>
      </c>
      <c r="I205" s="9">
        <f>Source!AV65</f>
        <v>1</v>
      </c>
      <c r="J205" s="9"/>
      <c r="K205" s="21"/>
      <c r="L205" s="21">
        <f>Source!U65</f>
        <v>32.64</v>
      </c>
    </row>
    <row r="206" spans="1:22" ht="15" x14ac:dyDescent="0.25">
      <c r="A206" s="24"/>
      <c r="B206" s="24"/>
      <c r="C206" s="24"/>
      <c r="D206" s="24"/>
      <c r="E206" s="24"/>
      <c r="F206" s="24"/>
      <c r="G206" s="24"/>
      <c r="H206" s="24"/>
      <c r="I206" s="24"/>
      <c r="J206" s="47">
        <f>K198+K199+K201+K202+K203+K204</f>
        <v>39122.69</v>
      </c>
      <c r="K206" s="47"/>
      <c r="L206" s="25">
        <f>IF(Source!I65&lt;&gt;0, ROUND(J206/Source!I65, 2), 0)</f>
        <v>1222.58</v>
      </c>
      <c r="P206" s="23">
        <f>J206</f>
        <v>39122.69</v>
      </c>
    </row>
    <row r="207" spans="1:22" ht="57" x14ac:dyDescent="0.2">
      <c r="A207" s="18">
        <v>21</v>
      </c>
      <c r="B207" s="18">
        <v>21</v>
      </c>
      <c r="C207" s="18" t="str">
        <f>Source!F66</f>
        <v>1.21-2303-50-1/1</v>
      </c>
      <c r="D207" s="18" t="str">
        <f>Source!G66</f>
        <v>Техническое обслуживание  конвектора электрического настенного крепления, с механическим термостатом, мощность до 2,0 кВт</v>
      </c>
      <c r="E207" s="19" t="str">
        <f>Source!H66</f>
        <v>шт.</v>
      </c>
      <c r="F207" s="9">
        <f>Source!I66</f>
        <v>6</v>
      </c>
      <c r="G207" s="21"/>
      <c r="H207" s="20"/>
      <c r="I207" s="9"/>
      <c r="J207" s="9"/>
      <c r="K207" s="21"/>
      <c r="L207" s="21"/>
      <c r="Q207">
        <f>ROUND((Source!BZ66/100)*ROUND((Source!AF66*Source!AV66)*Source!I66, 2), 2)</f>
        <v>363.09</v>
      </c>
      <c r="R207">
        <f>Source!X66</f>
        <v>363.09</v>
      </c>
      <c r="S207">
        <f>ROUND((Source!CA66/100)*ROUND((Source!AF66*Source!AV66)*Source!I66, 2), 2)</f>
        <v>51.87</v>
      </c>
      <c r="T207">
        <f>Source!Y66</f>
        <v>51.87</v>
      </c>
      <c r="U207">
        <f>ROUND((175/100)*ROUND((Source!AE66*Source!AV66)*Source!I66, 2), 2)</f>
        <v>0</v>
      </c>
      <c r="V207">
        <f>ROUND((108/100)*ROUND(Source!CS66*Source!I66, 2), 2)</f>
        <v>0</v>
      </c>
    </row>
    <row r="208" spans="1:22" x14ac:dyDescent="0.2">
      <c r="D208" s="26" t="str">
        <f>"Объем: "&amp;Source!I66&amp;"=4+"&amp;"2"</f>
        <v>Объем: 6=4+2</v>
      </c>
    </row>
    <row r="209" spans="1:22" ht="14.25" x14ac:dyDescent="0.2">
      <c r="A209" s="18"/>
      <c r="B209" s="18"/>
      <c r="C209" s="18"/>
      <c r="D209" s="18" t="s">
        <v>605</v>
      </c>
      <c r="E209" s="19"/>
      <c r="F209" s="9"/>
      <c r="G209" s="21">
        <f>Source!AO66</f>
        <v>86.45</v>
      </c>
      <c r="H209" s="20" t="str">
        <f>Source!DG66</f>
        <v/>
      </c>
      <c r="I209" s="9">
        <f>Source!AV66</f>
        <v>1</v>
      </c>
      <c r="J209" s="9">
        <f>IF(Source!BA66&lt;&gt; 0, Source!BA66, 1)</f>
        <v>1</v>
      </c>
      <c r="K209" s="21">
        <f>Source!S66</f>
        <v>518.70000000000005</v>
      </c>
      <c r="L209" s="21"/>
    </row>
    <row r="210" spans="1:22" ht="14.25" x14ac:dyDescent="0.2">
      <c r="A210" s="18"/>
      <c r="B210" s="18"/>
      <c r="C210" s="18"/>
      <c r="D210" s="18" t="s">
        <v>606</v>
      </c>
      <c r="E210" s="19"/>
      <c r="F210" s="9"/>
      <c r="G210" s="21">
        <f>Source!AM66</f>
        <v>0.23</v>
      </c>
      <c r="H210" s="20" t="str">
        <f>Source!DE66</f>
        <v/>
      </c>
      <c r="I210" s="9">
        <f>Source!AV66</f>
        <v>1</v>
      </c>
      <c r="J210" s="9">
        <f>IF(Source!BB66&lt;&gt; 0, Source!BB66, 1)</f>
        <v>1</v>
      </c>
      <c r="K210" s="21">
        <f>Source!Q66</f>
        <v>1.38</v>
      </c>
      <c r="L210" s="21"/>
    </row>
    <row r="211" spans="1:22" ht="14.25" x14ac:dyDescent="0.2">
      <c r="A211" s="18"/>
      <c r="B211" s="18"/>
      <c r="C211" s="18"/>
      <c r="D211" s="18" t="s">
        <v>608</v>
      </c>
      <c r="E211" s="19"/>
      <c r="F211" s="9"/>
      <c r="G211" s="21">
        <f>Source!AL66</f>
        <v>2.2000000000000002</v>
      </c>
      <c r="H211" s="20" t="str">
        <f>Source!DD66</f>
        <v/>
      </c>
      <c r="I211" s="9">
        <f>Source!AW66</f>
        <v>1</v>
      </c>
      <c r="J211" s="9">
        <f>IF(Source!BC66&lt;&gt; 0, Source!BC66, 1)</f>
        <v>1</v>
      </c>
      <c r="K211" s="21">
        <f>Source!P66</f>
        <v>13.2</v>
      </c>
      <c r="L211" s="21"/>
    </row>
    <row r="212" spans="1:22" ht="14.25" x14ac:dyDescent="0.2">
      <c r="A212" s="18"/>
      <c r="B212" s="18"/>
      <c r="C212" s="18"/>
      <c r="D212" s="18" t="s">
        <v>609</v>
      </c>
      <c r="E212" s="19" t="s">
        <v>610</v>
      </c>
      <c r="F212" s="9">
        <f>Source!AT66</f>
        <v>70</v>
      </c>
      <c r="G212" s="21"/>
      <c r="H212" s="20"/>
      <c r="I212" s="9"/>
      <c r="J212" s="9"/>
      <c r="K212" s="21">
        <f>SUM(R207:R211)</f>
        <v>363.09</v>
      </c>
      <c r="L212" s="21"/>
    </row>
    <row r="213" spans="1:22" ht="14.25" x14ac:dyDescent="0.2">
      <c r="A213" s="18"/>
      <c r="B213" s="18"/>
      <c r="C213" s="18"/>
      <c r="D213" s="18" t="s">
        <v>611</v>
      </c>
      <c r="E213" s="19" t="s">
        <v>610</v>
      </c>
      <c r="F213" s="9">
        <f>Source!AU66</f>
        <v>10</v>
      </c>
      <c r="G213" s="21"/>
      <c r="H213" s="20"/>
      <c r="I213" s="9"/>
      <c r="J213" s="9"/>
      <c r="K213" s="21">
        <f>SUM(T207:T212)</f>
        <v>51.87</v>
      </c>
      <c r="L213" s="21"/>
    </row>
    <row r="214" spans="1:22" ht="14.25" x14ac:dyDescent="0.2">
      <c r="A214" s="18"/>
      <c r="B214" s="18"/>
      <c r="C214" s="18"/>
      <c r="D214" s="18" t="s">
        <v>613</v>
      </c>
      <c r="E214" s="19" t="s">
        <v>614</v>
      </c>
      <c r="F214" s="9">
        <f>Source!AQ66</f>
        <v>0.14000000000000001</v>
      </c>
      <c r="G214" s="21"/>
      <c r="H214" s="20" t="str">
        <f>Source!DI66</f>
        <v/>
      </c>
      <c r="I214" s="9">
        <f>Source!AV66</f>
        <v>1</v>
      </c>
      <c r="J214" s="9"/>
      <c r="K214" s="21"/>
      <c r="L214" s="21">
        <f>Source!U66</f>
        <v>0.84000000000000008</v>
      </c>
    </row>
    <row r="215" spans="1:22" ht="15" x14ac:dyDescent="0.25">
      <c r="A215" s="24"/>
      <c r="B215" s="24"/>
      <c r="C215" s="24"/>
      <c r="D215" s="24"/>
      <c r="E215" s="24"/>
      <c r="F215" s="24"/>
      <c r="G215" s="24"/>
      <c r="H215" s="24"/>
      <c r="I215" s="24"/>
      <c r="J215" s="47">
        <f>K209+K210+K211+K212+K213</f>
        <v>948.24000000000012</v>
      </c>
      <c r="K215" s="47"/>
      <c r="L215" s="25">
        <f>IF(Source!I66&lt;&gt;0, ROUND(J215/Source!I66, 2), 0)</f>
        <v>158.04</v>
      </c>
      <c r="P215" s="23">
        <f>J215</f>
        <v>948.24000000000012</v>
      </c>
    </row>
    <row r="216" spans="1:22" ht="42.75" x14ac:dyDescent="0.2">
      <c r="A216" s="18">
        <v>22</v>
      </c>
      <c r="B216" s="18">
        <v>22</v>
      </c>
      <c r="C216" s="18" t="str">
        <f>Source!F69</f>
        <v>1.23-2103-41-1/1</v>
      </c>
      <c r="D216" s="18" t="str">
        <f>Source!G69</f>
        <v>Техническое обслуживание регулирующего клапана  //  Клапан ручной балансировочный</v>
      </c>
      <c r="E216" s="19" t="str">
        <f>Source!H69</f>
        <v>шт.</v>
      </c>
      <c r="F216" s="9">
        <f>Source!I69</f>
        <v>32</v>
      </c>
      <c r="G216" s="21"/>
      <c r="H216" s="20"/>
      <c r="I216" s="9"/>
      <c r="J216" s="9"/>
      <c r="K216" s="21"/>
      <c r="L216" s="21"/>
      <c r="Q216">
        <f>ROUND((Source!BZ69/100)*ROUND((Source!AF69*Source!AV69)*Source!I69, 2), 2)</f>
        <v>4659.2</v>
      </c>
      <c r="R216">
        <f>Source!X69</f>
        <v>4659.2</v>
      </c>
      <c r="S216">
        <f>ROUND((Source!CA69/100)*ROUND((Source!AF69*Source!AV69)*Source!I69, 2), 2)</f>
        <v>665.6</v>
      </c>
      <c r="T216">
        <f>Source!Y69</f>
        <v>665.6</v>
      </c>
      <c r="U216">
        <f>ROUND((175/100)*ROUND((Source!AE69*Source!AV69)*Source!I69, 2), 2)</f>
        <v>2775.92</v>
      </c>
      <c r="V216">
        <f>ROUND((108/100)*ROUND(Source!CS69*Source!I69, 2), 2)</f>
        <v>1713.14</v>
      </c>
    </row>
    <row r="217" spans="1:22" ht="14.25" x14ac:dyDescent="0.2">
      <c r="A217" s="18"/>
      <c r="B217" s="18"/>
      <c r="C217" s="18"/>
      <c r="D217" s="18" t="s">
        <v>605</v>
      </c>
      <c r="E217" s="19"/>
      <c r="F217" s="9"/>
      <c r="G217" s="21">
        <f>Source!AO69</f>
        <v>208</v>
      </c>
      <c r="H217" s="20" t="str">
        <f>Source!DG69</f>
        <v/>
      </c>
      <c r="I217" s="9">
        <f>Source!AV69</f>
        <v>1</v>
      </c>
      <c r="J217" s="9">
        <f>IF(Source!BA69&lt;&gt; 0, Source!BA69, 1)</f>
        <v>1</v>
      </c>
      <c r="K217" s="21">
        <f>Source!S69</f>
        <v>6656</v>
      </c>
      <c r="L217" s="21"/>
    </row>
    <row r="218" spans="1:22" ht="14.25" x14ac:dyDescent="0.2">
      <c r="A218" s="18"/>
      <c r="B218" s="18"/>
      <c r="C218" s="18"/>
      <c r="D218" s="18" t="s">
        <v>606</v>
      </c>
      <c r="E218" s="19"/>
      <c r="F218" s="9"/>
      <c r="G218" s="21">
        <f>Source!AM69</f>
        <v>78.180000000000007</v>
      </c>
      <c r="H218" s="20" t="str">
        <f>Source!DE69</f>
        <v/>
      </c>
      <c r="I218" s="9">
        <f>Source!AV69</f>
        <v>1</v>
      </c>
      <c r="J218" s="9">
        <f>IF(Source!BB69&lt;&gt; 0, Source!BB69, 1)</f>
        <v>1</v>
      </c>
      <c r="K218" s="21">
        <f>Source!Q69</f>
        <v>2501.7600000000002</v>
      </c>
      <c r="L218" s="21"/>
    </row>
    <row r="219" spans="1:22" ht="14.25" x14ac:dyDescent="0.2">
      <c r="A219" s="18"/>
      <c r="B219" s="18"/>
      <c r="C219" s="18"/>
      <c r="D219" s="18" t="s">
        <v>607</v>
      </c>
      <c r="E219" s="19"/>
      <c r="F219" s="9"/>
      <c r="G219" s="21">
        <f>Source!AN69</f>
        <v>49.57</v>
      </c>
      <c r="H219" s="20" t="str">
        <f>Source!DF69</f>
        <v/>
      </c>
      <c r="I219" s="9">
        <f>Source!AV69</f>
        <v>1</v>
      </c>
      <c r="J219" s="9">
        <f>IF(Source!BS69&lt;&gt; 0, Source!BS69, 1)</f>
        <v>1</v>
      </c>
      <c r="K219" s="22">
        <f>Source!R69</f>
        <v>1586.24</v>
      </c>
      <c r="L219" s="21"/>
    </row>
    <row r="220" spans="1:22" ht="14.25" x14ac:dyDescent="0.2">
      <c r="A220" s="18"/>
      <c r="B220" s="18"/>
      <c r="C220" s="18"/>
      <c r="D220" s="18" t="s">
        <v>609</v>
      </c>
      <c r="E220" s="19" t="s">
        <v>610</v>
      </c>
      <c r="F220" s="9">
        <f>Source!AT69</f>
        <v>70</v>
      </c>
      <c r="G220" s="21"/>
      <c r="H220" s="20"/>
      <c r="I220" s="9"/>
      <c r="J220" s="9"/>
      <c r="K220" s="21">
        <f>SUM(R216:R219)</f>
        <v>4659.2</v>
      </c>
      <c r="L220" s="21"/>
    </row>
    <row r="221" spans="1:22" ht="14.25" x14ac:dyDescent="0.2">
      <c r="A221" s="18"/>
      <c r="B221" s="18"/>
      <c r="C221" s="18"/>
      <c r="D221" s="18" t="s">
        <v>611</v>
      </c>
      <c r="E221" s="19" t="s">
        <v>610</v>
      </c>
      <c r="F221" s="9">
        <f>Source!AU69</f>
        <v>10</v>
      </c>
      <c r="G221" s="21"/>
      <c r="H221" s="20"/>
      <c r="I221" s="9"/>
      <c r="J221" s="9"/>
      <c r="K221" s="21">
        <f>SUM(T216:T220)</f>
        <v>665.6</v>
      </c>
      <c r="L221" s="21"/>
    </row>
    <row r="222" spans="1:22" ht="14.25" x14ac:dyDescent="0.2">
      <c r="A222" s="18"/>
      <c r="B222" s="18"/>
      <c r="C222" s="18"/>
      <c r="D222" s="18" t="s">
        <v>612</v>
      </c>
      <c r="E222" s="19" t="s">
        <v>610</v>
      </c>
      <c r="F222" s="9">
        <f>108</f>
        <v>108</v>
      </c>
      <c r="G222" s="21"/>
      <c r="H222" s="20"/>
      <c r="I222" s="9"/>
      <c r="J222" s="9"/>
      <c r="K222" s="21">
        <f>SUM(V216:V221)</f>
        <v>1713.14</v>
      </c>
      <c r="L222" s="21"/>
    </row>
    <row r="223" spans="1:22" ht="14.25" x14ac:dyDescent="0.2">
      <c r="A223" s="18"/>
      <c r="B223" s="18"/>
      <c r="C223" s="18"/>
      <c r="D223" s="18" t="s">
        <v>613</v>
      </c>
      <c r="E223" s="19" t="s">
        <v>614</v>
      </c>
      <c r="F223" s="9">
        <f>Source!AQ69</f>
        <v>0.37</v>
      </c>
      <c r="G223" s="21"/>
      <c r="H223" s="20" t="str">
        <f>Source!DI69</f>
        <v/>
      </c>
      <c r="I223" s="9">
        <f>Source!AV69</f>
        <v>1</v>
      </c>
      <c r="J223" s="9"/>
      <c r="K223" s="21"/>
      <c r="L223" s="21">
        <f>Source!U69</f>
        <v>11.84</v>
      </c>
    </row>
    <row r="224" spans="1:22" ht="15" x14ac:dyDescent="0.25">
      <c r="A224" s="24"/>
      <c r="B224" s="24"/>
      <c r="C224" s="24"/>
      <c r="D224" s="24"/>
      <c r="E224" s="24"/>
      <c r="F224" s="24"/>
      <c r="G224" s="24"/>
      <c r="H224" s="24"/>
      <c r="I224" s="24"/>
      <c r="J224" s="47">
        <f>K217+K218+K220+K221+K222</f>
        <v>16195.699999999999</v>
      </c>
      <c r="K224" s="47"/>
      <c r="L224" s="25">
        <f>IF(Source!I69&lt;&gt;0, ROUND(J224/Source!I69, 2), 0)</f>
        <v>506.12</v>
      </c>
      <c r="P224" s="23">
        <f>J224</f>
        <v>16195.699999999999</v>
      </c>
    </row>
    <row r="225" spans="1:22" ht="42.75" x14ac:dyDescent="0.2">
      <c r="A225" s="18">
        <v>23</v>
      </c>
      <c r="B225" s="18">
        <v>23</v>
      </c>
      <c r="C225" s="18" t="str">
        <f>Source!F70</f>
        <v>1.23-2103-41-1/1</v>
      </c>
      <c r="D225" s="18" t="str">
        <f>Source!G70</f>
        <v>Техническое обслуживание регулирующего клапана  //  Клапан ручной запорный</v>
      </c>
      <c r="E225" s="19" t="str">
        <f>Source!H70</f>
        <v>шт.</v>
      </c>
      <c r="F225" s="9">
        <f>Source!I70</f>
        <v>32</v>
      </c>
      <c r="G225" s="21"/>
      <c r="H225" s="20"/>
      <c r="I225" s="9"/>
      <c r="J225" s="9"/>
      <c r="K225" s="21"/>
      <c r="L225" s="21"/>
      <c r="Q225">
        <f>ROUND((Source!BZ70/100)*ROUND((Source!AF70*Source!AV70)*Source!I70, 2), 2)</f>
        <v>4659.2</v>
      </c>
      <c r="R225">
        <f>Source!X70</f>
        <v>4659.2</v>
      </c>
      <c r="S225">
        <f>ROUND((Source!CA70/100)*ROUND((Source!AF70*Source!AV70)*Source!I70, 2), 2)</f>
        <v>665.6</v>
      </c>
      <c r="T225">
        <f>Source!Y70</f>
        <v>665.6</v>
      </c>
      <c r="U225">
        <f>ROUND((175/100)*ROUND((Source!AE70*Source!AV70)*Source!I70, 2), 2)</f>
        <v>2775.92</v>
      </c>
      <c r="V225">
        <f>ROUND((108/100)*ROUND(Source!CS70*Source!I70, 2), 2)</f>
        <v>1713.14</v>
      </c>
    </row>
    <row r="226" spans="1:22" ht="14.25" x14ac:dyDescent="0.2">
      <c r="A226" s="18"/>
      <c r="B226" s="18"/>
      <c r="C226" s="18"/>
      <c r="D226" s="18" t="s">
        <v>605</v>
      </c>
      <c r="E226" s="19"/>
      <c r="F226" s="9"/>
      <c r="G226" s="21">
        <f>Source!AO70</f>
        <v>208</v>
      </c>
      <c r="H226" s="20" t="str">
        <f>Source!DG70</f>
        <v/>
      </c>
      <c r="I226" s="9">
        <f>Source!AV70</f>
        <v>1</v>
      </c>
      <c r="J226" s="9">
        <f>IF(Source!BA70&lt;&gt; 0, Source!BA70, 1)</f>
        <v>1</v>
      </c>
      <c r="K226" s="21">
        <f>Source!S70</f>
        <v>6656</v>
      </c>
      <c r="L226" s="21"/>
    </row>
    <row r="227" spans="1:22" ht="14.25" x14ac:dyDescent="0.2">
      <c r="A227" s="18"/>
      <c r="B227" s="18"/>
      <c r="C227" s="18"/>
      <c r="D227" s="18" t="s">
        <v>606</v>
      </c>
      <c r="E227" s="19"/>
      <c r="F227" s="9"/>
      <c r="G227" s="21">
        <f>Source!AM70</f>
        <v>78.180000000000007</v>
      </c>
      <c r="H227" s="20" t="str">
        <f>Source!DE70</f>
        <v/>
      </c>
      <c r="I227" s="9">
        <f>Source!AV70</f>
        <v>1</v>
      </c>
      <c r="J227" s="9">
        <f>IF(Source!BB70&lt;&gt; 0, Source!BB70, 1)</f>
        <v>1</v>
      </c>
      <c r="K227" s="21">
        <f>Source!Q70</f>
        <v>2501.7600000000002</v>
      </c>
      <c r="L227" s="21"/>
    </row>
    <row r="228" spans="1:22" ht="14.25" x14ac:dyDescent="0.2">
      <c r="A228" s="18"/>
      <c r="B228" s="18"/>
      <c r="C228" s="18"/>
      <c r="D228" s="18" t="s">
        <v>607</v>
      </c>
      <c r="E228" s="19"/>
      <c r="F228" s="9"/>
      <c r="G228" s="21">
        <f>Source!AN70</f>
        <v>49.57</v>
      </c>
      <c r="H228" s="20" t="str">
        <f>Source!DF70</f>
        <v/>
      </c>
      <c r="I228" s="9">
        <f>Source!AV70</f>
        <v>1</v>
      </c>
      <c r="J228" s="9">
        <f>IF(Source!BS70&lt;&gt; 0, Source!BS70, 1)</f>
        <v>1</v>
      </c>
      <c r="K228" s="22">
        <f>Source!R70</f>
        <v>1586.24</v>
      </c>
      <c r="L228" s="21"/>
    </row>
    <row r="229" spans="1:22" ht="14.25" x14ac:dyDescent="0.2">
      <c r="A229" s="18"/>
      <c r="B229" s="18"/>
      <c r="C229" s="18"/>
      <c r="D229" s="18" t="s">
        <v>609</v>
      </c>
      <c r="E229" s="19" t="s">
        <v>610</v>
      </c>
      <c r="F229" s="9">
        <f>Source!AT70</f>
        <v>70</v>
      </c>
      <c r="G229" s="21"/>
      <c r="H229" s="20"/>
      <c r="I229" s="9"/>
      <c r="J229" s="9"/>
      <c r="K229" s="21">
        <f>SUM(R225:R228)</f>
        <v>4659.2</v>
      </c>
      <c r="L229" s="21"/>
    </row>
    <row r="230" spans="1:22" ht="14.25" x14ac:dyDescent="0.2">
      <c r="A230" s="18"/>
      <c r="B230" s="18"/>
      <c r="C230" s="18"/>
      <c r="D230" s="18" t="s">
        <v>611</v>
      </c>
      <c r="E230" s="19" t="s">
        <v>610</v>
      </c>
      <c r="F230" s="9">
        <f>Source!AU70</f>
        <v>10</v>
      </c>
      <c r="G230" s="21"/>
      <c r="H230" s="20"/>
      <c r="I230" s="9"/>
      <c r="J230" s="9"/>
      <c r="K230" s="21">
        <f>SUM(T225:T229)</f>
        <v>665.6</v>
      </c>
      <c r="L230" s="21"/>
    </row>
    <row r="231" spans="1:22" ht="14.25" x14ac:dyDescent="0.2">
      <c r="A231" s="18"/>
      <c r="B231" s="18"/>
      <c r="C231" s="18"/>
      <c r="D231" s="18" t="s">
        <v>612</v>
      </c>
      <c r="E231" s="19" t="s">
        <v>610</v>
      </c>
      <c r="F231" s="9">
        <f>108</f>
        <v>108</v>
      </c>
      <c r="G231" s="21"/>
      <c r="H231" s="20"/>
      <c r="I231" s="9"/>
      <c r="J231" s="9"/>
      <c r="K231" s="21">
        <f>SUM(V225:V230)</f>
        <v>1713.14</v>
      </c>
      <c r="L231" s="21"/>
    </row>
    <row r="232" spans="1:22" ht="14.25" x14ac:dyDescent="0.2">
      <c r="A232" s="18"/>
      <c r="B232" s="18"/>
      <c r="C232" s="18"/>
      <c r="D232" s="18" t="s">
        <v>613</v>
      </c>
      <c r="E232" s="19" t="s">
        <v>614</v>
      </c>
      <c r="F232" s="9">
        <f>Source!AQ70</f>
        <v>0.37</v>
      </c>
      <c r="G232" s="21"/>
      <c r="H232" s="20" t="str">
        <f>Source!DI70</f>
        <v/>
      </c>
      <c r="I232" s="9">
        <f>Source!AV70</f>
        <v>1</v>
      </c>
      <c r="J232" s="9"/>
      <c r="K232" s="21"/>
      <c r="L232" s="21">
        <f>Source!U70</f>
        <v>11.84</v>
      </c>
    </row>
    <row r="233" spans="1:22" ht="15" x14ac:dyDescent="0.25">
      <c r="A233" s="24"/>
      <c r="B233" s="24"/>
      <c r="C233" s="24"/>
      <c r="D233" s="24"/>
      <c r="E233" s="24"/>
      <c r="F233" s="24"/>
      <c r="G233" s="24"/>
      <c r="H233" s="24"/>
      <c r="I233" s="24"/>
      <c r="J233" s="47">
        <f>K226+K227+K229+K230+K231</f>
        <v>16195.699999999999</v>
      </c>
      <c r="K233" s="47"/>
      <c r="L233" s="25">
        <f>IF(Source!I70&lt;&gt;0, ROUND(J233/Source!I70, 2), 0)</f>
        <v>506.12</v>
      </c>
      <c r="P233" s="23">
        <f>J233</f>
        <v>16195.699999999999</v>
      </c>
    </row>
    <row r="234" spans="1:22" ht="28.5" x14ac:dyDescent="0.2">
      <c r="A234" s="18">
        <v>24</v>
      </c>
      <c r="B234" s="18">
        <v>24</v>
      </c>
      <c r="C234" s="18" t="str">
        <f>Source!F71</f>
        <v>1.17-2103-17-1/1</v>
      </c>
      <c r="D234" s="18" t="str">
        <f>Source!G71</f>
        <v>Техническое обслуживание автоматического воздухоотводчика</v>
      </c>
      <c r="E234" s="19" t="str">
        <f>Source!H71</f>
        <v>10 шт.</v>
      </c>
      <c r="F234" s="9">
        <f>Source!I71</f>
        <v>2.8</v>
      </c>
      <c r="G234" s="21"/>
      <c r="H234" s="20"/>
      <c r="I234" s="9"/>
      <c r="J234" s="9"/>
      <c r="K234" s="21"/>
      <c r="L234" s="21"/>
      <c r="Q234">
        <f>ROUND((Source!BZ71/100)*ROUND((Source!AF71*Source!AV71)*Source!I71, 2), 2)</f>
        <v>1839.61</v>
      </c>
      <c r="R234">
        <f>Source!X71</f>
        <v>1839.61</v>
      </c>
      <c r="S234">
        <f>ROUND((Source!CA71/100)*ROUND((Source!AF71*Source!AV71)*Source!I71, 2), 2)</f>
        <v>262.8</v>
      </c>
      <c r="T234">
        <f>Source!Y71</f>
        <v>262.8</v>
      </c>
      <c r="U234">
        <f>ROUND((175/100)*ROUND((Source!AE71*Source!AV71)*Source!I71, 2), 2)</f>
        <v>0</v>
      </c>
      <c r="V234">
        <f>ROUND((108/100)*ROUND(Source!CS71*Source!I71, 2), 2)</f>
        <v>0</v>
      </c>
    </row>
    <row r="235" spans="1:22" x14ac:dyDescent="0.2">
      <c r="D235" s="26" t="str">
        <f>"Объем: "&amp;Source!I71&amp;"=28/"&amp;"10"</f>
        <v>Объем: 2,8=28/10</v>
      </c>
    </row>
    <row r="236" spans="1:22" ht="14.25" x14ac:dyDescent="0.2">
      <c r="A236" s="18"/>
      <c r="B236" s="18"/>
      <c r="C236" s="18"/>
      <c r="D236" s="18" t="s">
        <v>605</v>
      </c>
      <c r="E236" s="19"/>
      <c r="F236" s="9"/>
      <c r="G236" s="21">
        <f>Source!AO71</f>
        <v>938.58</v>
      </c>
      <c r="H236" s="20" t="str">
        <f>Source!DG71</f>
        <v/>
      </c>
      <c r="I236" s="9">
        <f>Source!AV71</f>
        <v>1</v>
      </c>
      <c r="J236" s="9">
        <f>IF(Source!BA71&lt;&gt; 0, Source!BA71, 1)</f>
        <v>1</v>
      </c>
      <c r="K236" s="21">
        <f>Source!S71</f>
        <v>2628.02</v>
      </c>
      <c r="L236" s="21"/>
    </row>
    <row r="237" spans="1:22" ht="14.25" x14ac:dyDescent="0.2">
      <c r="A237" s="18"/>
      <c r="B237" s="18"/>
      <c r="C237" s="18"/>
      <c r="D237" s="18" t="s">
        <v>608</v>
      </c>
      <c r="E237" s="19"/>
      <c r="F237" s="9"/>
      <c r="G237" s="21">
        <f>Source!AL71</f>
        <v>0.63</v>
      </c>
      <c r="H237" s="20" t="str">
        <f>Source!DD71</f>
        <v/>
      </c>
      <c r="I237" s="9">
        <f>Source!AW71</f>
        <v>1</v>
      </c>
      <c r="J237" s="9">
        <f>IF(Source!BC71&lt;&gt; 0, Source!BC71, 1)</f>
        <v>1</v>
      </c>
      <c r="K237" s="21">
        <f>Source!P71</f>
        <v>1.76</v>
      </c>
      <c r="L237" s="21"/>
    </row>
    <row r="238" spans="1:22" ht="14.25" x14ac:dyDescent="0.2">
      <c r="A238" s="18"/>
      <c r="B238" s="18"/>
      <c r="C238" s="18"/>
      <c r="D238" s="18" t="s">
        <v>609</v>
      </c>
      <c r="E238" s="19" t="s">
        <v>610</v>
      </c>
      <c r="F238" s="9">
        <f>Source!AT71</f>
        <v>70</v>
      </c>
      <c r="G238" s="21"/>
      <c r="H238" s="20"/>
      <c r="I238" s="9"/>
      <c r="J238" s="9"/>
      <c r="K238" s="21">
        <f>SUM(R234:R237)</f>
        <v>1839.61</v>
      </c>
      <c r="L238" s="21"/>
    </row>
    <row r="239" spans="1:22" ht="14.25" x14ac:dyDescent="0.2">
      <c r="A239" s="18"/>
      <c r="B239" s="18"/>
      <c r="C239" s="18"/>
      <c r="D239" s="18" t="s">
        <v>611</v>
      </c>
      <c r="E239" s="19" t="s">
        <v>610</v>
      </c>
      <c r="F239" s="9">
        <f>Source!AU71</f>
        <v>10</v>
      </c>
      <c r="G239" s="21"/>
      <c r="H239" s="20"/>
      <c r="I239" s="9"/>
      <c r="J239" s="9"/>
      <c r="K239" s="21">
        <f>SUM(T234:T238)</f>
        <v>262.8</v>
      </c>
      <c r="L239" s="21"/>
    </row>
    <row r="240" spans="1:22" ht="14.25" x14ac:dyDescent="0.2">
      <c r="A240" s="18"/>
      <c r="B240" s="18"/>
      <c r="C240" s="18"/>
      <c r="D240" s="18" t="s">
        <v>613</v>
      </c>
      <c r="E240" s="19" t="s">
        <v>614</v>
      </c>
      <c r="F240" s="9">
        <f>Source!AQ71</f>
        <v>1.52</v>
      </c>
      <c r="G240" s="21"/>
      <c r="H240" s="20" t="str">
        <f>Source!DI71</f>
        <v/>
      </c>
      <c r="I240" s="9">
        <f>Source!AV71</f>
        <v>1</v>
      </c>
      <c r="J240" s="9"/>
      <c r="K240" s="21"/>
      <c r="L240" s="21">
        <f>Source!U71</f>
        <v>4.2559999999999993</v>
      </c>
    </row>
    <row r="241" spans="1:22" ht="15" x14ac:dyDescent="0.25">
      <c r="A241" s="24"/>
      <c r="B241" s="24"/>
      <c r="C241" s="24"/>
      <c r="D241" s="24"/>
      <c r="E241" s="24"/>
      <c r="F241" s="24"/>
      <c r="G241" s="24"/>
      <c r="H241" s="24"/>
      <c r="I241" s="24"/>
      <c r="J241" s="47">
        <f>K236+K237+K238+K239</f>
        <v>4732.1900000000005</v>
      </c>
      <c r="K241" s="47"/>
      <c r="L241" s="25">
        <f>IF(Source!I71&lt;&gt;0, ROUND(J241/Source!I71, 2), 0)</f>
        <v>1690.07</v>
      </c>
      <c r="P241" s="23">
        <f>J241</f>
        <v>4732.1900000000005</v>
      </c>
    </row>
    <row r="242" spans="1:22" ht="42.75" x14ac:dyDescent="0.2">
      <c r="A242" s="18">
        <v>25</v>
      </c>
      <c r="B242" s="18">
        <v>25</v>
      </c>
      <c r="C242" s="18" t="str">
        <f>Source!F72</f>
        <v>1.15-2203-7-1/1</v>
      </c>
      <c r="D242" s="18" t="str">
        <f>Source!G72</f>
        <v>Техническое обслуживание крана шарового латунного никелированного диаметром до 25 мм</v>
      </c>
      <c r="E242" s="19" t="str">
        <f>Source!H72</f>
        <v>10 шт.</v>
      </c>
      <c r="F242" s="9">
        <f>Source!I72</f>
        <v>2.4</v>
      </c>
      <c r="G242" s="21"/>
      <c r="H242" s="20"/>
      <c r="I242" s="9"/>
      <c r="J242" s="9"/>
      <c r="K242" s="21"/>
      <c r="L242" s="21"/>
      <c r="Q242">
        <f>ROUND((Source!BZ72/100)*ROUND((Source!AF72*Source!AV72)*Source!I72, 2), 2)</f>
        <v>466.82</v>
      </c>
      <c r="R242">
        <f>Source!X72</f>
        <v>466.82</v>
      </c>
      <c r="S242">
        <f>ROUND((Source!CA72/100)*ROUND((Source!AF72*Source!AV72)*Source!I72, 2), 2)</f>
        <v>66.69</v>
      </c>
      <c r="T242">
        <f>Source!Y72</f>
        <v>66.69</v>
      </c>
      <c r="U242">
        <f>ROUND((175/100)*ROUND((Source!AE72*Source!AV72)*Source!I72, 2), 2)</f>
        <v>0</v>
      </c>
      <c r="V242">
        <f>ROUND((108/100)*ROUND(Source!CS72*Source!I72, 2), 2)</f>
        <v>0</v>
      </c>
    </row>
    <row r="243" spans="1:22" x14ac:dyDescent="0.2">
      <c r="D243" s="26" t="str">
        <f>"Объем: "&amp;Source!I72&amp;"=24/"&amp;"10"</f>
        <v>Объем: 2,4=24/10</v>
      </c>
    </row>
    <row r="244" spans="1:22" ht="14.25" x14ac:dyDescent="0.2">
      <c r="A244" s="18"/>
      <c r="B244" s="18"/>
      <c r="C244" s="18"/>
      <c r="D244" s="18" t="s">
        <v>605</v>
      </c>
      <c r="E244" s="19"/>
      <c r="F244" s="9"/>
      <c r="G244" s="21">
        <f>Source!AO72</f>
        <v>277.87</v>
      </c>
      <c r="H244" s="20" t="str">
        <f>Source!DG72</f>
        <v/>
      </c>
      <c r="I244" s="9">
        <f>Source!AV72</f>
        <v>1</v>
      </c>
      <c r="J244" s="9">
        <f>IF(Source!BA72&lt;&gt; 0, Source!BA72, 1)</f>
        <v>1</v>
      </c>
      <c r="K244" s="21">
        <f>Source!S72</f>
        <v>666.89</v>
      </c>
      <c r="L244" s="21"/>
    </row>
    <row r="245" spans="1:22" ht="14.25" x14ac:dyDescent="0.2">
      <c r="A245" s="18"/>
      <c r="B245" s="18"/>
      <c r="C245" s="18"/>
      <c r="D245" s="18" t="s">
        <v>609</v>
      </c>
      <c r="E245" s="19" t="s">
        <v>610</v>
      </c>
      <c r="F245" s="9">
        <f>Source!AT72</f>
        <v>70</v>
      </c>
      <c r="G245" s="21"/>
      <c r="H245" s="20"/>
      <c r="I245" s="9"/>
      <c r="J245" s="9"/>
      <c r="K245" s="21">
        <f>SUM(R242:R244)</f>
        <v>466.82</v>
      </c>
      <c r="L245" s="21"/>
    </row>
    <row r="246" spans="1:22" ht="14.25" x14ac:dyDescent="0.2">
      <c r="A246" s="18"/>
      <c r="B246" s="18"/>
      <c r="C246" s="18"/>
      <c r="D246" s="18" t="s">
        <v>611</v>
      </c>
      <c r="E246" s="19" t="s">
        <v>610</v>
      </c>
      <c r="F246" s="9">
        <f>Source!AU72</f>
        <v>10</v>
      </c>
      <c r="G246" s="21"/>
      <c r="H246" s="20"/>
      <c r="I246" s="9"/>
      <c r="J246" s="9"/>
      <c r="K246" s="21">
        <f>SUM(T242:T245)</f>
        <v>66.69</v>
      </c>
      <c r="L246" s="21"/>
    </row>
    <row r="247" spans="1:22" ht="14.25" x14ac:dyDescent="0.2">
      <c r="A247" s="18"/>
      <c r="B247" s="18"/>
      <c r="C247" s="18"/>
      <c r="D247" s="18" t="s">
        <v>613</v>
      </c>
      <c r="E247" s="19" t="s">
        <v>614</v>
      </c>
      <c r="F247" s="9">
        <f>Source!AQ72</f>
        <v>0.45</v>
      </c>
      <c r="G247" s="21"/>
      <c r="H247" s="20" t="str">
        <f>Source!DI72</f>
        <v/>
      </c>
      <c r="I247" s="9">
        <f>Source!AV72</f>
        <v>1</v>
      </c>
      <c r="J247" s="9"/>
      <c r="K247" s="21"/>
      <c r="L247" s="21">
        <f>Source!U72</f>
        <v>1.08</v>
      </c>
    </row>
    <row r="248" spans="1:22" ht="15" x14ac:dyDescent="0.25">
      <c r="A248" s="24"/>
      <c r="B248" s="24"/>
      <c r="C248" s="24"/>
      <c r="D248" s="24"/>
      <c r="E248" s="24"/>
      <c r="F248" s="24"/>
      <c r="G248" s="24"/>
      <c r="H248" s="24"/>
      <c r="I248" s="24"/>
      <c r="J248" s="47">
        <f>K244+K245+K246</f>
        <v>1200.4000000000001</v>
      </c>
      <c r="K248" s="47"/>
      <c r="L248" s="25">
        <f>IF(Source!I72&lt;&gt;0, ROUND(J248/Source!I72, 2), 0)</f>
        <v>500.17</v>
      </c>
      <c r="P248" s="23">
        <f>J248</f>
        <v>1200.4000000000001</v>
      </c>
    </row>
    <row r="250" spans="1:22" ht="15" x14ac:dyDescent="0.25">
      <c r="A250" s="45" t="str">
        <f>CONCATENATE("Итого по разделу: ",IF(Source!G75&lt;&gt;"Новый раздел", Source!G75, ""))</f>
        <v>Итого по разделу: Система отопления</v>
      </c>
      <c r="B250" s="45"/>
      <c r="C250" s="45"/>
      <c r="D250" s="45"/>
      <c r="E250" s="45"/>
      <c r="F250" s="45"/>
      <c r="G250" s="45"/>
      <c r="H250" s="45"/>
      <c r="I250" s="45"/>
      <c r="J250" s="43">
        <f>SUM(P40:P249)</f>
        <v>179455.05000000002</v>
      </c>
      <c r="K250" s="44"/>
      <c r="L250" s="28"/>
    </row>
    <row r="253" spans="1:22" ht="16.5" x14ac:dyDescent="0.25">
      <c r="A253" s="49" t="str">
        <f>CONCATENATE("Раздел: ",IF(Source!G105&lt;&gt;"Новый раздел", Source!G105, ""))</f>
        <v>Раздел: Общеобменная вентиляция</v>
      </c>
      <c r="B253" s="49"/>
      <c r="C253" s="49"/>
      <c r="D253" s="49"/>
      <c r="E253" s="49"/>
      <c r="F253" s="49"/>
      <c r="G253" s="49"/>
      <c r="H253" s="49"/>
      <c r="I253" s="49"/>
      <c r="J253" s="49"/>
      <c r="K253" s="49"/>
      <c r="L253" s="49"/>
    </row>
    <row r="255" spans="1:22" ht="15" x14ac:dyDescent="0.25">
      <c r="C255" s="48" t="str">
        <f>Source!G109</f>
        <v>Склад №1</v>
      </c>
      <c r="D255" s="48"/>
      <c r="E255" s="48"/>
      <c r="F255" s="48"/>
      <c r="G255" s="48"/>
      <c r="H255" s="48"/>
      <c r="I255" s="48"/>
      <c r="J255" s="48"/>
      <c r="K255" s="48"/>
    </row>
    <row r="256" spans="1:22" ht="42.75" x14ac:dyDescent="0.2">
      <c r="A256" s="18">
        <v>26</v>
      </c>
      <c r="B256" s="18">
        <v>26</v>
      </c>
      <c r="C256" s="18" t="str">
        <f>Source!F110</f>
        <v>1.15-2203-7-2/1</v>
      </c>
      <c r="D256" s="18" t="str">
        <f>Source!G110</f>
        <v>Техническое обслуживание крана шарового латунного никелированного диаметром до 50 мм</v>
      </c>
      <c r="E256" s="19" t="str">
        <f>Source!H110</f>
        <v>10 шт.</v>
      </c>
      <c r="F256" s="9">
        <f>Source!I110</f>
        <v>0.6</v>
      </c>
      <c r="G256" s="21"/>
      <c r="H256" s="20"/>
      <c r="I256" s="9"/>
      <c r="J256" s="9"/>
      <c r="K256" s="21"/>
      <c r="L256" s="21"/>
      <c r="Q256">
        <f>ROUND((Source!BZ110/100)*ROUND((Source!AF110*Source!AV110)*Source!I110, 2), 2)</f>
        <v>158.19999999999999</v>
      </c>
      <c r="R256">
        <f>Source!X110</f>
        <v>158.19999999999999</v>
      </c>
      <c r="S256">
        <f>ROUND((Source!CA110/100)*ROUND((Source!AF110*Source!AV110)*Source!I110, 2), 2)</f>
        <v>22.6</v>
      </c>
      <c r="T256">
        <f>Source!Y110</f>
        <v>22.6</v>
      </c>
      <c r="U256">
        <f>ROUND((175/100)*ROUND((Source!AE110*Source!AV110)*Source!I110, 2), 2)</f>
        <v>0</v>
      </c>
      <c r="V256">
        <f>ROUND((108/100)*ROUND(Source!CS110*Source!I110, 2), 2)</f>
        <v>0</v>
      </c>
    </row>
    <row r="257" spans="1:22" x14ac:dyDescent="0.2">
      <c r="D257" s="26" t="str">
        <f>"Объем: "&amp;Source!I110&amp;"=6/"&amp;"10"</f>
        <v>Объем: 0,6=6/10</v>
      </c>
    </row>
    <row r="258" spans="1:22" ht="14.25" x14ac:dyDescent="0.2">
      <c r="A258" s="18"/>
      <c r="B258" s="18"/>
      <c r="C258" s="18"/>
      <c r="D258" s="18" t="s">
        <v>605</v>
      </c>
      <c r="E258" s="19"/>
      <c r="F258" s="9"/>
      <c r="G258" s="21">
        <f>Source!AO110</f>
        <v>376.67</v>
      </c>
      <c r="H258" s="20" t="str">
        <f>Source!DG110</f>
        <v/>
      </c>
      <c r="I258" s="9">
        <f>Source!AV110</f>
        <v>1</v>
      </c>
      <c r="J258" s="9">
        <f>IF(Source!BA110&lt;&gt; 0, Source!BA110, 1)</f>
        <v>1</v>
      </c>
      <c r="K258" s="21">
        <f>Source!S110</f>
        <v>226</v>
      </c>
      <c r="L258" s="21"/>
    </row>
    <row r="259" spans="1:22" ht="14.25" x14ac:dyDescent="0.2">
      <c r="A259" s="18"/>
      <c r="B259" s="18"/>
      <c r="C259" s="18"/>
      <c r="D259" s="18" t="s">
        <v>609</v>
      </c>
      <c r="E259" s="19" t="s">
        <v>610</v>
      </c>
      <c r="F259" s="9">
        <f>Source!AT110</f>
        <v>70</v>
      </c>
      <c r="G259" s="21"/>
      <c r="H259" s="20"/>
      <c r="I259" s="9"/>
      <c r="J259" s="9"/>
      <c r="K259" s="21">
        <f>SUM(R256:R258)</f>
        <v>158.19999999999999</v>
      </c>
      <c r="L259" s="21"/>
    </row>
    <row r="260" spans="1:22" ht="14.25" x14ac:dyDescent="0.2">
      <c r="A260" s="18"/>
      <c r="B260" s="18"/>
      <c r="C260" s="18"/>
      <c r="D260" s="18" t="s">
        <v>611</v>
      </c>
      <c r="E260" s="19" t="s">
        <v>610</v>
      </c>
      <c r="F260" s="9">
        <f>Source!AU110</f>
        <v>10</v>
      </c>
      <c r="G260" s="21"/>
      <c r="H260" s="20"/>
      <c r="I260" s="9"/>
      <c r="J260" s="9"/>
      <c r="K260" s="21">
        <f>SUM(T256:T259)</f>
        <v>22.6</v>
      </c>
      <c r="L260" s="21"/>
    </row>
    <row r="261" spans="1:22" ht="14.25" x14ac:dyDescent="0.2">
      <c r="A261" s="18"/>
      <c r="B261" s="18"/>
      <c r="C261" s="18"/>
      <c r="D261" s="18" t="s">
        <v>613</v>
      </c>
      <c r="E261" s="19" t="s">
        <v>614</v>
      </c>
      <c r="F261" s="9">
        <f>Source!AQ110</f>
        <v>0.61</v>
      </c>
      <c r="G261" s="21"/>
      <c r="H261" s="20" t="str">
        <f>Source!DI110</f>
        <v/>
      </c>
      <c r="I261" s="9">
        <f>Source!AV110</f>
        <v>1</v>
      </c>
      <c r="J261" s="9"/>
      <c r="K261" s="21"/>
      <c r="L261" s="21">
        <f>Source!U110</f>
        <v>0.36599999999999999</v>
      </c>
    </row>
    <row r="262" spans="1:22" ht="15" x14ac:dyDescent="0.25">
      <c r="A262" s="24"/>
      <c r="B262" s="24"/>
      <c r="C262" s="24"/>
      <c r="D262" s="24"/>
      <c r="E262" s="24"/>
      <c r="F262" s="24"/>
      <c r="G262" s="24"/>
      <c r="H262" s="24"/>
      <c r="I262" s="24"/>
      <c r="J262" s="47">
        <f>K258+K259+K260</f>
        <v>406.8</v>
      </c>
      <c r="K262" s="47"/>
      <c r="L262" s="25">
        <f>IF(Source!I110&lt;&gt;0, ROUND(J262/Source!I110, 2), 0)</f>
        <v>678</v>
      </c>
      <c r="P262" s="23">
        <f>J262</f>
        <v>406.8</v>
      </c>
    </row>
    <row r="263" spans="1:22" ht="28.5" x14ac:dyDescent="0.2">
      <c r="A263" s="18">
        <v>27</v>
      </c>
      <c r="B263" s="18">
        <v>27</v>
      </c>
      <c r="C263" s="18" t="str">
        <f>Source!F111</f>
        <v>1.15-2303-4-2/1</v>
      </c>
      <c r="D263" s="18" t="str">
        <f>Source!G111</f>
        <v>Прочистка сетчатых фильтров грубой очистки воды диаметром до 50 мм</v>
      </c>
      <c r="E263" s="19" t="str">
        <f>Source!H111</f>
        <v>10 шт.</v>
      </c>
      <c r="F263" s="9">
        <f>Source!I111</f>
        <v>0.3</v>
      </c>
      <c r="G263" s="21"/>
      <c r="H263" s="20"/>
      <c r="I263" s="9"/>
      <c r="J263" s="9"/>
      <c r="K263" s="21"/>
      <c r="L263" s="21"/>
      <c r="Q263">
        <f>ROUND((Source!BZ111/100)*ROUND((Source!AF111*Source!AV111)*Source!I111, 2), 2)</f>
        <v>302.14</v>
      </c>
      <c r="R263">
        <f>Source!X111</f>
        <v>302.14</v>
      </c>
      <c r="S263">
        <f>ROUND((Source!CA111/100)*ROUND((Source!AF111*Source!AV111)*Source!I111, 2), 2)</f>
        <v>43.16</v>
      </c>
      <c r="T263">
        <f>Source!Y111</f>
        <v>43.16</v>
      </c>
      <c r="U263">
        <f>ROUND((175/100)*ROUND((Source!AE111*Source!AV111)*Source!I111, 2), 2)</f>
        <v>0</v>
      </c>
      <c r="V263">
        <f>ROUND((108/100)*ROUND(Source!CS111*Source!I111, 2), 2)</f>
        <v>0</v>
      </c>
    </row>
    <row r="264" spans="1:22" x14ac:dyDescent="0.2">
      <c r="D264" s="26" t="str">
        <f>"Объем: "&amp;Source!I111&amp;"=3/"&amp;"10"</f>
        <v>Объем: 0,3=3/10</v>
      </c>
    </row>
    <row r="265" spans="1:22" ht="14.25" x14ac:dyDescent="0.2">
      <c r="A265" s="18"/>
      <c r="B265" s="18"/>
      <c r="C265" s="18"/>
      <c r="D265" s="18" t="s">
        <v>605</v>
      </c>
      <c r="E265" s="19"/>
      <c r="F265" s="9"/>
      <c r="G265" s="21">
        <f>Source!AO111</f>
        <v>1438.75</v>
      </c>
      <c r="H265" s="20" t="str">
        <f>Source!DG111</f>
        <v/>
      </c>
      <c r="I265" s="9">
        <f>Source!AV111</f>
        <v>1</v>
      </c>
      <c r="J265" s="9">
        <f>IF(Source!BA111&lt;&gt; 0, Source!BA111, 1)</f>
        <v>1</v>
      </c>
      <c r="K265" s="21">
        <f>Source!S111</f>
        <v>431.63</v>
      </c>
      <c r="L265" s="21"/>
    </row>
    <row r="266" spans="1:22" ht="14.25" x14ac:dyDescent="0.2">
      <c r="A266" s="18"/>
      <c r="B266" s="18"/>
      <c r="C266" s="18"/>
      <c r="D266" s="18" t="s">
        <v>609</v>
      </c>
      <c r="E266" s="19" t="s">
        <v>610</v>
      </c>
      <c r="F266" s="9">
        <f>Source!AT111</f>
        <v>70</v>
      </c>
      <c r="G266" s="21"/>
      <c r="H266" s="20"/>
      <c r="I266" s="9"/>
      <c r="J266" s="9"/>
      <c r="K266" s="21">
        <f>SUM(R263:R265)</f>
        <v>302.14</v>
      </c>
      <c r="L266" s="21"/>
    </row>
    <row r="267" spans="1:22" ht="14.25" x14ac:dyDescent="0.2">
      <c r="A267" s="18"/>
      <c r="B267" s="18"/>
      <c r="C267" s="18"/>
      <c r="D267" s="18" t="s">
        <v>611</v>
      </c>
      <c r="E267" s="19" t="s">
        <v>610</v>
      </c>
      <c r="F267" s="9">
        <f>Source!AU111</f>
        <v>10</v>
      </c>
      <c r="G267" s="21"/>
      <c r="H267" s="20"/>
      <c r="I267" s="9"/>
      <c r="J267" s="9"/>
      <c r="K267" s="21">
        <f>SUM(T263:T266)</f>
        <v>43.16</v>
      </c>
      <c r="L267" s="21"/>
    </row>
    <row r="268" spans="1:22" ht="14.25" x14ac:dyDescent="0.2">
      <c r="A268" s="18"/>
      <c r="B268" s="18"/>
      <c r="C268" s="18"/>
      <c r="D268" s="18" t="s">
        <v>613</v>
      </c>
      <c r="E268" s="19" t="s">
        <v>614</v>
      </c>
      <c r="F268" s="9">
        <f>Source!AQ111</f>
        <v>2.33</v>
      </c>
      <c r="G268" s="21"/>
      <c r="H268" s="20" t="str">
        <f>Source!DI111</f>
        <v/>
      </c>
      <c r="I268" s="9">
        <f>Source!AV111</f>
        <v>1</v>
      </c>
      <c r="J268" s="9"/>
      <c r="K268" s="21"/>
      <c r="L268" s="21">
        <f>Source!U111</f>
        <v>0.69899999999999995</v>
      </c>
    </row>
    <row r="269" spans="1:22" ht="15" x14ac:dyDescent="0.25">
      <c r="A269" s="24"/>
      <c r="B269" s="24"/>
      <c r="C269" s="24"/>
      <c r="D269" s="24"/>
      <c r="E269" s="24"/>
      <c r="F269" s="24"/>
      <c r="G269" s="24"/>
      <c r="H269" s="24"/>
      <c r="I269" s="24"/>
      <c r="J269" s="47">
        <f>K265+K266+K267</f>
        <v>776.93</v>
      </c>
      <c r="K269" s="47"/>
      <c r="L269" s="25">
        <f>IF(Source!I111&lt;&gt;0, ROUND(J269/Source!I111, 2), 0)</f>
        <v>2589.77</v>
      </c>
      <c r="P269" s="23">
        <f>J269</f>
        <v>776.93</v>
      </c>
    </row>
    <row r="270" spans="1:22" ht="42.75" x14ac:dyDescent="0.2">
      <c r="A270" s="18">
        <v>28</v>
      </c>
      <c r="B270" s="18">
        <v>28</v>
      </c>
      <c r="C270" s="18" t="str">
        <f>Source!F112</f>
        <v>1.23-2103-41-1/1</v>
      </c>
      <c r="D270" s="18" t="str">
        <f>Source!G112</f>
        <v>Техническое обслуживание регулирующего клапана  //  Регулирующий вентиль</v>
      </c>
      <c r="E270" s="19" t="str">
        <f>Source!H112</f>
        <v>шт.</v>
      </c>
      <c r="F270" s="9">
        <f>Source!I112</f>
        <v>3</v>
      </c>
      <c r="G270" s="21"/>
      <c r="H270" s="20"/>
      <c r="I270" s="9"/>
      <c r="J270" s="9"/>
      <c r="K270" s="21"/>
      <c r="L270" s="21"/>
      <c r="Q270">
        <f>ROUND((Source!BZ112/100)*ROUND((Source!AF112*Source!AV112)*Source!I112, 2), 2)</f>
        <v>436.8</v>
      </c>
      <c r="R270">
        <f>Source!X112</f>
        <v>436.8</v>
      </c>
      <c r="S270">
        <f>ROUND((Source!CA112/100)*ROUND((Source!AF112*Source!AV112)*Source!I112, 2), 2)</f>
        <v>62.4</v>
      </c>
      <c r="T270">
        <f>Source!Y112</f>
        <v>62.4</v>
      </c>
      <c r="U270">
        <f>ROUND((175/100)*ROUND((Source!AE112*Source!AV112)*Source!I112, 2), 2)</f>
        <v>260.24</v>
      </c>
      <c r="V270">
        <f>ROUND((108/100)*ROUND(Source!CS112*Source!I112, 2), 2)</f>
        <v>160.61000000000001</v>
      </c>
    </row>
    <row r="271" spans="1:22" ht="14.25" x14ac:dyDescent="0.2">
      <c r="A271" s="18"/>
      <c r="B271" s="18"/>
      <c r="C271" s="18"/>
      <c r="D271" s="18" t="s">
        <v>605</v>
      </c>
      <c r="E271" s="19"/>
      <c r="F271" s="9"/>
      <c r="G271" s="21">
        <f>Source!AO112</f>
        <v>208</v>
      </c>
      <c r="H271" s="20" t="str">
        <f>Source!DG112</f>
        <v/>
      </c>
      <c r="I271" s="9">
        <f>Source!AV112</f>
        <v>1</v>
      </c>
      <c r="J271" s="9">
        <f>IF(Source!BA112&lt;&gt; 0, Source!BA112, 1)</f>
        <v>1</v>
      </c>
      <c r="K271" s="21">
        <f>Source!S112</f>
        <v>624</v>
      </c>
      <c r="L271" s="21"/>
    </row>
    <row r="272" spans="1:22" ht="14.25" x14ac:dyDescent="0.2">
      <c r="A272" s="18"/>
      <c r="B272" s="18"/>
      <c r="C272" s="18"/>
      <c r="D272" s="18" t="s">
        <v>606</v>
      </c>
      <c r="E272" s="19"/>
      <c r="F272" s="9"/>
      <c r="G272" s="21">
        <f>Source!AM112</f>
        <v>78.180000000000007</v>
      </c>
      <c r="H272" s="20" t="str">
        <f>Source!DE112</f>
        <v/>
      </c>
      <c r="I272" s="9">
        <f>Source!AV112</f>
        <v>1</v>
      </c>
      <c r="J272" s="9">
        <f>IF(Source!BB112&lt;&gt; 0, Source!BB112, 1)</f>
        <v>1</v>
      </c>
      <c r="K272" s="21">
        <f>Source!Q112</f>
        <v>234.54</v>
      </c>
      <c r="L272" s="21"/>
    </row>
    <row r="273" spans="1:22" ht="14.25" x14ac:dyDescent="0.2">
      <c r="A273" s="18"/>
      <c r="B273" s="18"/>
      <c r="C273" s="18"/>
      <c r="D273" s="18" t="s">
        <v>607</v>
      </c>
      <c r="E273" s="19"/>
      <c r="F273" s="9"/>
      <c r="G273" s="21">
        <f>Source!AN112</f>
        <v>49.57</v>
      </c>
      <c r="H273" s="20" t="str">
        <f>Source!DF112</f>
        <v/>
      </c>
      <c r="I273" s="9">
        <f>Source!AV112</f>
        <v>1</v>
      </c>
      <c r="J273" s="9">
        <f>IF(Source!BS112&lt;&gt; 0, Source!BS112, 1)</f>
        <v>1</v>
      </c>
      <c r="K273" s="22">
        <f>Source!R112</f>
        <v>148.71</v>
      </c>
      <c r="L273" s="21"/>
    </row>
    <row r="274" spans="1:22" ht="14.25" x14ac:dyDescent="0.2">
      <c r="A274" s="18"/>
      <c r="B274" s="18"/>
      <c r="C274" s="18"/>
      <c r="D274" s="18" t="s">
        <v>609</v>
      </c>
      <c r="E274" s="19" t="s">
        <v>610</v>
      </c>
      <c r="F274" s="9">
        <f>Source!AT112</f>
        <v>70</v>
      </c>
      <c r="G274" s="21"/>
      <c r="H274" s="20"/>
      <c r="I274" s="9"/>
      <c r="J274" s="9"/>
      <c r="K274" s="21">
        <f>SUM(R270:R273)</f>
        <v>436.8</v>
      </c>
      <c r="L274" s="21"/>
    </row>
    <row r="275" spans="1:22" ht="14.25" x14ac:dyDescent="0.2">
      <c r="A275" s="18"/>
      <c r="B275" s="18"/>
      <c r="C275" s="18"/>
      <c r="D275" s="18" t="s">
        <v>611</v>
      </c>
      <c r="E275" s="19" t="s">
        <v>610</v>
      </c>
      <c r="F275" s="9">
        <f>Source!AU112</f>
        <v>10</v>
      </c>
      <c r="G275" s="21"/>
      <c r="H275" s="20"/>
      <c r="I275" s="9"/>
      <c r="J275" s="9"/>
      <c r="K275" s="21">
        <f>SUM(T270:T274)</f>
        <v>62.4</v>
      </c>
      <c r="L275" s="21"/>
    </row>
    <row r="276" spans="1:22" ht="14.25" x14ac:dyDescent="0.2">
      <c r="A276" s="18"/>
      <c r="B276" s="18"/>
      <c r="C276" s="18"/>
      <c r="D276" s="18" t="s">
        <v>612</v>
      </c>
      <c r="E276" s="19" t="s">
        <v>610</v>
      </c>
      <c r="F276" s="9">
        <f>108</f>
        <v>108</v>
      </c>
      <c r="G276" s="21"/>
      <c r="H276" s="20"/>
      <c r="I276" s="9"/>
      <c r="J276" s="9"/>
      <c r="K276" s="21">
        <f>SUM(V270:V275)</f>
        <v>160.61000000000001</v>
      </c>
      <c r="L276" s="21"/>
    </row>
    <row r="277" spans="1:22" ht="14.25" x14ac:dyDescent="0.2">
      <c r="A277" s="18"/>
      <c r="B277" s="18"/>
      <c r="C277" s="18"/>
      <c r="D277" s="18" t="s">
        <v>613</v>
      </c>
      <c r="E277" s="19" t="s">
        <v>614</v>
      </c>
      <c r="F277" s="9">
        <f>Source!AQ112</f>
        <v>0.37</v>
      </c>
      <c r="G277" s="21"/>
      <c r="H277" s="20" t="str">
        <f>Source!DI112</f>
        <v/>
      </c>
      <c r="I277" s="9">
        <f>Source!AV112</f>
        <v>1</v>
      </c>
      <c r="J277" s="9"/>
      <c r="K277" s="21"/>
      <c r="L277" s="21">
        <f>Source!U112</f>
        <v>1.1099999999999999</v>
      </c>
    </row>
    <row r="278" spans="1:22" ht="15" x14ac:dyDescent="0.25">
      <c r="A278" s="24"/>
      <c r="B278" s="24"/>
      <c r="C278" s="24"/>
      <c r="D278" s="24"/>
      <c r="E278" s="24"/>
      <c r="F278" s="24"/>
      <c r="G278" s="24"/>
      <c r="H278" s="24"/>
      <c r="I278" s="24"/>
      <c r="J278" s="47">
        <f>K271+K272+K274+K275+K276</f>
        <v>1518.35</v>
      </c>
      <c r="K278" s="47"/>
      <c r="L278" s="25">
        <f>IF(Source!I112&lt;&gt;0, ROUND(J278/Source!I112, 2), 0)</f>
        <v>506.12</v>
      </c>
      <c r="P278" s="23">
        <f>J278</f>
        <v>1518.35</v>
      </c>
    </row>
    <row r="279" spans="1:22" ht="42.75" x14ac:dyDescent="0.2">
      <c r="A279" s="18">
        <v>29</v>
      </c>
      <c r="B279" s="18">
        <v>29</v>
      </c>
      <c r="C279" s="18" t="str">
        <f>Source!F113</f>
        <v>1.15-2203-9-1/1</v>
      </c>
      <c r="D279" s="18" t="str">
        <f>Source!G113</f>
        <v>Техническое обслуживание клапанов обратных фланцевых диаметром 50 мм</v>
      </c>
      <c r="E279" s="19" t="str">
        <f>Source!H113</f>
        <v>шт.</v>
      </c>
      <c r="F279" s="9">
        <f>Source!I113</f>
        <v>3</v>
      </c>
      <c r="G279" s="21"/>
      <c r="H279" s="20"/>
      <c r="I279" s="9"/>
      <c r="J279" s="9"/>
      <c r="K279" s="21"/>
      <c r="L279" s="21"/>
      <c r="Q279">
        <f>ROUND((Source!BZ113/100)*ROUND((Source!AF113*Source!AV113)*Source!I113, 2), 2)</f>
        <v>165.27</v>
      </c>
      <c r="R279">
        <f>Source!X113</f>
        <v>165.27</v>
      </c>
      <c r="S279">
        <f>ROUND((Source!CA113/100)*ROUND((Source!AF113*Source!AV113)*Source!I113, 2), 2)</f>
        <v>23.61</v>
      </c>
      <c r="T279">
        <f>Source!Y113</f>
        <v>23.61</v>
      </c>
      <c r="U279">
        <f>ROUND((175/100)*ROUND((Source!AE113*Source!AV113)*Source!I113, 2), 2)</f>
        <v>0</v>
      </c>
      <c r="V279">
        <f>ROUND((108/100)*ROUND(Source!CS113*Source!I113, 2), 2)</f>
        <v>0</v>
      </c>
    </row>
    <row r="280" spans="1:22" ht="14.25" x14ac:dyDescent="0.2">
      <c r="A280" s="18"/>
      <c r="B280" s="18"/>
      <c r="C280" s="18"/>
      <c r="D280" s="18" t="s">
        <v>605</v>
      </c>
      <c r="E280" s="19"/>
      <c r="F280" s="9"/>
      <c r="G280" s="21">
        <f>Source!AO113</f>
        <v>78.7</v>
      </c>
      <c r="H280" s="20" t="str">
        <f>Source!DG113</f>
        <v/>
      </c>
      <c r="I280" s="9">
        <f>Source!AV113</f>
        <v>1</v>
      </c>
      <c r="J280" s="9">
        <f>IF(Source!BA113&lt;&gt; 0, Source!BA113, 1)</f>
        <v>1</v>
      </c>
      <c r="K280" s="21">
        <f>Source!S113</f>
        <v>236.1</v>
      </c>
      <c r="L280" s="21"/>
    </row>
    <row r="281" spans="1:22" ht="14.25" x14ac:dyDescent="0.2">
      <c r="A281" s="18"/>
      <c r="B281" s="18"/>
      <c r="C281" s="18"/>
      <c r="D281" s="18" t="s">
        <v>608</v>
      </c>
      <c r="E281" s="19"/>
      <c r="F281" s="9"/>
      <c r="G281" s="21">
        <f>Source!AL113</f>
        <v>0.31</v>
      </c>
      <c r="H281" s="20" t="str">
        <f>Source!DD113</f>
        <v/>
      </c>
      <c r="I281" s="9">
        <f>Source!AW113</f>
        <v>1</v>
      </c>
      <c r="J281" s="9">
        <f>IF(Source!BC113&lt;&gt; 0, Source!BC113, 1)</f>
        <v>1</v>
      </c>
      <c r="K281" s="21">
        <f>Source!P113</f>
        <v>0.93</v>
      </c>
      <c r="L281" s="21"/>
    </row>
    <row r="282" spans="1:22" ht="14.25" x14ac:dyDescent="0.2">
      <c r="A282" s="18"/>
      <c r="B282" s="18"/>
      <c r="C282" s="18"/>
      <c r="D282" s="18" t="s">
        <v>609</v>
      </c>
      <c r="E282" s="19" t="s">
        <v>610</v>
      </c>
      <c r="F282" s="9">
        <f>Source!AT113</f>
        <v>70</v>
      </c>
      <c r="G282" s="21"/>
      <c r="H282" s="20"/>
      <c r="I282" s="9"/>
      <c r="J282" s="9"/>
      <c r="K282" s="21">
        <f>SUM(R279:R281)</f>
        <v>165.27</v>
      </c>
      <c r="L282" s="21"/>
    </row>
    <row r="283" spans="1:22" ht="14.25" x14ac:dyDescent="0.2">
      <c r="A283" s="18"/>
      <c r="B283" s="18"/>
      <c r="C283" s="18"/>
      <c r="D283" s="18" t="s">
        <v>611</v>
      </c>
      <c r="E283" s="19" t="s">
        <v>610</v>
      </c>
      <c r="F283" s="9">
        <f>Source!AU113</f>
        <v>10</v>
      </c>
      <c r="G283" s="21"/>
      <c r="H283" s="20"/>
      <c r="I283" s="9"/>
      <c r="J283" s="9"/>
      <c r="K283" s="21">
        <f>SUM(T279:T282)</f>
        <v>23.61</v>
      </c>
      <c r="L283" s="21"/>
    </row>
    <row r="284" spans="1:22" ht="14.25" x14ac:dyDescent="0.2">
      <c r="A284" s="18"/>
      <c r="B284" s="18"/>
      <c r="C284" s="18"/>
      <c r="D284" s="18" t="s">
        <v>613</v>
      </c>
      <c r="E284" s="19" t="s">
        <v>614</v>
      </c>
      <c r="F284" s="9">
        <f>Source!AQ113</f>
        <v>0.14000000000000001</v>
      </c>
      <c r="G284" s="21"/>
      <c r="H284" s="20" t="str">
        <f>Source!DI113</f>
        <v/>
      </c>
      <c r="I284" s="9">
        <f>Source!AV113</f>
        <v>1</v>
      </c>
      <c r="J284" s="9"/>
      <c r="K284" s="21"/>
      <c r="L284" s="21">
        <f>Source!U113</f>
        <v>0.42000000000000004</v>
      </c>
    </row>
    <row r="285" spans="1:22" ht="15" x14ac:dyDescent="0.25">
      <c r="A285" s="24"/>
      <c r="B285" s="24"/>
      <c r="C285" s="24"/>
      <c r="D285" s="24"/>
      <c r="E285" s="24"/>
      <c r="F285" s="24"/>
      <c r="G285" s="24"/>
      <c r="H285" s="24"/>
      <c r="I285" s="24"/>
      <c r="J285" s="47">
        <f>K280+K281+K282+K283</f>
        <v>425.91</v>
      </c>
      <c r="K285" s="47"/>
      <c r="L285" s="25">
        <f>IF(Source!I113&lt;&gt;0, ROUND(J285/Source!I113, 2), 0)</f>
        <v>141.97</v>
      </c>
      <c r="P285" s="23">
        <f>J285</f>
        <v>425.91</v>
      </c>
    </row>
    <row r="286" spans="1:22" ht="57" x14ac:dyDescent="0.2">
      <c r="A286" s="18">
        <v>30</v>
      </c>
      <c r="B286" s="18">
        <v>30</v>
      </c>
      <c r="C286" s="18" t="str">
        <f>Source!F114</f>
        <v>1.23-2103-9-1/1</v>
      </c>
      <c r="D286" s="18" t="str">
        <f>Source!G114</f>
        <v>Техническое обслуживание приборов для измерения температуры - термометры манометрические тип ТПП-СК</v>
      </c>
      <c r="E286" s="19" t="str">
        <f>Source!H114</f>
        <v>шт.</v>
      </c>
      <c r="F286" s="9">
        <f>Source!I114</f>
        <v>6</v>
      </c>
      <c r="G286" s="21"/>
      <c r="H286" s="20"/>
      <c r="I286" s="9"/>
      <c r="J286" s="9"/>
      <c r="K286" s="21"/>
      <c r="L286" s="21"/>
      <c r="Q286">
        <f>ROUND((Source!BZ114/100)*ROUND((Source!AF114*Source!AV114)*Source!I114, 2), 2)</f>
        <v>2826.85</v>
      </c>
      <c r="R286">
        <f>Source!X114</f>
        <v>2826.85</v>
      </c>
      <c r="S286">
        <f>ROUND((Source!CA114/100)*ROUND((Source!AF114*Source!AV114)*Source!I114, 2), 2)</f>
        <v>403.84</v>
      </c>
      <c r="T286">
        <f>Source!Y114</f>
        <v>403.84</v>
      </c>
      <c r="U286">
        <f>ROUND((175/100)*ROUND((Source!AE114*Source!AV114)*Source!I114, 2), 2)</f>
        <v>0</v>
      </c>
      <c r="V286">
        <f>ROUND((108/100)*ROUND(Source!CS114*Source!I114, 2), 2)</f>
        <v>0</v>
      </c>
    </row>
    <row r="287" spans="1:22" ht="14.25" x14ac:dyDescent="0.2">
      <c r="A287" s="18"/>
      <c r="B287" s="18"/>
      <c r="C287" s="18"/>
      <c r="D287" s="18" t="s">
        <v>605</v>
      </c>
      <c r="E287" s="19"/>
      <c r="F287" s="9"/>
      <c r="G287" s="21">
        <f>Source!AO114</f>
        <v>673.06</v>
      </c>
      <c r="H287" s="20" t="str">
        <f>Source!DG114</f>
        <v/>
      </c>
      <c r="I287" s="9">
        <f>Source!AV114</f>
        <v>1</v>
      </c>
      <c r="J287" s="9">
        <f>IF(Source!BA114&lt;&gt; 0, Source!BA114, 1)</f>
        <v>1</v>
      </c>
      <c r="K287" s="21">
        <f>Source!S114</f>
        <v>4038.36</v>
      </c>
      <c r="L287" s="21"/>
    </row>
    <row r="288" spans="1:22" ht="14.25" x14ac:dyDescent="0.2">
      <c r="A288" s="18"/>
      <c r="B288" s="18"/>
      <c r="C288" s="18"/>
      <c r="D288" s="18" t="s">
        <v>609</v>
      </c>
      <c r="E288" s="19" t="s">
        <v>610</v>
      </c>
      <c r="F288" s="9">
        <f>Source!AT114</f>
        <v>70</v>
      </c>
      <c r="G288" s="21"/>
      <c r="H288" s="20"/>
      <c r="I288" s="9"/>
      <c r="J288" s="9"/>
      <c r="K288" s="21">
        <f>SUM(R286:R287)</f>
        <v>2826.85</v>
      </c>
      <c r="L288" s="21"/>
    </row>
    <row r="289" spans="1:22" ht="14.25" x14ac:dyDescent="0.2">
      <c r="A289" s="18"/>
      <c r="B289" s="18"/>
      <c r="C289" s="18"/>
      <c r="D289" s="18" t="s">
        <v>611</v>
      </c>
      <c r="E289" s="19" t="s">
        <v>610</v>
      </c>
      <c r="F289" s="9">
        <f>Source!AU114</f>
        <v>10</v>
      </c>
      <c r="G289" s="21"/>
      <c r="H289" s="20"/>
      <c r="I289" s="9"/>
      <c r="J289" s="9"/>
      <c r="K289" s="21">
        <f>SUM(T286:T288)</f>
        <v>403.84</v>
      </c>
      <c r="L289" s="21"/>
    </row>
    <row r="290" spans="1:22" ht="14.25" x14ac:dyDescent="0.2">
      <c r="A290" s="18"/>
      <c r="B290" s="18"/>
      <c r="C290" s="18"/>
      <c r="D290" s="18" t="s">
        <v>613</v>
      </c>
      <c r="E290" s="19" t="s">
        <v>614</v>
      </c>
      <c r="F290" s="9">
        <f>Source!AQ114</f>
        <v>1.0900000000000001</v>
      </c>
      <c r="G290" s="21"/>
      <c r="H290" s="20" t="str">
        <f>Source!DI114</f>
        <v/>
      </c>
      <c r="I290" s="9">
        <f>Source!AV114</f>
        <v>1</v>
      </c>
      <c r="J290" s="9"/>
      <c r="K290" s="21"/>
      <c r="L290" s="21">
        <f>Source!U114</f>
        <v>6.5400000000000009</v>
      </c>
    </row>
    <row r="291" spans="1:22" ht="15" x14ac:dyDescent="0.25">
      <c r="A291" s="24"/>
      <c r="B291" s="24"/>
      <c r="C291" s="24"/>
      <c r="D291" s="24"/>
      <c r="E291" s="24"/>
      <c r="F291" s="24"/>
      <c r="G291" s="24"/>
      <c r="H291" s="24"/>
      <c r="I291" s="24"/>
      <c r="J291" s="47">
        <f>K287+K288+K289</f>
        <v>7269.05</v>
      </c>
      <c r="K291" s="47"/>
      <c r="L291" s="25">
        <f>IF(Source!I114&lt;&gt;0, ROUND(J291/Source!I114, 2), 0)</f>
        <v>1211.51</v>
      </c>
      <c r="P291" s="23">
        <f>J291</f>
        <v>7269.05</v>
      </c>
    </row>
    <row r="292" spans="1:22" ht="28.5" x14ac:dyDescent="0.2">
      <c r="A292" s="18">
        <v>31</v>
      </c>
      <c r="B292" s="18">
        <v>31</v>
      </c>
      <c r="C292" s="18" t="str">
        <f>Source!F115</f>
        <v>1.17-2103-17-1/1</v>
      </c>
      <c r="D292" s="18" t="str">
        <f>Source!G115</f>
        <v>Техническое обслуживание автоматического воздухоотводчика</v>
      </c>
      <c r="E292" s="19" t="str">
        <f>Source!H115</f>
        <v>10 шт.</v>
      </c>
      <c r="F292" s="9">
        <f>Source!I115</f>
        <v>1.4</v>
      </c>
      <c r="G292" s="21"/>
      <c r="H292" s="20"/>
      <c r="I292" s="9"/>
      <c r="J292" s="9"/>
      <c r="K292" s="21"/>
      <c r="L292" s="21"/>
      <c r="Q292">
        <f>ROUND((Source!BZ115/100)*ROUND((Source!AF115*Source!AV115)*Source!I115, 2), 2)</f>
        <v>919.81</v>
      </c>
      <c r="R292">
        <f>Source!X115</f>
        <v>919.81</v>
      </c>
      <c r="S292">
        <f>ROUND((Source!CA115/100)*ROUND((Source!AF115*Source!AV115)*Source!I115, 2), 2)</f>
        <v>131.4</v>
      </c>
      <c r="T292">
        <f>Source!Y115</f>
        <v>131.4</v>
      </c>
      <c r="U292">
        <f>ROUND((175/100)*ROUND((Source!AE115*Source!AV115)*Source!I115, 2), 2)</f>
        <v>0</v>
      </c>
      <c r="V292">
        <f>ROUND((108/100)*ROUND(Source!CS115*Source!I115, 2), 2)</f>
        <v>0</v>
      </c>
    </row>
    <row r="293" spans="1:22" x14ac:dyDescent="0.2">
      <c r="D293" s="26" t="str">
        <f>"Объем: "&amp;Source!I115&amp;"=14/"&amp;"10"</f>
        <v>Объем: 1,4=14/10</v>
      </c>
    </row>
    <row r="294" spans="1:22" ht="14.25" x14ac:dyDescent="0.2">
      <c r="A294" s="18"/>
      <c r="B294" s="18"/>
      <c r="C294" s="18"/>
      <c r="D294" s="18" t="s">
        <v>605</v>
      </c>
      <c r="E294" s="19"/>
      <c r="F294" s="9"/>
      <c r="G294" s="21">
        <f>Source!AO115</f>
        <v>938.58</v>
      </c>
      <c r="H294" s="20" t="str">
        <f>Source!DG115</f>
        <v/>
      </c>
      <c r="I294" s="9">
        <f>Source!AV115</f>
        <v>1</v>
      </c>
      <c r="J294" s="9">
        <f>IF(Source!BA115&lt;&gt; 0, Source!BA115, 1)</f>
        <v>1</v>
      </c>
      <c r="K294" s="21">
        <f>Source!S115</f>
        <v>1314.01</v>
      </c>
      <c r="L294" s="21"/>
    </row>
    <row r="295" spans="1:22" ht="14.25" x14ac:dyDescent="0.2">
      <c r="A295" s="18"/>
      <c r="B295" s="18"/>
      <c r="C295" s="18"/>
      <c r="D295" s="18" t="s">
        <v>608</v>
      </c>
      <c r="E295" s="19"/>
      <c r="F295" s="9"/>
      <c r="G295" s="21">
        <f>Source!AL115</f>
        <v>0.63</v>
      </c>
      <c r="H295" s="20" t="str">
        <f>Source!DD115</f>
        <v/>
      </c>
      <c r="I295" s="9">
        <f>Source!AW115</f>
        <v>1</v>
      </c>
      <c r="J295" s="9">
        <f>IF(Source!BC115&lt;&gt; 0, Source!BC115, 1)</f>
        <v>1</v>
      </c>
      <c r="K295" s="21">
        <f>Source!P115</f>
        <v>0.88</v>
      </c>
      <c r="L295" s="21"/>
    </row>
    <row r="296" spans="1:22" ht="14.25" x14ac:dyDescent="0.2">
      <c r="A296" s="18"/>
      <c r="B296" s="18"/>
      <c r="C296" s="18"/>
      <c r="D296" s="18" t="s">
        <v>609</v>
      </c>
      <c r="E296" s="19" t="s">
        <v>610</v>
      </c>
      <c r="F296" s="9">
        <f>Source!AT115</f>
        <v>70</v>
      </c>
      <c r="G296" s="21"/>
      <c r="H296" s="20"/>
      <c r="I296" s="9"/>
      <c r="J296" s="9"/>
      <c r="K296" s="21">
        <f>SUM(R292:R295)</f>
        <v>919.81</v>
      </c>
      <c r="L296" s="21"/>
    </row>
    <row r="297" spans="1:22" ht="14.25" x14ac:dyDescent="0.2">
      <c r="A297" s="18"/>
      <c r="B297" s="18"/>
      <c r="C297" s="18"/>
      <c r="D297" s="18" t="s">
        <v>611</v>
      </c>
      <c r="E297" s="19" t="s">
        <v>610</v>
      </c>
      <c r="F297" s="9">
        <f>Source!AU115</f>
        <v>10</v>
      </c>
      <c r="G297" s="21"/>
      <c r="H297" s="20"/>
      <c r="I297" s="9"/>
      <c r="J297" s="9"/>
      <c r="K297" s="21">
        <f>SUM(T292:T296)</f>
        <v>131.4</v>
      </c>
      <c r="L297" s="21"/>
    </row>
    <row r="298" spans="1:22" ht="14.25" x14ac:dyDescent="0.2">
      <c r="A298" s="18"/>
      <c r="B298" s="18"/>
      <c r="C298" s="18"/>
      <c r="D298" s="18" t="s">
        <v>613</v>
      </c>
      <c r="E298" s="19" t="s">
        <v>614</v>
      </c>
      <c r="F298" s="9">
        <f>Source!AQ115</f>
        <v>1.52</v>
      </c>
      <c r="G298" s="21"/>
      <c r="H298" s="20" t="str">
        <f>Source!DI115</f>
        <v/>
      </c>
      <c r="I298" s="9">
        <f>Source!AV115</f>
        <v>1</v>
      </c>
      <c r="J298" s="9"/>
      <c r="K298" s="21"/>
      <c r="L298" s="21">
        <f>Source!U115</f>
        <v>2.1279999999999997</v>
      </c>
    </row>
    <row r="299" spans="1:22" ht="15" x14ac:dyDescent="0.25">
      <c r="A299" s="24"/>
      <c r="B299" s="24"/>
      <c r="C299" s="24"/>
      <c r="D299" s="24"/>
      <c r="E299" s="24"/>
      <c r="F299" s="24"/>
      <c r="G299" s="24"/>
      <c r="H299" s="24"/>
      <c r="I299" s="24"/>
      <c r="J299" s="47">
        <f>K294+K295+K296+K297</f>
        <v>2366.1</v>
      </c>
      <c r="K299" s="47"/>
      <c r="L299" s="25">
        <f>IF(Source!I115&lt;&gt;0, ROUND(J299/Source!I115, 2), 0)</f>
        <v>1690.07</v>
      </c>
      <c r="P299" s="23">
        <f>J299</f>
        <v>2366.1</v>
      </c>
    </row>
    <row r="300" spans="1:22" ht="42.75" x14ac:dyDescent="0.2">
      <c r="A300" s="18">
        <v>32</v>
      </c>
      <c r="B300" s="18">
        <v>32</v>
      </c>
      <c r="C300" s="18" t="str">
        <f>Source!F116</f>
        <v>1.15-2203-7-1/1</v>
      </c>
      <c r="D300" s="18" t="str">
        <f>Source!G116</f>
        <v>Техническое обслуживание крана шарового латунного никелированного диаметром до 25 мм</v>
      </c>
      <c r="E300" s="19" t="str">
        <f>Source!H116</f>
        <v>10 шт.</v>
      </c>
      <c r="F300" s="9">
        <f>Source!I116</f>
        <v>1.2</v>
      </c>
      <c r="G300" s="21"/>
      <c r="H300" s="20"/>
      <c r="I300" s="9"/>
      <c r="J300" s="9"/>
      <c r="K300" s="21"/>
      <c r="L300" s="21"/>
      <c r="Q300">
        <f>ROUND((Source!BZ116/100)*ROUND((Source!AF116*Source!AV116)*Source!I116, 2), 2)</f>
        <v>233.41</v>
      </c>
      <c r="R300">
        <f>Source!X116</f>
        <v>233.41</v>
      </c>
      <c r="S300">
        <f>ROUND((Source!CA116/100)*ROUND((Source!AF116*Source!AV116)*Source!I116, 2), 2)</f>
        <v>33.340000000000003</v>
      </c>
      <c r="T300">
        <f>Source!Y116</f>
        <v>33.340000000000003</v>
      </c>
      <c r="U300">
        <f>ROUND((175/100)*ROUND((Source!AE116*Source!AV116)*Source!I116, 2), 2)</f>
        <v>0</v>
      </c>
      <c r="V300">
        <f>ROUND((108/100)*ROUND(Source!CS116*Source!I116, 2), 2)</f>
        <v>0</v>
      </c>
    </row>
    <row r="301" spans="1:22" x14ac:dyDescent="0.2">
      <c r="D301" s="26" t="str">
        <f>"Объем: "&amp;Source!I116&amp;"=12/"&amp;"10"</f>
        <v>Объем: 1,2=12/10</v>
      </c>
    </row>
    <row r="302" spans="1:22" ht="14.25" x14ac:dyDescent="0.2">
      <c r="A302" s="18"/>
      <c r="B302" s="18"/>
      <c r="C302" s="18"/>
      <c r="D302" s="18" t="s">
        <v>605</v>
      </c>
      <c r="E302" s="19"/>
      <c r="F302" s="9"/>
      <c r="G302" s="21">
        <f>Source!AO116</f>
        <v>277.87</v>
      </c>
      <c r="H302" s="20" t="str">
        <f>Source!DG116</f>
        <v/>
      </c>
      <c r="I302" s="9">
        <f>Source!AV116</f>
        <v>1</v>
      </c>
      <c r="J302" s="9">
        <f>IF(Source!BA116&lt;&gt; 0, Source!BA116, 1)</f>
        <v>1</v>
      </c>
      <c r="K302" s="21">
        <f>Source!S116</f>
        <v>333.44</v>
      </c>
      <c r="L302" s="21"/>
    </row>
    <row r="303" spans="1:22" ht="14.25" x14ac:dyDescent="0.2">
      <c r="A303" s="18"/>
      <c r="B303" s="18"/>
      <c r="C303" s="18"/>
      <c r="D303" s="18" t="s">
        <v>609</v>
      </c>
      <c r="E303" s="19" t="s">
        <v>610</v>
      </c>
      <c r="F303" s="9">
        <f>Source!AT116</f>
        <v>70</v>
      </c>
      <c r="G303" s="21"/>
      <c r="H303" s="20"/>
      <c r="I303" s="9"/>
      <c r="J303" s="9"/>
      <c r="K303" s="21">
        <f>SUM(R300:R302)</f>
        <v>233.41</v>
      </c>
      <c r="L303" s="21"/>
    </row>
    <row r="304" spans="1:22" ht="14.25" x14ac:dyDescent="0.2">
      <c r="A304" s="18"/>
      <c r="B304" s="18"/>
      <c r="C304" s="18"/>
      <c r="D304" s="18" t="s">
        <v>611</v>
      </c>
      <c r="E304" s="19" t="s">
        <v>610</v>
      </c>
      <c r="F304" s="9">
        <f>Source!AU116</f>
        <v>10</v>
      </c>
      <c r="G304" s="21"/>
      <c r="H304" s="20"/>
      <c r="I304" s="9"/>
      <c r="J304" s="9"/>
      <c r="K304" s="21">
        <f>SUM(T300:T303)</f>
        <v>33.340000000000003</v>
      </c>
      <c r="L304" s="21"/>
    </row>
    <row r="305" spans="1:29" ht="14.25" x14ac:dyDescent="0.2">
      <c r="A305" s="18"/>
      <c r="B305" s="18"/>
      <c r="C305" s="18"/>
      <c r="D305" s="18" t="s">
        <v>613</v>
      </c>
      <c r="E305" s="19" t="s">
        <v>614</v>
      </c>
      <c r="F305" s="9">
        <f>Source!AQ116</f>
        <v>0.45</v>
      </c>
      <c r="G305" s="21"/>
      <c r="H305" s="20" t="str">
        <f>Source!DI116</f>
        <v/>
      </c>
      <c r="I305" s="9">
        <f>Source!AV116</f>
        <v>1</v>
      </c>
      <c r="J305" s="9"/>
      <c r="K305" s="21"/>
      <c r="L305" s="21">
        <f>Source!U116</f>
        <v>0.54</v>
      </c>
    </row>
    <row r="306" spans="1:29" ht="15" x14ac:dyDescent="0.25">
      <c r="A306" s="24"/>
      <c r="B306" s="24"/>
      <c r="C306" s="24"/>
      <c r="D306" s="24"/>
      <c r="E306" s="24"/>
      <c r="F306" s="24"/>
      <c r="G306" s="24"/>
      <c r="H306" s="24"/>
      <c r="I306" s="24"/>
      <c r="J306" s="47">
        <f>K302+K303+K304</f>
        <v>600.19000000000005</v>
      </c>
      <c r="K306" s="47"/>
      <c r="L306" s="25">
        <f>IF(Source!I116&lt;&gt;0, ROUND(J306/Source!I116, 2), 0)</f>
        <v>500.16</v>
      </c>
      <c r="P306" s="23">
        <f>J306</f>
        <v>600.19000000000005</v>
      </c>
    </row>
    <row r="308" spans="1:29" ht="30" x14ac:dyDescent="0.25">
      <c r="C308" s="48" t="str">
        <f>Source!G119</f>
        <v>ПВ1 Установка: LITE  ONE  50  20  H.100  RL  //G.1-V.1[P.1=EG.4=RX.1=RX.1-P.1]V.1- G.1[FR.C45.055A2-SP.05][HW.1-P.1]G.1||//G.1(P.1-SP.05-EG.4-FR.C45.055A2)</v>
      </c>
      <c r="D308" s="48"/>
      <c r="E308" s="48"/>
      <c r="F308" s="48"/>
      <c r="G308" s="48"/>
      <c r="H308" s="48"/>
      <c r="I308" s="48"/>
      <c r="J308" s="48"/>
      <c r="K308" s="48"/>
      <c r="AC308" s="29" t="str">
        <f>Source!G119</f>
        <v>ПВ1 Установка: LITE  ONE  50  20  H.100  RL  //G.1-V.1[P.1=EG.4=RX.1=RX.1-P.1]V.1- G.1[FR.C45.055A2-SP.05][HW.1-P.1]G.1||//G.1(P.1-SP.05-EG.4-FR.C45.055A2)</v>
      </c>
    </row>
    <row r="309" spans="1:29" ht="42.75" x14ac:dyDescent="0.2">
      <c r="A309" s="18">
        <v>33</v>
      </c>
      <c r="B309" s="18">
        <v>33</v>
      </c>
      <c r="C309" s="18" t="str">
        <f>Source!F121</f>
        <v>1.18-2403-21-6/1</v>
      </c>
      <c r="D309" s="18" t="str">
        <f>Source!G121</f>
        <v>Техническое обслуживание приточных установок производительностью до 20000 м3/ч - ежеквартальное</v>
      </c>
      <c r="E309" s="19" t="str">
        <f>Source!H121</f>
        <v>установка</v>
      </c>
      <c r="F309" s="9">
        <f>Source!I121</f>
        <v>1</v>
      </c>
      <c r="G309" s="21"/>
      <c r="H309" s="20"/>
      <c r="I309" s="9"/>
      <c r="J309" s="9"/>
      <c r="K309" s="21"/>
      <c r="L309" s="21"/>
      <c r="Q309">
        <f>ROUND((Source!BZ121/100)*ROUND((Source!AF121*Source!AV121)*Source!I121, 2), 2)</f>
        <v>4682.17</v>
      </c>
      <c r="R309">
        <f>Source!X121</f>
        <v>4682.17</v>
      </c>
      <c r="S309">
        <f>ROUND((Source!CA121/100)*ROUND((Source!AF121*Source!AV121)*Source!I121, 2), 2)</f>
        <v>668.88</v>
      </c>
      <c r="T309">
        <f>Source!Y121</f>
        <v>668.88</v>
      </c>
      <c r="U309">
        <f>ROUND((175/100)*ROUND((Source!AE121*Source!AV121)*Source!I121, 2), 2)</f>
        <v>0.25</v>
      </c>
      <c r="V309">
        <f>ROUND((108/100)*ROUND(Source!CS121*Source!I121, 2), 2)</f>
        <v>0.15</v>
      </c>
    </row>
    <row r="310" spans="1:29" ht="14.25" x14ac:dyDescent="0.2">
      <c r="A310" s="18"/>
      <c r="B310" s="18"/>
      <c r="C310" s="18"/>
      <c r="D310" s="18" t="s">
        <v>605</v>
      </c>
      <c r="E310" s="19"/>
      <c r="F310" s="9"/>
      <c r="G310" s="21">
        <f>Source!AO121</f>
        <v>3344.41</v>
      </c>
      <c r="H310" s="20" t="str">
        <f>Source!DG121</f>
        <v>)*2</v>
      </c>
      <c r="I310" s="9">
        <f>Source!AV121</f>
        <v>1</v>
      </c>
      <c r="J310" s="9">
        <f>IF(Source!BA121&lt;&gt; 0, Source!BA121, 1)</f>
        <v>1</v>
      </c>
      <c r="K310" s="21">
        <f>Source!S121</f>
        <v>6688.82</v>
      </c>
      <c r="L310" s="21"/>
    </row>
    <row r="311" spans="1:29" ht="14.25" x14ac:dyDescent="0.2">
      <c r="A311" s="18"/>
      <c r="B311" s="18"/>
      <c r="C311" s="18"/>
      <c r="D311" s="18" t="s">
        <v>606</v>
      </c>
      <c r="E311" s="19"/>
      <c r="F311" s="9"/>
      <c r="G311" s="21">
        <f>Source!AM121</f>
        <v>5.36</v>
      </c>
      <c r="H311" s="20" t="str">
        <f>Source!DE121</f>
        <v>)*2</v>
      </c>
      <c r="I311" s="9">
        <f>Source!AV121</f>
        <v>1</v>
      </c>
      <c r="J311" s="9">
        <f>IF(Source!BB121&lt;&gt; 0, Source!BB121, 1)</f>
        <v>1</v>
      </c>
      <c r="K311" s="21">
        <f>Source!Q121</f>
        <v>10.72</v>
      </c>
      <c r="L311" s="21"/>
    </row>
    <row r="312" spans="1:29" ht="14.25" x14ac:dyDescent="0.2">
      <c r="A312" s="18"/>
      <c r="B312" s="18"/>
      <c r="C312" s="18"/>
      <c r="D312" s="18" t="s">
        <v>607</v>
      </c>
      <c r="E312" s="19"/>
      <c r="F312" s="9"/>
      <c r="G312" s="21">
        <f>Source!AN121</f>
        <v>7.0000000000000007E-2</v>
      </c>
      <c r="H312" s="20" t="str">
        <f>Source!DF121</f>
        <v>)*2</v>
      </c>
      <c r="I312" s="9">
        <f>Source!AV121</f>
        <v>1</v>
      </c>
      <c r="J312" s="9">
        <f>IF(Source!BS121&lt;&gt; 0, Source!BS121, 1)</f>
        <v>1</v>
      </c>
      <c r="K312" s="22">
        <f>Source!R121</f>
        <v>0.14000000000000001</v>
      </c>
      <c r="L312" s="21"/>
    </row>
    <row r="313" spans="1:29" ht="14.25" x14ac:dyDescent="0.2">
      <c r="A313" s="18"/>
      <c r="B313" s="18"/>
      <c r="C313" s="18"/>
      <c r="D313" s="18" t="s">
        <v>608</v>
      </c>
      <c r="E313" s="19"/>
      <c r="F313" s="9"/>
      <c r="G313" s="21">
        <f>Source!AL121</f>
        <v>32.119999999999997</v>
      </c>
      <c r="H313" s="20" t="str">
        <f>Source!DD121</f>
        <v>)*2</v>
      </c>
      <c r="I313" s="9">
        <f>Source!AW121</f>
        <v>1</v>
      </c>
      <c r="J313" s="9">
        <f>IF(Source!BC121&lt;&gt; 0, Source!BC121, 1)</f>
        <v>1</v>
      </c>
      <c r="K313" s="21">
        <f>Source!P121</f>
        <v>64.239999999999995</v>
      </c>
      <c r="L313" s="21"/>
    </row>
    <row r="314" spans="1:29" ht="14.25" x14ac:dyDescent="0.2">
      <c r="A314" s="18"/>
      <c r="B314" s="18"/>
      <c r="C314" s="18"/>
      <c r="D314" s="18" t="s">
        <v>609</v>
      </c>
      <c r="E314" s="19" t="s">
        <v>610</v>
      </c>
      <c r="F314" s="9">
        <f>Source!AT121</f>
        <v>70</v>
      </c>
      <c r="G314" s="21"/>
      <c r="H314" s="20"/>
      <c r="I314" s="9"/>
      <c r="J314" s="9"/>
      <c r="K314" s="21">
        <f>SUM(R309:R313)</f>
        <v>4682.17</v>
      </c>
      <c r="L314" s="21"/>
    </row>
    <row r="315" spans="1:29" ht="14.25" x14ac:dyDescent="0.2">
      <c r="A315" s="18"/>
      <c r="B315" s="18"/>
      <c r="C315" s="18"/>
      <c r="D315" s="18" t="s">
        <v>611</v>
      </c>
      <c r="E315" s="19" t="s">
        <v>610</v>
      </c>
      <c r="F315" s="9">
        <f>Source!AU121</f>
        <v>10</v>
      </c>
      <c r="G315" s="21"/>
      <c r="H315" s="20"/>
      <c r="I315" s="9"/>
      <c r="J315" s="9"/>
      <c r="K315" s="21">
        <f>SUM(T309:T314)</f>
        <v>668.88</v>
      </c>
      <c r="L315" s="21"/>
    </row>
    <row r="316" spans="1:29" ht="14.25" x14ac:dyDescent="0.2">
      <c r="A316" s="18"/>
      <c r="B316" s="18"/>
      <c r="C316" s="18"/>
      <c r="D316" s="18" t="s">
        <v>612</v>
      </c>
      <c r="E316" s="19" t="s">
        <v>610</v>
      </c>
      <c r="F316" s="9">
        <f>108</f>
        <v>108</v>
      </c>
      <c r="G316" s="21"/>
      <c r="H316" s="20"/>
      <c r="I316" s="9"/>
      <c r="J316" s="9"/>
      <c r="K316" s="21">
        <f>SUM(V309:V315)</f>
        <v>0.15</v>
      </c>
      <c r="L316" s="21"/>
    </row>
    <row r="317" spans="1:29" ht="14.25" x14ac:dyDescent="0.2">
      <c r="A317" s="18"/>
      <c r="B317" s="18"/>
      <c r="C317" s="18"/>
      <c r="D317" s="18" t="s">
        <v>613</v>
      </c>
      <c r="E317" s="19" t="s">
        <v>614</v>
      </c>
      <c r="F317" s="9">
        <f>Source!AQ121</f>
        <v>5.04</v>
      </c>
      <c r="G317" s="21"/>
      <c r="H317" s="20" t="str">
        <f>Source!DI121</f>
        <v>)*2</v>
      </c>
      <c r="I317" s="9">
        <f>Source!AV121</f>
        <v>1</v>
      </c>
      <c r="J317" s="9"/>
      <c r="K317" s="21"/>
      <c r="L317" s="21">
        <f>Source!U121</f>
        <v>10.08</v>
      </c>
    </row>
    <row r="318" spans="1:29" ht="15" x14ac:dyDescent="0.25">
      <c r="A318" s="24"/>
      <c r="B318" s="24"/>
      <c r="C318" s="24"/>
      <c r="D318" s="24"/>
      <c r="E318" s="24"/>
      <c r="F318" s="24"/>
      <c r="G318" s="24"/>
      <c r="H318" s="24"/>
      <c r="I318" s="24"/>
      <c r="J318" s="47">
        <f>K310+K311+K313+K314+K315+K316</f>
        <v>12114.98</v>
      </c>
      <c r="K318" s="47"/>
      <c r="L318" s="25">
        <f>IF(Source!I121&lt;&gt;0, ROUND(J318/Source!I121, 2), 0)</f>
        <v>12114.98</v>
      </c>
      <c r="P318" s="23">
        <f>J318</f>
        <v>12114.98</v>
      </c>
    </row>
    <row r="319" spans="1:29" ht="42.75" x14ac:dyDescent="0.2">
      <c r="A319" s="18">
        <v>34</v>
      </c>
      <c r="B319" s="18">
        <v>34</v>
      </c>
      <c r="C319" s="18" t="str">
        <f>Source!F124</f>
        <v>1.18-2403-20-4/1</v>
      </c>
      <c r="D319" s="18" t="str">
        <f>Source!G124</f>
        <v>Техническое обслуживание вытяжных установок производительностью до 20000 м3/ч - ежеквартальное</v>
      </c>
      <c r="E319" s="19" t="str">
        <f>Source!H124</f>
        <v>установка</v>
      </c>
      <c r="F319" s="9">
        <f>Source!I124</f>
        <v>1</v>
      </c>
      <c r="G319" s="21"/>
      <c r="H319" s="20"/>
      <c r="I319" s="9"/>
      <c r="J319" s="9"/>
      <c r="K319" s="21"/>
      <c r="L319" s="21"/>
      <c r="Q319">
        <f>ROUND((Source!BZ124/100)*ROUND((Source!AF124*Source!AV124)*Source!I124, 2), 2)</f>
        <v>2582.64</v>
      </c>
      <c r="R319">
        <f>Source!X124</f>
        <v>2582.64</v>
      </c>
      <c r="S319">
        <f>ROUND((Source!CA124/100)*ROUND((Source!AF124*Source!AV124)*Source!I124, 2), 2)</f>
        <v>368.95</v>
      </c>
      <c r="T319">
        <f>Source!Y124</f>
        <v>368.95</v>
      </c>
      <c r="U319">
        <f>ROUND((175/100)*ROUND((Source!AE124*Source!AV124)*Source!I124, 2), 2)</f>
        <v>0</v>
      </c>
      <c r="V319">
        <f>ROUND((108/100)*ROUND(Source!CS124*Source!I124, 2), 2)</f>
        <v>0</v>
      </c>
    </row>
    <row r="320" spans="1:29" ht="14.25" x14ac:dyDescent="0.2">
      <c r="A320" s="18"/>
      <c r="B320" s="18"/>
      <c r="C320" s="18"/>
      <c r="D320" s="18" t="s">
        <v>605</v>
      </c>
      <c r="E320" s="19"/>
      <c r="F320" s="9"/>
      <c r="G320" s="21">
        <f>Source!AO124</f>
        <v>1844.74</v>
      </c>
      <c r="H320" s="20" t="str">
        <f>Source!DG124</f>
        <v>)*2</v>
      </c>
      <c r="I320" s="9">
        <f>Source!AV124</f>
        <v>1</v>
      </c>
      <c r="J320" s="9">
        <f>IF(Source!BA124&lt;&gt; 0, Source!BA124, 1)</f>
        <v>1</v>
      </c>
      <c r="K320" s="21">
        <f>Source!S124</f>
        <v>3689.48</v>
      </c>
      <c r="L320" s="21"/>
    </row>
    <row r="321" spans="1:29" ht="14.25" x14ac:dyDescent="0.2">
      <c r="A321" s="18"/>
      <c r="B321" s="18"/>
      <c r="C321" s="18"/>
      <c r="D321" s="18" t="s">
        <v>608</v>
      </c>
      <c r="E321" s="19"/>
      <c r="F321" s="9"/>
      <c r="G321" s="21">
        <f>Source!AL124</f>
        <v>0.13</v>
      </c>
      <c r="H321" s="20" t="str">
        <f>Source!DD124</f>
        <v>)*2</v>
      </c>
      <c r="I321" s="9">
        <f>Source!AW124</f>
        <v>1</v>
      </c>
      <c r="J321" s="9">
        <f>IF(Source!BC124&lt;&gt; 0, Source!BC124, 1)</f>
        <v>1</v>
      </c>
      <c r="K321" s="21">
        <f>Source!P124</f>
        <v>0.26</v>
      </c>
      <c r="L321" s="21"/>
    </row>
    <row r="322" spans="1:29" ht="14.25" x14ac:dyDescent="0.2">
      <c r="A322" s="18"/>
      <c r="B322" s="18"/>
      <c r="C322" s="18"/>
      <c r="D322" s="18" t="s">
        <v>609</v>
      </c>
      <c r="E322" s="19" t="s">
        <v>610</v>
      </c>
      <c r="F322" s="9">
        <f>Source!AT124</f>
        <v>70</v>
      </c>
      <c r="G322" s="21"/>
      <c r="H322" s="20"/>
      <c r="I322" s="9"/>
      <c r="J322" s="9"/>
      <c r="K322" s="21">
        <f>SUM(R319:R321)</f>
        <v>2582.64</v>
      </c>
      <c r="L322" s="21"/>
    </row>
    <row r="323" spans="1:29" ht="14.25" x14ac:dyDescent="0.2">
      <c r="A323" s="18"/>
      <c r="B323" s="18"/>
      <c r="C323" s="18"/>
      <c r="D323" s="18" t="s">
        <v>611</v>
      </c>
      <c r="E323" s="19" t="s">
        <v>610</v>
      </c>
      <c r="F323" s="9">
        <f>Source!AU124</f>
        <v>10</v>
      </c>
      <c r="G323" s="21"/>
      <c r="H323" s="20"/>
      <c r="I323" s="9"/>
      <c r="J323" s="9"/>
      <c r="K323" s="21">
        <f>SUM(T319:T322)</f>
        <v>368.95</v>
      </c>
      <c r="L323" s="21"/>
    </row>
    <row r="324" spans="1:29" ht="14.25" x14ac:dyDescent="0.2">
      <c r="A324" s="18"/>
      <c r="B324" s="18"/>
      <c r="C324" s="18"/>
      <c r="D324" s="18" t="s">
        <v>613</v>
      </c>
      <c r="E324" s="19" t="s">
        <v>614</v>
      </c>
      <c r="F324" s="9">
        <f>Source!AQ124</f>
        <v>2.78</v>
      </c>
      <c r="G324" s="21"/>
      <c r="H324" s="20" t="str">
        <f>Source!DI124</f>
        <v>)*2</v>
      </c>
      <c r="I324" s="9">
        <f>Source!AV124</f>
        <v>1</v>
      </c>
      <c r="J324" s="9"/>
      <c r="K324" s="21"/>
      <c r="L324" s="21">
        <f>Source!U124</f>
        <v>5.56</v>
      </c>
    </row>
    <row r="325" spans="1:29" ht="15" x14ac:dyDescent="0.25">
      <c r="A325" s="24"/>
      <c r="B325" s="24"/>
      <c r="C325" s="24"/>
      <c r="D325" s="24"/>
      <c r="E325" s="24"/>
      <c r="F325" s="24"/>
      <c r="G325" s="24"/>
      <c r="H325" s="24"/>
      <c r="I325" s="24"/>
      <c r="J325" s="47">
        <f>K320+K321+K322+K323</f>
        <v>6641.33</v>
      </c>
      <c r="K325" s="47"/>
      <c r="L325" s="25">
        <f>IF(Source!I124&lt;&gt;0, ROUND(J325/Source!I124, 2), 0)</f>
        <v>6641.33</v>
      </c>
      <c r="P325" s="23">
        <f>J325</f>
        <v>6641.33</v>
      </c>
    </row>
    <row r="327" spans="1:29" ht="30" x14ac:dyDescent="0.25">
      <c r="C327" s="48" t="str">
        <f>Source!G130</f>
        <v>ПВ2 Установка:  LITE  ONE  50  20  H.100  RL  //G.1-V.1[P.1=EG.4=RX.1=RX.1-P.1]V.1- G.1[FR.C45.055A2-SP.05][HW.1-P.1]G.1||//G.1(P.1-SP.05-EG.4-FR.C45.055A2)</v>
      </c>
      <c r="D327" s="48"/>
      <c r="E327" s="48"/>
      <c r="F327" s="48"/>
      <c r="G327" s="48"/>
      <c r="H327" s="48"/>
      <c r="I327" s="48"/>
      <c r="J327" s="48"/>
      <c r="K327" s="48"/>
      <c r="AC327" s="29" t="str">
        <f>Source!G130</f>
        <v>ПВ2 Установка:  LITE  ONE  50  20  H.100  RL  //G.1-V.1[P.1=EG.4=RX.1=RX.1-P.1]V.1- G.1[FR.C45.055A2-SP.05][HW.1-P.1]G.1||//G.1(P.1-SP.05-EG.4-FR.C45.055A2)</v>
      </c>
    </row>
    <row r="328" spans="1:29" ht="42.75" x14ac:dyDescent="0.2">
      <c r="A328" s="18">
        <v>35</v>
      </c>
      <c r="B328" s="18">
        <v>35</v>
      </c>
      <c r="C328" s="18" t="str">
        <f>Source!F132</f>
        <v>1.18-2403-21-6/1</v>
      </c>
      <c r="D328" s="18" t="str">
        <f>Source!G132</f>
        <v>Техническое обслуживание приточных установок производительностью до 20000 м3/ч - ежеквартальное</v>
      </c>
      <c r="E328" s="19" t="str">
        <f>Source!H132</f>
        <v>установка</v>
      </c>
      <c r="F328" s="9">
        <f>Source!I132</f>
        <v>1</v>
      </c>
      <c r="G328" s="21"/>
      <c r="H328" s="20"/>
      <c r="I328" s="9"/>
      <c r="J328" s="9"/>
      <c r="K328" s="21"/>
      <c r="L328" s="21"/>
      <c r="Q328">
        <f>ROUND((Source!BZ132/100)*ROUND((Source!AF132*Source!AV132)*Source!I132, 2), 2)</f>
        <v>4682.17</v>
      </c>
      <c r="R328">
        <f>Source!X132</f>
        <v>4682.17</v>
      </c>
      <c r="S328">
        <f>ROUND((Source!CA132/100)*ROUND((Source!AF132*Source!AV132)*Source!I132, 2), 2)</f>
        <v>668.88</v>
      </c>
      <c r="T328">
        <f>Source!Y132</f>
        <v>668.88</v>
      </c>
      <c r="U328">
        <f>ROUND((175/100)*ROUND((Source!AE132*Source!AV132)*Source!I132, 2), 2)</f>
        <v>0.25</v>
      </c>
      <c r="V328">
        <f>ROUND((108/100)*ROUND(Source!CS132*Source!I132, 2), 2)</f>
        <v>0.15</v>
      </c>
    </row>
    <row r="329" spans="1:29" ht="14.25" x14ac:dyDescent="0.2">
      <c r="A329" s="18"/>
      <c r="B329" s="18"/>
      <c r="C329" s="18"/>
      <c r="D329" s="18" t="s">
        <v>605</v>
      </c>
      <c r="E329" s="19"/>
      <c r="F329" s="9"/>
      <c r="G329" s="21">
        <f>Source!AO132</f>
        <v>3344.41</v>
      </c>
      <c r="H329" s="20" t="str">
        <f>Source!DG132</f>
        <v>)*2</v>
      </c>
      <c r="I329" s="9">
        <f>Source!AV132</f>
        <v>1</v>
      </c>
      <c r="J329" s="9">
        <f>IF(Source!BA132&lt;&gt; 0, Source!BA132, 1)</f>
        <v>1</v>
      </c>
      <c r="K329" s="21">
        <f>Source!S132</f>
        <v>6688.82</v>
      </c>
      <c r="L329" s="21"/>
    </row>
    <row r="330" spans="1:29" ht="14.25" x14ac:dyDescent="0.2">
      <c r="A330" s="18"/>
      <c r="B330" s="18"/>
      <c r="C330" s="18"/>
      <c r="D330" s="18" t="s">
        <v>606</v>
      </c>
      <c r="E330" s="19"/>
      <c r="F330" s="9"/>
      <c r="G330" s="21">
        <f>Source!AM132</f>
        <v>5.36</v>
      </c>
      <c r="H330" s="20" t="str">
        <f>Source!DE132</f>
        <v>)*2</v>
      </c>
      <c r="I330" s="9">
        <f>Source!AV132</f>
        <v>1</v>
      </c>
      <c r="J330" s="9">
        <f>IF(Source!BB132&lt;&gt; 0, Source!BB132, 1)</f>
        <v>1</v>
      </c>
      <c r="K330" s="21">
        <f>Source!Q132</f>
        <v>10.72</v>
      </c>
      <c r="L330" s="21"/>
    </row>
    <row r="331" spans="1:29" ht="14.25" x14ac:dyDescent="0.2">
      <c r="A331" s="18"/>
      <c r="B331" s="18"/>
      <c r="C331" s="18"/>
      <c r="D331" s="18" t="s">
        <v>607</v>
      </c>
      <c r="E331" s="19"/>
      <c r="F331" s="9"/>
      <c r="G331" s="21">
        <f>Source!AN132</f>
        <v>7.0000000000000007E-2</v>
      </c>
      <c r="H331" s="20" t="str">
        <f>Source!DF132</f>
        <v>)*2</v>
      </c>
      <c r="I331" s="9">
        <f>Source!AV132</f>
        <v>1</v>
      </c>
      <c r="J331" s="9">
        <f>IF(Source!BS132&lt;&gt; 0, Source!BS132, 1)</f>
        <v>1</v>
      </c>
      <c r="K331" s="22">
        <f>Source!R132</f>
        <v>0.14000000000000001</v>
      </c>
      <c r="L331" s="21"/>
    </row>
    <row r="332" spans="1:29" ht="14.25" x14ac:dyDescent="0.2">
      <c r="A332" s="18"/>
      <c r="B332" s="18"/>
      <c r="C332" s="18"/>
      <c r="D332" s="18" t="s">
        <v>608</v>
      </c>
      <c r="E332" s="19"/>
      <c r="F332" s="9"/>
      <c r="G332" s="21">
        <f>Source!AL132</f>
        <v>32.119999999999997</v>
      </c>
      <c r="H332" s="20" t="str">
        <f>Source!DD132</f>
        <v>)*2</v>
      </c>
      <c r="I332" s="9">
        <f>Source!AW132</f>
        <v>1</v>
      </c>
      <c r="J332" s="9">
        <f>IF(Source!BC132&lt;&gt; 0, Source!BC132, 1)</f>
        <v>1</v>
      </c>
      <c r="K332" s="21">
        <f>Source!P132</f>
        <v>64.239999999999995</v>
      </c>
      <c r="L332" s="21"/>
    </row>
    <row r="333" spans="1:29" ht="14.25" x14ac:dyDescent="0.2">
      <c r="A333" s="18"/>
      <c r="B333" s="18"/>
      <c r="C333" s="18"/>
      <c r="D333" s="18" t="s">
        <v>609</v>
      </c>
      <c r="E333" s="19" t="s">
        <v>610</v>
      </c>
      <c r="F333" s="9">
        <f>Source!AT132</f>
        <v>70</v>
      </c>
      <c r="G333" s="21"/>
      <c r="H333" s="20"/>
      <c r="I333" s="9"/>
      <c r="J333" s="9"/>
      <c r="K333" s="21">
        <f>SUM(R328:R332)</f>
        <v>4682.17</v>
      </c>
      <c r="L333" s="21"/>
    </row>
    <row r="334" spans="1:29" ht="14.25" x14ac:dyDescent="0.2">
      <c r="A334" s="18"/>
      <c r="B334" s="18"/>
      <c r="C334" s="18"/>
      <c r="D334" s="18" t="s">
        <v>611</v>
      </c>
      <c r="E334" s="19" t="s">
        <v>610</v>
      </c>
      <c r="F334" s="9">
        <f>Source!AU132</f>
        <v>10</v>
      </c>
      <c r="G334" s="21"/>
      <c r="H334" s="20"/>
      <c r="I334" s="9"/>
      <c r="J334" s="9"/>
      <c r="K334" s="21">
        <f>SUM(T328:T333)</f>
        <v>668.88</v>
      </c>
      <c r="L334" s="21"/>
    </row>
    <row r="335" spans="1:29" ht="14.25" x14ac:dyDescent="0.2">
      <c r="A335" s="18"/>
      <c r="B335" s="18"/>
      <c r="C335" s="18"/>
      <c r="D335" s="18" t="s">
        <v>612</v>
      </c>
      <c r="E335" s="19" t="s">
        <v>610</v>
      </c>
      <c r="F335" s="9">
        <f>108</f>
        <v>108</v>
      </c>
      <c r="G335" s="21"/>
      <c r="H335" s="20"/>
      <c r="I335" s="9"/>
      <c r="J335" s="9"/>
      <c r="K335" s="21">
        <f>SUM(V328:V334)</f>
        <v>0.15</v>
      </c>
      <c r="L335" s="21"/>
    </row>
    <row r="336" spans="1:29" ht="14.25" x14ac:dyDescent="0.2">
      <c r="A336" s="18"/>
      <c r="B336" s="18"/>
      <c r="C336" s="18"/>
      <c r="D336" s="18" t="s">
        <v>613</v>
      </c>
      <c r="E336" s="19" t="s">
        <v>614</v>
      </c>
      <c r="F336" s="9">
        <f>Source!AQ132</f>
        <v>5.04</v>
      </c>
      <c r="G336" s="21"/>
      <c r="H336" s="20" t="str">
        <f>Source!DI132</f>
        <v>)*2</v>
      </c>
      <c r="I336" s="9">
        <f>Source!AV132</f>
        <v>1</v>
      </c>
      <c r="J336" s="9"/>
      <c r="K336" s="21"/>
      <c r="L336" s="21">
        <f>Source!U132</f>
        <v>10.08</v>
      </c>
    </row>
    <row r="337" spans="1:29" ht="15" x14ac:dyDescent="0.25">
      <c r="A337" s="24"/>
      <c r="B337" s="24"/>
      <c r="C337" s="24"/>
      <c r="D337" s="24"/>
      <c r="E337" s="24"/>
      <c r="F337" s="24"/>
      <c r="G337" s="24"/>
      <c r="H337" s="24"/>
      <c r="I337" s="24"/>
      <c r="J337" s="47">
        <f>K329+K330+K332+K333+K334+K335</f>
        <v>12114.98</v>
      </c>
      <c r="K337" s="47"/>
      <c r="L337" s="25">
        <f>IF(Source!I132&lt;&gt;0, ROUND(J337/Source!I132, 2), 0)</f>
        <v>12114.98</v>
      </c>
      <c r="P337" s="23">
        <f>J337</f>
        <v>12114.98</v>
      </c>
    </row>
    <row r="338" spans="1:29" ht="42.75" x14ac:dyDescent="0.2">
      <c r="A338" s="18">
        <v>36</v>
      </c>
      <c r="B338" s="18">
        <v>36</v>
      </c>
      <c r="C338" s="18" t="str">
        <f>Source!F135</f>
        <v>1.18-2403-20-4/1</v>
      </c>
      <c r="D338" s="18" t="str">
        <f>Source!G135</f>
        <v>Техническое обслуживание вытяжных установок производительностью до 20000 м3/ч - ежеквартальное</v>
      </c>
      <c r="E338" s="19" t="str">
        <f>Source!H135</f>
        <v>установка</v>
      </c>
      <c r="F338" s="9">
        <f>Source!I135</f>
        <v>1</v>
      </c>
      <c r="G338" s="21"/>
      <c r="H338" s="20"/>
      <c r="I338" s="9"/>
      <c r="J338" s="9"/>
      <c r="K338" s="21"/>
      <c r="L338" s="21"/>
      <c r="Q338">
        <f>ROUND((Source!BZ135/100)*ROUND((Source!AF135*Source!AV135)*Source!I135, 2), 2)</f>
        <v>2582.64</v>
      </c>
      <c r="R338">
        <f>Source!X135</f>
        <v>2582.64</v>
      </c>
      <c r="S338">
        <f>ROUND((Source!CA135/100)*ROUND((Source!AF135*Source!AV135)*Source!I135, 2), 2)</f>
        <v>368.95</v>
      </c>
      <c r="T338">
        <f>Source!Y135</f>
        <v>368.95</v>
      </c>
      <c r="U338">
        <f>ROUND((175/100)*ROUND((Source!AE135*Source!AV135)*Source!I135, 2), 2)</f>
        <v>0</v>
      </c>
      <c r="V338">
        <f>ROUND((108/100)*ROUND(Source!CS135*Source!I135, 2), 2)</f>
        <v>0</v>
      </c>
    </row>
    <row r="339" spans="1:29" ht="14.25" x14ac:dyDescent="0.2">
      <c r="A339" s="18"/>
      <c r="B339" s="18"/>
      <c r="C339" s="18"/>
      <c r="D339" s="18" t="s">
        <v>605</v>
      </c>
      <c r="E339" s="19"/>
      <c r="F339" s="9"/>
      <c r="G339" s="21">
        <f>Source!AO135</f>
        <v>1844.74</v>
      </c>
      <c r="H339" s="20" t="str">
        <f>Source!DG135</f>
        <v>)*2</v>
      </c>
      <c r="I339" s="9">
        <f>Source!AV135</f>
        <v>1</v>
      </c>
      <c r="J339" s="9">
        <f>IF(Source!BA135&lt;&gt; 0, Source!BA135, 1)</f>
        <v>1</v>
      </c>
      <c r="K339" s="21">
        <f>Source!S135</f>
        <v>3689.48</v>
      </c>
      <c r="L339" s="21"/>
    </row>
    <row r="340" spans="1:29" ht="14.25" x14ac:dyDescent="0.2">
      <c r="A340" s="18"/>
      <c r="B340" s="18"/>
      <c r="C340" s="18"/>
      <c r="D340" s="18" t="s">
        <v>608</v>
      </c>
      <c r="E340" s="19"/>
      <c r="F340" s="9"/>
      <c r="G340" s="21">
        <f>Source!AL135</f>
        <v>0.13</v>
      </c>
      <c r="H340" s="20" t="str">
        <f>Source!DD135</f>
        <v>)*2</v>
      </c>
      <c r="I340" s="9">
        <f>Source!AW135</f>
        <v>1</v>
      </c>
      <c r="J340" s="9">
        <f>IF(Source!BC135&lt;&gt; 0, Source!BC135, 1)</f>
        <v>1</v>
      </c>
      <c r="K340" s="21">
        <f>Source!P135</f>
        <v>0.26</v>
      </c>
      <c r="L340" s="21"/>
    </row>
    <row r="341" spans="1:29" ht="14.25" x14ac:dyDescent="0.2">
      <c r="A341" s="18"/>
      <c r="B341" s="18"/>
      <c r="C341" s="18"/>
      <c r="D341" s="18" t="s">
        <v>609</v>
      </c>
      <c r="E341" s="19" t="s">
        <v>610</v>
      </c>
      <c r="F341" s="9">
        <f>Source!AT135</f>
        <v>70</v>
      </c>
      <c r="G341" s="21"/>
      <c r="H341" s="20"/>
      <c r="I341" s="9"/>
      <c r="J341" s="9"/>
      <c r="K341" s="21">
        <f>SUM(R338:R340)</f>
        <v>2582.64</v>
      </c>
      <c r="L341" s="21"/>
    </row>
    <row r="342" spans="1:29" ht="14.25" x14ac:dyDescent="0.2">
      <c r="A342" s="18"/>
      <c r="B342" s="18"/>
      <c r="C342" s="18"/>
      <c r="D342" s="18" t="s">
        <v>611</v>
      </c>
      <c r="E342" s="19" t="s">
        <v>610</v>
      </c>
      <c r="F342" s="9">
        <f>Source!AU135</f>
        <v>10</v>
      </c>
      <c r="G342" s="21"/>
      <c r="H342" s="20"/>
      <c r="I342" s="9"/>
      <c r="J342" s="9"/>
      <c r="K342" s="21">
        <f>SUM(T338:T341)</f>
        <v>368.95</v>
      </c>
      <c r="L342" s="21"/>
    </row>
    <row r="343" spans="1:29" ht="14.25" x14ac:dyDescent="0.2">
      <c r="A343" s="18"/>
      <c r="B343" s="18"/>
      <c r="C343" s="18"/>
      <c r="D343" s="18" t="s">
        <v>613</v>
      </c>
      <c r="E343" s="19" t="s">
        <v>614</v>
      </c>
      <c r="F343" s="9">
        <f>Source!AQ135</f>
        <v>2.78</v>
      </c>
      <c r="G343" s="21"/>
      <c r="H343" s="20" t="str">
        <f>Source!DI135</f>
        <v>)*2</v>
      </c>
      <c r="I343" s="9">
        <f>Source!AV135</f>
        <v>1</v>
      </c>
      <c r="J343" s="9"/>
      <c r="K343" s="21"/>
      <c r="L343" s="21">
        <f>Source!U135</f>
        <v>5.56</v>
      </c>
    </row>
    <row r="344" spans="1:29" ht="15" x14ac:dyDescent="0.25">
      <c r="A344" s="24"/>
      <c r="B344" s="24"/>
      <c r="C344" s="24"/>
      <c r="D344" s="24"/>
      <c r="E344" s="24"/>
      <c r="F344" s="24"/>
      <c r="G344" s="24"/>
      <c r="H344" s="24"/>
      <c r="I344" s="24"/>
      <c r="J344" s="47">
        <f>K339+K340+K341+K342</f>
        <v>6641.33</v>
      </c>
      <c r="K344" s="47"/>
      <c r="L344" s="25">
        <f>IF(Source!I135&lt;&gt;0, ROUND(J344/Source!I135, 2), 0)</f>
        <v>6641.33</v>
      </c>
      <c r="P344" s="23">
        <f>J344</f>
        <v>6641.33</v>
      </c>
    </row>
    <row r="346" spans="1:29" ht="30" x14ac:dyDescent="0.25">
      <c r="C346" s="48" t="str">
        <f>Source!G141</f>
        <v>ПВ3  Установка:  LITE  ONE  50  20  H.100  RL  //G.1-V.1[P.1=EG.4=RX.1=RX.1-P.1]V.1- G.1[FR.C45.055A2-SP.05][HW.1-P.1]G.1||//G.1(P.1-SP.05-EG.4-FR.C45.055A2)</v>
      </c>
      <c r="D346" s="48"/>
      <c r="E346" s="48"/>
      <c r="F346" s="48"/>
      <c r="G346" s="48"/>
      <c r="H346" s="48"/>
      <c r="I346" s="48"/>
      <c r="J346" s="48"/>
      <c r="K346" s="48"/>
      <c r="AC346" s="29" t="str">
        <f>Source!G141</f>
        <v>ПВ3  Установка:  LITE  ONE  50  20  H.100  RL  //G.1-V.1[P.1=EG.4=RX.1=RX.1-P.1]V.1- G.1[FR.C45.055A2-SP.05][HW.1-P.1]G.1||//G.1(P.1-SP.05-EG.4-FR.C45.055A2)</v>
      </c>
    </row>
    <row r="347" spans="1:29" ht="42.75" x14ac:dyDescent="0.2">
      <c r="A347" s="18">
        <v>37</v>
      </c>
      <c r="B347" s="18">
        <v>37</v>
      </c>
      <c r="C347" s="18" t="str">
        <f>Source!F143</f>
        <v>1.18-2403-21-6/1</v>
      </c>
      <c r="D347" s="18" t="str">
        <f>Source!G143</f>
        <v>Техническое обслуживание приточных установок производительностью до 20000 м3/ч - ежеквартальное</v>
      </c>
      <c r="E347" s="19" t="str">
        <f>Source!H143</f>
        <v>установка</v>
      </c>
      <c r="F347" s="9">
        <f>Source!I143</f>
        <v>1</v>
      </c>
      <c r="G347" s="21"/>
      <c r="H347" s="20"/>
      <c r="I347" s="9"/>
      <c r="J347" s="9"/>
      <c r="K347" s="21"/>
      <c r="L347" s="21"/>
      <c r="Q347">
        <f>ROUND((Source!BZ143/100)*ROUND((Source!AF143*Source!AV143)*Source!I143, 2), 2)</f>
        <v>4682.17</v>
      </c>
      <c r="R347">
        <f>Source!X143</f>
        <v>4682.17</v>
      </c>
      <c r="S347">
        <f>ROUND((Source!CA143/100)*ROUND((Source!AF143*Source!AV143)*Source!I143, 2), 2)</f>
        <v>668.88</v>
      </c>
      <c r="T347">
        <f>Source!Y143</f>
        <v>668.88</v>
      </c>
      <c r="U347">
        <f>ROUND((175/100)*ROUND((Source!AE143*Source!AV143)*Source!I143, 2), 2)</f>
        <v>0.25</v>
      </c>
      <c r="V347">
        <f>ROUND((108/100)*ROUND(Source!CS143*Source!I143, 2), 2)</f>
        <v>0.15</v>
      </c>
    </row>
    <row r="348" spans="1:29" ht="14.25" x14ac:dyDescent="0.2">
      <c r="A348" s="18"/>
      <c r="B348" s="18"/>
      <c r="C348" s="18"/>
      <c r="D348" s="18" t="s">
        <v>605</v>
      </c>
      <c r="E348" s="19"/>
      <c r="F348" s="9"/>
      <c r="G348" s="21">
        <f>Source!AO143</f>
        <v>3344.41</v>
      </c>
      <c r="H348" s="20" t="str">
        <f>Source!DG143</f>
        <v>)*2</v>
      </c>
      <c r="I348" s="9">
        <f>Source!AV143</f>
        <v>1</v>
      </c>
      <c r="J348" s="9">
        <f>IF(Source!BA143&lt;&gt; 0, Source!BA143, 1)</f>
        <v>1</v>
      </c>
      <c r="K348" s="21">
        <f>Source!S143</f>
        <v>6688.82</v>
      </c>
      <c r="L348" s="21"/>
    </row>
    <row r="349" spans="1:29" ht="14.25" x14ac:dyDescent="0.2">
      <c r="A349" s="18"/>
      <c r="B349" s="18"/>
      <c r="C349" s="18"/>
      <c r="D349" s="18" t="s">
        <v>606</v>
      </c>
      <c r="E349" s="19"/>
      <c r="F349" s="9"/>
      <c r="G349" s="21">
        <f>Source!AM143</f>
        <v>5.36</v>
      </c>
      <c r="H349" s="20" t="str">
        <f>Source!DE143</f>
        <v>)*2</v>
      </c>
      <c r="I349" s="9">
        <f>Source!AV143</f>
        <v>1</v>
      </c>
      <c r="J349" s="9">
        <f>IF(Source!BB143&lt;&gt; 0, Source!BB143, 1)</f>
        <v>1</v>
      </c>
      <c r="K349" s="21">
        <f>Source!Q143</f>
        <v>10.72</v>
      </c>
      <c r="L349" s="21"/>
    </row>
    <row r="350" spans="1:29" ht="14.25" x14ac:dyDescent="0.2">
      <c r="A350" s="18"/>
      <c r="B350" s="18"/>
      <c r="C350" s="18"/>
      <c r="D350" s="18" t="s">
        <v>607</v>
      </c>
      <c r="E350" s="19"/>
      <c r="F350" s="9"/>
      <c r="G350" s="21">
        <f>Source!AN143</f>
        <v>7.0000000000000007E-2</v>
      </c>
      <c r="H350" s="20" t="str">
        <f>Source!DF143</f>
        <v>)*2</v>
      </c>
      <c r="I350" s="9">
        <f>Source!AV143</f>
        <v>1</v>
      </c>
      <c r="J350" s="9">
        <f>IF(Source!BS143&lt;&gt; 0, Source!BS143, 1)</f>
        <v>1</v>
      </c>
      <c r="K350" s="22">
        <f>Source!R143</f>
        <v>0.14000000000000001</v>
      </c>
      <c r="L350" s="21"/>
    </row>
    <row r="351" spans="1:29" ht="14.25" x14ac:dyDescent="0.2">
      <c r="A351" s="18"/>
      <c r="B351" s="18"/>
      <c r="C351" s="18"/>
      <c r="D351" s="18" t="s">
        <v>608</v>
      </c>
      <c r="E351" s="19"/>
      <c r="F351" s="9"/>
      <c r="G351" s="21">
        <f>Source!AL143</f>
        <v>32.119999999999997</v>
      </c>
      <c r="H351" s="20" t="str">
        <f>Source!DD143</f>
        <v>)*2</v>
      </c>
      <c r="I351" s="9">
        <f>Source!AW143</f>
        <v>1</v>
      </c>
      <c r="J351" s="9">
        <f>IF(Source!BC143&lt;&gt; 0, Source!BC143, 1)</f>
        <v>1</v>
      </c>
      <c r="K351" s="21">
        <f>Source!P143</f>
        <v>64.239999999999995</v>
      </c>
      <c r="L351" s="21"/>
    </row>
    <row r="352" spans="1:29" ht="14.25" x14ac:dyDescent="0.2">
      <c r="A352" s="18"/>
      <c r="B352" s="18"/>
      <c r="C352" s="18"/>
      <c r="D352" s="18" t="s">
        <v>609</v>
      </c>
      <c r="E352" s="19" t="s">
        <v>610</v>
      </c>
      <c r="F352" s="9">
        <f>Source!AT143</f>
        <v>70</v>
      </c>
      <c r="G352" s="21"/>
      <c r="H352" s="20"/>
      <c r="I352" s="9"/>
      <c r="J352" s="9"/>
      <c r="K352" s="21">
        <f>SUM(R347:R351)</f>
        <v>4682.17</v>
      </c>
      <c r="L352" s="21"/>
    </row>
    <row r="353" spans="1:22" ht="14.25" x14ac:dyDescent="0.2">
      <c r="A353" s="18"/>
      <c r="B353" s="18"/>
      <c r="C353" s="18"/>
      <c r="D353" s="18" t="s">
        <v>611</v>
      </c>
      <c r="E353" s="19" t="s">
        <v>610</v>
      </c>
      <c r="F353" s="9">
        <f>Source!AU143</f>
        <v>10</v>
      </c>
      <c r="G353" s="21"/>
      <c r="H353" s="20"/>
      <c r="I353" s="9"/>
      <c r="J353" s="9"/>
      <c r="K353" s="21">
        <f>SUM(T347:T352)</f>
        <v>668.88</v>
      </c>
      <c r="L353" s="21"/>
    </row>
    <row r="354" spans="1:22" ht="14.25" x14ac:dyDescent="0.2">
      <c r="A354" s="18"/>
      <c r="B354" s="18"/>
      <c r="C354" s="18"/>
      <c r="D354" s="18" t="s">
        <v>612</v>
      </c>
      <c r="E354" s="19" t="s">
        <v>610</v>
      </c>
      <c r="F354" s="9">
        <f>108</f>
        <v>108</v>
      </c>
      <c r="G354" s="21"/>
      <c r="H354" s="20"/>
      <c r="I354" s="9"/>
      <c r="J354" s="9"/>
      <c r="K354" s="21">
        <f>SUM(V347:V353)</f>
        <v>0.15</v>
      </c>
      <c r="L354" s="21"/>
    </row>
    <row r="355" spans="1:22" ht="14.25" x14ac:dyDescent="0.2">
      <c r="A355" s="18"/>
      <c r="B355" s="18"/>
      <c r="C355" s="18"/>
      <c r="D355" s="18" t="s">
        <v>613</v>
      </c>
      <c r="E355" s="19" t="s">
        <v>614</v>
      </c>
      <c r="F355" s="9">
        <f>Source!AQ143</f>
        <v>5.04</v>
      </c>
      <c r="G355" s="21"/>
      <c r="H355" s="20" t="str">
        <f>Source!DI143</f>
        <v>)*2</v>
      </c>
      <c r="I355" s="9">
        <f>Source!AV143</f>
        <v>1</v>
      </c>
      <c r="J355" s="9"/>
      <c r="K355" s="21"/>
      <c r="L355" s="21">
        <f>Source!U143</f>
        <v>10.08</v>
      </c>
    </row>
    <row r="356" spans="1:22" ht="15" x14ac:dyDescent="0.25">
      <c r="A356" s="24"/>
      <c r="B356" s="24"/>
      <c r="C356" s="24"/>
      <c r="D356" s="24"/>
      <c r="E356" s="24"/>
      <c r="F356" s="24"/>
      <c r="G356" s="24"/>
      <c r="H356" s="24"/>
      <c r="I356" s="24"/>
      <c r="J356" s="47">
        <f>K348+K349+K351+K352+K353+K354</f>
        <v>12114.98</v>
      </c>
      <c r="K356" s="47"/>
      <c r="L356" s="25">
        <f>IF(Source!I143&lt;&gt;0, ROUND(J356/Source!I143, 2), 0)</f>
        <v>12114.98</v>
      </c>
      <c r="P356" s="23">
        <f>J356</f>
        <v>12114.98</v>
      </c>
    </row>
    <row r="357" spans="1:22" ht="42.75" x14ac:dyDescent="0.2">
      <c r="A357" s="18">
        <v>38</v>
      </c>
      <c r="B357" s="18">
        <v>38</v>
      </c>
      <c r="C357" s="18" t="str">
        <f>Source!F146</f>
        <v>1.18-2403-20-4/1</v>
      </c>
      <c r="D357" s="18" t="str">
        <f>Source!G146</f>
        <v>Техническое обслуживание вытяжных установок производительностью до 20000 м3/ч - ежеквартальное</v>
      </c>
      <c r="E357" s="19" t="str">
        <f>Source!H146</f>
        <v>установка</v>
      </c>
      <c r="F357" s="9">
        <f>Source!I146</f>
        <v>1</v>
      </c>
      <c r="G357" s="21"/>
      <c r="H357" s="20"/>
      <c r="I357" s="9"/>
      <c r="J357" s="9"/>
      <c r="K357" s="21"/>
      <c r="L357" s="21"/>
      <c r="Q357">
        <f>ROUND((Source!BZ146/100)*ROUND((Source!AF146*Source!AV146)*Source!I146, 2), 2)</f>
        <v>2582.64</v>
      </c>
      <c r="R357">
        <f>Source!X146</f>
        <v>2582.64</v>
      </c>
      <c r="S357">
        <f>ROUND((Source!CA146/100)*ROUND((Source!AF146*Source!AV146)*Source!I146, 2), 2)</f>
        <v>368.95</v>
      </c>
      <c r="T357">
        <f>Source!Y146</f>
        <v>368.95</v>
      </c>
      <c r="U357">
        <f>ROUND((175/100)*ROUND((Source!AE146*Source!AV146)*Source!I146, 2), 2)</f>
        <v>0</v>
      </c>
      <c r="V357">
        <f>ROUND((108/100)*ROUND(Source!CS146*Source!I146, 2), 2)</f>
        <v>0</v>
      </c>
    </row>
    <row r="358" spans="1:22" ht="14.25" x14ac:dyDescent="0.2">
      <c r="A358" s="18"/>
      <c r="B358" s="18"/>
      <c r="C358" s="18"/>
      <c r="D358" s="18" t="s">
        <v>605</v>
      </c>
      <c r="E358" s="19"/>
      <c r="F358" s="9"/>
      <c r="G358" s="21">
        <f>Source!AO146</f>
        <v>1844.74</v>
      </c>
      <c r="H358" s="20" t="str">
        <f>Source!DG146</f>
        <v>)*2</v>
      </c>
      <c r="I358" s="9">
        <f>Source!AV146</f>
        <v>1</v>
      </c>
      <c r="J358" s="9">
        <f>IF(Source!BA146&lt;&gt; 0, Source!BA146, 1)</f>
        <v>1</v>
      </c>
      <c r="K358" s="21">
        <f>Source!S146</f>
        <v>3689.48</v>
      </c>
      <c r="L358" s="21"/>
    </row>
    <row r="359" spans="1:22" ht="14.25" x14ac:dyDescent="0.2">
      <c r="A359" s="18"/>
      <c r="B359" s="18"/>
      <c r="C359" s="18"/>
      <c r="D359" s="18" t="s">
        <v>608</v>
      </c>
      <c r="E359" s="19"/>
      <c r="F359" s="9"/>
      <c r="G359" s="21">
        <f>Source!AL146</f>
        <v>0.13</v>
      </c>
      <c r="H359" s="20" t="str">
        <f>Source!DD146</f>
        <v>)*2</v>
      </c>
      <c r="I359" s="9">
        <f>Source!AW146</f>
        <v>1</v>
      </c>
      <c r="J359" s="9">
        <f>IF(Source!BC146&lt;&gt; 0, Source!BC146, 1)</f>
        <v>1</v>
      </c>
      <c r="K359" s="21">
        <f>Source!P146</f>
        <v>0.26</v>
      </c>
      <c r="L359" s="21"/>
    </row>
    <row r="360" spans="1:22" ht="14.25" x14ac:dyDescent="0.2">
      <c r="A360" s="18"/>
      <c r="B360" s="18"/>
      <c r="C360" s="18"/>
      <c r="D360" s="18" t="s">
        <v>609</v>
      </c>
      <c r="E360" s="19" t="s">
        <v>610</v>
      </c>
      <c r="F360" s="9">
        <f>Source!AT146</f>
        <v>70</v>
      </c>
      <c r="G360" s="21"/>
      <c r="H360" s="20"/>
      <c r="I360" s="9"/>
      <c r="J360" s="9"/>
      <c r="K360" s="21">
        <f>SUM(R357:R359)</f>
        <v>2582.64</v>
      </c>
      <c r="L360" s="21"/>
    </row>
    <row r="361" spans="1:22" ht="14.25" x14ac:dyDescent="0.2">
      <c r="A361" s="18"/>
      <c r="B361" s="18"/>
      <c r="C361" s="18"/>
      <c r="D361" s="18" t="s">
        <v>611</v>
      </c>
      <c r="E361" s="19" t="s">
        <v>610</v>
      </c>
      <c r="F361" s="9">
        <f>Source!AU146</f>
        <v>10</v>
      </c>
      <c r="G361" s="21"/>
      <c r="H361" s="20"/>
      <c r="I361" s="9"/>
      <c r="J361" s="9"/>
      <c r="K361" s="21">
        <f>SUM(T357:T360)</f>
        <v>368.95</v>
      </c>
      <c r="L361" s="21"/>
    </row>
    <row r="362" spans="1:22" ht="14.25" x14ac:dyDescent="0.2">
      <c r="A362" s="18"/>
      <c r="B362" s="18"/>
      <c r="C362" s="18"/>
      <c r="D362" s="18" t="s">
        <v>613</v>
      </c>
      <c r="E362" s="19" t="s">
        <v>614</v>
      </c>
      <c r="F362" s="9">
        <f>Source!AQ146</f>
        <v>2.78</v>
      </c>
      <c r="G362" s="21"/>
      <c r="H362" s="20" t="str">
        <f>Source!DI146</f>
        <v>)*2</v>
      </c>
      <c r="I362" s="9">
        <f>Source!AV146</f>
        <v>1</v>
      </c>
      <c r="J362" s="9"/>
      <c r="K362" s="21"/>
      <c r="L362" s="21">
        <f>Source!U146</f>
        <v>5.56</v>
      </c>
    </row>
    <row r="363" spans="1:22" ht="15" x14ac:dyDescent="0.25">
      <c r="A363" s="24"/>
      <c r="B363" s="24"/>
      <c r="C363" s="24"/>
      <c r="D363" s="24"/>
      <c r="E363" s="24"/>
      <c r="F363" s="24"/>
      <c r="G363" s="24"/>
      <c r="H363" s="24"/>
      <c r="I363" s="24"/>
      <c r="J363" s="47">
        <f>K358+K359+K360+K361</f>
        <v>6641.33</v>
      </c>
      <c r="K363" s="47"/>
      <c r="L363" s="25">
        <f>IF(Source!I146&lt;&gt;0, ROUND(J363/Source!I146, 2), 0)</f>
        <v>6641.33</v>
      </c>
      <c r="P363" s="23">
        <f>J363</f>
        <v>6641.33</v>
      </c>
    </row>
    <row r="365" spans="1:22" ht="15" x14ac:dyDescent="0.25">
      <c r="C365" s="48" t="str">
        <f>Source!G152</f>
        <v>П1: LITE ONE CS 160 /V.1/EG.3/HE.1.0.06/G.1/FBP.E22.2E/G.1/ST.06</v>
      </c>
      <c r="D365" s="48"/>
      <c r="E365" s="48"/>
      <c r="F365" s="48"/>
      <c r="G365" s="48"/>
      <c r="H365" s="48"/>
      <c r="I365" s="48"/>
      <c r="J365" s="48"/>
      <c r="K365" s="48"/>
    </row>
    <row r="366" spans="1:22" ht="42.75" x14ac:dyDescent="0.2">
      <c r="A366" s="18">
        <v>39</v>
      </c>
      <c r="B366" s="18">
        <v>39</v>
      </c>
      <c r="C366" s="18" t="str">
        <f>Source!F154</f>
        <v>1.18-2403-21-4/1</v>
      </c>
      <c r="D366" s="18" t="str">
        <f>Source!G154</f>
        <v>Техническое обслуживание приточных установок производительностью до 5000 м3/ч - ежеквартальное</v>
      </c>
      <c r="E366" s="19" t="str">
        <f>Source!H154</f>
        <v>установка</v>
      </c>
      <c r="F366" s="9">
        <f>Source!I154</f>
        <v>1</v>
      </c>
      <c r="G366" s="21"/>
      <c r="H366" s="20"/>
      <c r="I366" s="9"/>
      <c r="J366" s="9"/>
      <c r="K366" s="21"/>
      <c r="L366" s="21"/>
      <c r="Q366">
        <f>ROUND((Source!BZ154/100)*ROUND((Source!AF154*Source!AV154)*Source!I154, 2), 2)</f>
        <v>2917.08</v>
      </c>
      <c r="R366">
        <f>Source!X154</f>
        <v>2917.08</v>
      </c>
      <c r="S366">
        <f>ROUND((Source!CA154/100)*ROUND((Source!AF154*Source!AV154)*Source!I154, 2), 2)</f>
        <v>416.73</v>
      </c>
      <c r="T366">
        <f>Source!Y154</f>
        <v>416.73</v>
      </c>
      <c r="U366">
        <f>ROUND((175/100)*ROUND((Source!AE154*Source!AV154)*Source!I154, 2), 2)</f>
        <v>7.0000000000000007E-2</v>
      </c>
      <c r="V366">
        <f>ROUND((108/100)*ROUND(Source!CS154*Source!I154, 2), 2)</f>
        <v>0.04</v>
      </c>
    </row>
    <row r="367" spans="1:22" ht="14.25" x14ac:dyDescent="0.2">
      <c r="A367" s="18"/>
      <c r="B367" s="18"/>
      <c r="C367" s="18"/>
      <c r="D367" s="18" t="s">
        <v>605</v>
      </c>
      <c r="E367" s="19"/>
      <c r="F367" s="9"/>
      <c r="G367" s="21">
        <f>Source!AO154</f>
        <v>2083.63</v>
      </c>
      <c r="H367" s="20" t="str">
        <f>Source!DG154</f>
        <v>)*2</v>
      </c>
      <c r="I367" s="9">
        <f>Source!AV154</f>
        <v>1</v>
      </c>
      <c r="J367" s="9">
        <f>IF(Source!BA154&lt;&gt; 0, Source!BA154, 1)</f>
        <v>1</v>
      </c>
      <c r="K367" s="21">
        <f>Source!S154</f>
        <v>4167.26</v>
      </c>
      <c r="L367" s="21"/>
    </row>
    <row r="368" spans="1:22" ht="14.25" x14ac:dyDescent="0.2">
      <c r="A368" s="18"/>
      <c r="B368" s="18"/>
      <c r="C368" s="18"/>
      <c r="D368" s="18" t="s">
        <v>606</v>
      </c>
      <c r="E368" s="19"/>
      <c r="F368" s="9"/>
      <c r="G368" s="21">
        <f>Source!AM154</f>
        <v>1.79</v>
      </c>
      <c r="H368" s="20" t="str">
        <f>Source!DE154</f>
        <v>)*2</v>
      </c>
      <c r="I368" s="9">
        <f>Source!AV154</f>
        <v>1</v>
      </c>
      <c r="J368" s="9">
        <f>IF(Source!BB154&lt;&gt; 0, Source!BB154, 1)</f>
        <v>1</v>
      </c>
      <c r="K368" s="21">
        <f>Source!Q154</f>
        <v>3.58</v>
      </c>
      <c r="L368" s="21"/>
    </row>
    <row r="369" spans="1:22" ht="14.25" x14ac:dyDescent="0.2">
      <c r="A369" s="18"/>
      <c r="B369" s="18"/>
      <c r="C369" s="18"/>
      <c r="D369" s="18" t="s">
        <v>607</v>
      </c>
      <c r="E369" s="19"/>
      <c r="F369" s="9"/>
      <c r="G369" s="21">
        <f>Source!AN154</f>
        <v>0.02</v>
      </c>
      <c r="H369" s="20" t="str">
        <f>Source!DF154</f>
        <v>)*2</v>
      </c>
      <c r="I369" s="9">
        <f>Source!AV154</f>
        <v>1</v>
      </c>
      <c r="J369" s="9">
        <f>IF(Source!BS154&lt;&gt; 0, Source!BS154, 1)</f>
        <v>1</v>
      </c>
      <c r="K369" s="22">
        <f>Source!R154</f>
        <v>0.04</v>
      </c>
      <c r="L369" s="21"/>
    </row>
    <row r="370" spans="1:22" ht="14.25" x14ac:dyDescent="0.2">
      <c r="A370" s="18"/>
      <c r="B370" s="18"/>
      <c r="C370" s="18"/>
      <c r="D370" s="18" t="s">
        <v>608</v>
      </c>
      <c r="E370" s="19"/>
      <c r="F370" s="9"/>
      <c r="G370" s="21">
        <f>Source!AL154</f>
        <v>10.08</v>
      </c>
      <c r="H370" s="20" t="str">
        <f>Source!DD154</f>
        <v>)*2</v>
      </c>
      <c r="I370" s="9">
        <f>Source!AW154</f>
        <v>1</v>
      </c>
      <c r="J370" s="9">
        <f>IF(Source!BC154&lt;&gt; 0, Source!BC154, 1)</f>
        <v>1</v>
      </c>
      <c r="K370" s="21">
        <f>Source!P154</f>
        <v>20.16</v>
      </c>
      <c r="L370" s="21"/>
    </row>
    <row r="371" spans="1:22" ht="14.25" x14ac:dyDescent="0.2">
      <c r="A371" s="18"/>
      <c r="B371" s="18"/>
      <c r="C371" s="18"/>
      <c r="D371" s="18" t="s">
        <v>609</v>
      </c>
      <c r="E371" s="19" t="s">
        <v>610</v>
      </c>
      <c r="F371" s="9">
        <f>Source!AT154</f>
        <v>70</v>
      </c>
      <c r="G371" s="21"/>
      <c r="H371" s="20"/>
      <c r="I371" s="9"/>
      <c r="J371" s="9"/>
      <c r="K371" s="21">
        <f>SUM(R366:R370)</f>
        <v>2917.08</v>
      </c>
      <c r="L371" s="21"/>
    </row>
    <row r="372" spans="1:22" ht="14.25" x14ac:dyDescent="0.2">
      <c r="A372" s="18"/>
      <c r="B372" s="18"/>
      <c r="C372" s="18"/>
      <c r="D372" s="18" t="s">
        <v>611</v>
      </c>
      <c r="E372" s="19" t="s">
        <v>610</v>
      </c>
      <c r="F372" s="9">
        <f>Source!AU154</f>
        <v>10</v>
      </c>
      <c r="G372" s="21"/>
      <c r="H372" s="20"/>
      <c r="I372" s="9"/>
      <c r="J372" s="9"/>
      <c r="K372" s="21">
        <f>SUM(T366:T371)</f>
        <v>416.73</v>
      </c>
      <c r="L372" s="21"/>
    </row>
    <row r="373" spans="1:22" ht="14.25" x14ac:dyDescent="0.2">
      <c r="A373" s="18"/>
      <c r="B373" s="18"/>
      <c r="C373" s="18"/>
      <c r="D373" s="18" t="s">
        <v>612</v>
      </c>
      <c r="E373" s="19" t="s">
        <v>610</v>
      </c>
      <c r="F373" s="9">
        <f>108</f>
        <v>108</v>
      </c>
      <c r="G373" s="21"/>
      <c r="H373" s="20"/>
      <c r="I373" s="9"/>
      <c r="J373" s="9"/>
      <c r="K373" s="21">
        <f>SUM(V366:V372)</f>
        <v>0.04</v>
      </c>
      <c r="L373" s="21"/>
    </row>
    <row r="374" spans="1:22" ht="14.25" x14ac:dyDescent="0.2">
      <c r="A374" s="18"/>
      <c r="B374" s="18"/>
      <c r="C374" s="18"/>
      <c r="D374" s="18" t="s">
        <v>613</v>
      </c>
      <c r="E374" s="19" t="s">
        <v>614</v>
      </c>
      <c r="F374" s="9">
        <f>Source!AQ154</f>
        <v>3.14</v>
      </c>
      <c r="G374" s="21"/>
      <c r="H374" s="20" t="str">
        <f>Source!DI154</f>
        <v>)*2</v>
      </c>
      <c r="I374" s="9">
        <f>Source!AV154</f>
        <v>1</v>
      </c>
      <c r="J374" s="9"/>
      <c r="K374" s="21"/>
      <c r="L374" s="21">
        <f>Source!U154</f>
        <v>6.28</v>
      </c>
    </row>
    <row r="375" spans="1:22" ht="15" x14ac:dyDescent="0.25">
      <c r="A375" s="24"/>
      <c r="B375" s="24"/>
      <c r="C375" s="24"/>
      <c r="D375" s="24"/>
      <c r="E375" s="24"/>
      <c r="F375" s="24"/>
      <c r="G375" s="24"/>
      <c r="H375" s="24"/>
      <c r="I375" s="24"/>
      <c r="J375" s="47">
        <f>K367+K368+K370+K371+K372+K373</f>
        <v>7524.8499999999995</v>
      </c>
      <c r="K375" s="47"/>
      <c r="L375" s="25">
        <f>IF(Source!I154&lt;&gt;0, ROUND(J375/Source!I154, 2), 0)</f>
        <v>7524.85</v>
      </c>
      <c r="P375" s="23">
        <f>J375</f>
        <v>7524.8499999999995</v>
      </c>
    </row>
    <row r="377" spans="1:22" ht="15" x14ac:dyDescent="0.25">
      <c r="C377" s="48" t="str">
        <f>Source!G159</f>
        <v>В1: LITE  ONE  CS  160  /ST.06/G.1/FBP.E22.2E/G.1/VO.1</v>
      </c>
      <c r="D377" s="48"/>
      <c r="E377" s="48"/>
      <c r="F377" s="48"/>
      <c r="G377" s="48"/>
      <c r="H377" s="48"/>
      <c r="I377" s="48"/>
      <c r="J377" s="48"/>
      <c r="K377" s="48"/>
    </row>
    <row r="378" spans="1:22" ht="42.75" x14ac:dyDescent="0.2">
      <c r="A378" s="18">
        <v>40</v>
      </c>
      <c r="B378" s="18">
        <v>40</v>
      </c>
      <c r="C378" s="18" t="str">
        <f>Source!F161</f>
        <v>1.18-2403-20-3/1</v>
      </c>
      <c r="D378" s="18" t="str">
        <f>Source!G161</f>
        <v>Техническое обслуживание вытяжных установок производительностью до 5000 м3/ч - ежеквартальное</v>
      </c>
      <c r="E378" s="19" t="str">
        <f>Source!H161</f>
        <v>установка</v>
      </c>
      <c r="F378" s="9">
        <f>Source!I161</f>
        <v>1</v>
      </c>
      <c r="G378" s="21"/>
      <c r="H378" s="20"/>
      <c r="I378" s="9"/>
      <c r="J378" s="9"/>
      <c r="K378" s="21"/>
      <c r="L378" s="21"/>
      <c r="Q378">
        <f>ROUND((Source!BZ161/100)*ROUND((Source!AF161*Source!AV161)*Source!I161, 2), 2)</f>
        <v>2211.0300000000002</v>
      </c>
      <c r="R378">
        <f>Source!X161</f>
        <v>2211.0300000000002</v>
      </c>
      <c r="S378">
        <f>ROUND((Source!CA161/100)*ROUND((Source!AF161*Source!AV161)*Source!I161, 2), 2)</f>
        <v>315.86</v>
      </c>
      <c r="T378">
        <f>Source!Y161</f>
        <v>315.86</v>
      </c>
      <c r="U378">
        <f>ROUND((175/100)*ROUND((Source!AE161*Source!AV161)*Source!I161, 2), 2)</f>
        <v>0</v>
      </c>
      <c r="V378">
        <f>ROUND((108/100)*ROUND(Source!CS161*Source!I161, 2), 2)</f>
        <v>0</v>
      </c>
    </row>
    <row r="379" spans="1:22" ht="14.25" x14ac:dyDescent="0.2">
      <c r="A379" s="18"/>
      <c r="B379" s="18"/>
      <c r="C379" s="18"/>
      <c r="D379" s="18" t="s">
        <v>605</v>
      </c>
      <c r="E379" s="19"/>
      <c r="F379" s="9"/>
      <c r="G379" s="21">
        <f>Source!AO161</f>
        <v>1579.31</v>
      </c>
      <c r="H379" s="20" t="str">
        <f>Source!DG161</f>
        <v>)*2</v>
      </c>
      <c r="I379" s="9">
        <f>Source!AV161</f>
        <v>1</v>
      </c>
      <c r="J379" s="9">
        <f>IF(Source!BA161&lt;&gt; 0, Source!BA161, 1)</f>
        <v>1</v>
      </c>
      <c r="K379" s="21">
        <f>Source!S161</f>
        <v>3158.62</v>
      </c>
      <c r="L379" s="21"/>
    </row>
    <row r="380" spans="1:22" ht="14.25" x14ac:dyDescent="0.2">
      <c r="A380" s="18"/>
      <c r="B380" s="18"/>
      <c r="C380" s="18"/>
      <c r="D380" s="18" t="s">
        <v>608</v>
      </c>
      <c r="E380" s="19"/>
      <c r="F380" s="9"/>
      <c r="G380" s="21">
        <f>Source!AL161</f>
        <v>0.03</v>
      </c>
      <c r="H380" s="20" t="str">
        <f>Source!DD161</f>
        <v>)*2</v>
      </c>
      <c r="I380" s="9">
        <f>Source!AW161</f>
        <v>1</v>
      </c>
      <c r="J380" s="9">
        <f>IF(Source!BC161&lt;&gt; 0, Source!BC161, 1)</f>
        <v>1</v>
      </c>
      <c r="K380" s="21">
        <f>Source!P161</f>
        <v>0.06</v>
      </c>
      <c r="L380" s="21"/>
    </row>
    <row r="381" spans="1:22" ht="14.25" x14ac:dyDescent="0.2">
      <c r="A381" s="18"/>
      <c r="B381" s="18"/>
      <c r="C381" s="18"/>
      <c r="D381" s="18" t="s">
        <v>609</v>
      </c>
      <c r="E381" s="19" t="s">
        <v>610</v>
      </c>
      <c r="F381" s="9">
        <f>Source!AT161</f>
        <v>70</v>
      </c>
      <c r="G381" s="21"/>
      <c r="H381" s="20"/>
      <c r="I381" s="9"/>
      <c r="J381" s="9"/>
      <c r="K381" s="21">
        <f>SUM(R378:R380)</f>
        <v>2211.0300000000002</v>
      </c>
      <c r="L381" s="21"/>
    </row>
    <row r="382" spans="1:22" ht="14.25" x14ac:dyDescent="0.2">
      <c r="A382" s="18"/>
      <c r="B382" s="18"/>
      <c r="C382" s="18"/>
      <c r="D382" s="18" t="s">
        <v>611</v>
      </c>
      <c r="E382" s="19" t="s">
        <v>610</v>
      </c>
      <c r="F382" s="9">
        <f>Source!AU161</f>
        <v>10</v>
      </c>
      <c r="G382" s="21"/>
      <c r="H382" s="20"/>
      <c r="I382" s="9"/>
      <c r="J382" s="9"/>
      <c r="K382" s="21">
        <f>SUM(T378:T381)</f>
        <v>315.86</v>
      </c>
      <c r="L382" s="21"/>
    </row>
    <row r="383" spans="1:22" ht="14.25" x14ac:dyDescent="0.2">
      <c r="A383" s="18"/>
      <c r="B383" s="18"/>
      <c r="C383" s="18"/>
      <c r="D383" s="18" t="s">
        <v>613</v>
      </c>
      <c r="E383" s="19" t="s">
        <v>614</v>
      </c>
      <c r="F383" s="9">
        <f>Source!AQ161</f>
        <v>2.38</v>
      </c>
      <c r="G383" s="21"/>
      <c r="H383" s="20" t="str">
        <f>Source!DI161</f>
        <v>)*2</v>
      </c>
      <c r="I383" s="9">
        <f>Source!AV161</f>
        <v>1</v>
      </c>
      <c r="J383" s="9"/>
      <c r="K383" s="21"/>
      <c r="L383" s="21">
        <f>Source!U161</f>
        <v>4.76</v>
      </c>
    </row>
    <row r="384" spans="1:22" ht="15" x14ac:dyDescent="0.25">
      <c r="A384" s="24"/>
      <c r="B384" s="24"/>
      <c r="C384" s="24"/>
      <c r="D384" s="24"/>
      <c r="E384" s="24"/>
      <c r="F384" s="24"/>
      <c r="G384" s="24"/>
      <c r="H384" s="24"/>
      <c r="I384" s="24"/>
      <c r="J384" s="47">
        <f>K379+K380+K381+K382</f>
        <v>5685.57</v>
      </c>
      <c r="K384" s="47"/>
      <c r="L384" s="25">
        <f>IF(Source!I161&lt;&gt;0, ROUND(J384/Source!I161, 2), 0)</f>
        <v>5685.57</v>
      </c>
      <c r="P384" s="23">
        <f>J384</f>
        <v>5685.57</v>
      </c>
    </row>
    <row r="386" spans="1:22" ht="15" x14ac:dyDescent="0.25">
      <c r="C386" s="48" t="str">
        <f>Source!G165</f>
        <v>В2: LITE  ONE  CS  160  /ST.06/G.1/FBP.E22.2E/G.1/VO.1</v>
      </c>
      <c r="D386" s="48"/>
      <c r="E386" s="48"/>
      <c r="F386" s="48"/>
      <c r="G386" s="48"/>
      <c r="H386" s="48"/>
      <c r="I386" s="48"/>
      <c r="J386" s="48"/>
      <c r="K386" s="48"/>
    </row>
    <row r="387" spans="1:22" ht="42.75" x14ac:dyDescent="0.2">
      <c r="A387" s="18">
        <v>41</v>
      </c>
      <c r="B387" s="18">
        <v>41</v>
      </c>
      <c r="C387" s="18" t="str">
        <f>Source!F167</f>
        <v>1.18-2403-20-3/1</v>
      </c>
      <c r="D387" s="18" t="str">
        <f>Source!G167</f>
        <v>Техническое обслуживание вытяжных установок производительностью до 5000 м3/ч - ежеквартальное</v>
      </c>
      <c r="E387" s="19" t="str">
        <f>Source!H167</f>
        <v>установка</v>
      </c>
      <c r="F387" s="9">
        <f>Source!I167</f>
        <v>1</v>
      </c>
      <c r="G387" s="21"/>
      <c r="H387" s="20"/>
      <c r="I387" s="9"/>
      <c r="J387" s="9"/>
      <c r="K387" s="21"/>
      <c r="L387" s="21"/>
      <c r="Q387">
        <f>ROUND((Source!BZ167/100)*ROUND((Source!AF167*Source!AV167)*Source!I167, 2), 2)</f>
        <v>2211.0300000000002</v>
      </c>
      <c r="R387">
        <f>Source!X167</f>
        <v>2211.0300000000002</v>
      </c>
      <c r="S387">
        <f>ROUND((Source!CA167/100)*ROUND((Source!AF167*Source!AV167)*Source!I167, 2), 2)</f>
        <v>315.86</v>
      </c>
      <c r="T387">
        <f>Source!Y167</f>
        <v>315.86</v>
      </c>
      <c r="U387">
        <f>ROUND((175/100)*ROUND((Source!AE167*Source!AV167)*Source!I167, 2), 2)</f>
        <v>0</v>
      </c>
      <c r="V387">
        <f>ROUND((108/100)*ROUND(Source!CS167*Source!I167, 2), 2)</f>
        <v>0</v>
      </c>
    </row>
    <row r="388" spans="1:22" ht="14.25" x14ac:dyDescent="0.2">
      <c r="A388" s="18"/>
      <c r="B388" s="18"/>
      <c r="C388" s="18"/>
      <c r="D388" s="18" t="s">
        <v>605</v>
      </c>
      <c r="E388" s="19"/>
      <c r="F388" s="9"/>
      <c r="G388" s="21">
        <f>Source!AO167</f>
        <v>1579.31</v>
      </c>
      <c r="H388" s="20" t="str">
        <f>Source!DG167</f>
        <v>)*2</v>
      </c>
      <c r="I388" s="9">
        <f>Source!AV167</f>
        <v>1</v>
      </c>
      <c r="J388" s="9">
        <f>IF(Source!BA167&lt;&gt; 0, Source!BA167, 1)</f>
        <v>1</v>
      </c>
      <c r="K388" s="21">
        <f>Source!S167</f>
        <v>3158.62</v>
      </c>
      <c r="L388" s="21"/>
    </row>
    <row r="389" spans="1:22" ht="14.25" x14ac:dyDescent="0.2">
      <c r="A389" s="18"/>
      <c r="B389" s="18"/>
      <c r="C389" s="18"/>
      <c r="D389" s="18" t="s">
        <v>608</v>
      </c>
      <c r="E389" s="19"/>
      <c r="F389" s="9"/>
      <c r="G389" s="21">
        <f>Source!AL167</f>
        <v>0.03</v>
      </c>
      <c r="H389" s="20" t="str">
        <f>Source!DD167</f>
        <v>)*2</v>
      </c>
      <c r="I389" s="9">
        <f>Source!AW167</f>
        <v>1</v>
      </c>
      <c r="J389" s="9">
        <f>IF(Source!BC167&lt;&gt; 0, Source!BC167, 1)</f>
        <v>1</v>
      </c>
      <c r="K389" s="21">
        <f>Source!P167</f>
        <v>0.06</v>
      </c>
      <c r="L389" s="21"/>
    </row>
    <row r="390" spans="1:22" ht="14.25" x14ac:dyDescent="0.2">
      <c r="A390" s="18"/>
      <c r="B390" s="18"/>
      <c r="C390" s="18"/>
      <c r="D390" s="18" t="s">
        <v>609</v>
      </c>
      <c r="E390" s="19" t="s">
        <v>610</v>
      </c>
      <c r="F390" s="9">
        <f>Source!AT167</f>
        <v>70</v>
      </c>
      <c r="G390" s="21"/>
      <c r="H390" s="20"/>
      <c r="I390" s="9"/>
      <c r="J390" s="9"/>
      <c r="K390" s="21">
        <f>SUM(R387:R389)</f>
        <v>2211.0300000000002</v>
      </c>
      <c r="L390" s="21"/>
    </row>
    <row r="391" spans="1:22" ht="14.25" x14ac:dyDescent="0.2">
      <c r="A391" s="18"/>
      <c r="B391" s="18"/>
      <c r="C391" s="18"/>
      <c r="D391" s="18" t="s">
        <v>611</v>
      </c>
      <c r="E391" s="19" t="s">
        <v>610</v>
      </c>
      <c r="F391" s="9">
        <f>Source!AU167</f>
        <v>10</v>
      </c>
      <c r="G391" s="21"/>
      <c r="H391" s="20"/>
      <c r="I391" s="9"/>
      <c r="J391" s="9"/>
      <c r="K391" s="21">
        <f>SUM(T387:T390)</f>
        <v>315.86</v>
      </c>
      <c r="L391" s="21"/>
    </row>
    <row r="392" spans="1:22" ht="14.25" x14ac:dyDescent="0.2">
      <c r="A392" s="18"/>
      <c r="B392" s="18"/>
      <c r="C392" s="18"/>
      <c r="D392" s="18" t="s">
        <v>613</v>
      </c>
      <c r="E392" s="19" t="s">
        <v>614</v>
      </c>
      <c r="F392" s="9">
        <f>Source!AQ167</f>
        <v>2.38</v>
      </c>
      <c r="G392" s="21"/>
      <c r="H392" s="20" t="str">
        <f>Source!DI167</f>
        <v>)*2</v>
      </c>
      <c r="I392" s="9">
        <f>Source!AV167</f>
        <v>1</v>
      </c>
      <c r="J392" s="9"/>
      <c r="K392" s="21"/>
      <c r="L392" s="21">
        <f>Source!U167</f>
        <v>4.76</v>
      </c>
    </row>
    <row r="393" spans="1:22" ht="15" x14ac:dyDescent="0.25">
      <c r="A393" s="24"/>
      <c r="B393" s="24"/>
      <c r="C393" s="24"/>
      <c r="D393" s="24"/>
      <c r="E393" s="24"/>
      <c r="F393" s="24"/>
      <c r="G393" s="24"/>
      <c r="H393" s="24"/>
      <c r="I393" s="24"/>
      <c r="J393" s="47">
        <f>K388+K389+K390+K391</f>
        <v>5685.57</v>
      </c>
      <c r="K393" s="47"/>
      <c r="L393" s="25">
        <f>IF(Source!I167&lt;&gt;0, ROUND(J393/Source!I167, 2), 0)</f>
        <v>5685.57</v>
      </c>
      <c r="P393" s="23">
        <f>J393</f>
        <v>5685.57</v>
      </c>
    </row>
    <row r="395" spans="1:22" ht="15" x14ac:dyDescent="0.25">
      <c r="C395" s="48" t="str">
        <f>Source!G171</f>
        <v>Склад №4</v>
      </c>
      <c r="D395" s="48"/>
      <c r="E395" s="48"/>
      <c r="F395" s="48"/>
      <c r="G395" s="48"/>
      <c r="H395" s="48"/>
      <c r="I395" s="48"/>
      <c r="J395" s="48"/>
      <c r="K395" s="48"/>
    </row>
    <row r="396" spans="1:22" ht="42.75" x14ac:dyDescent="0.2">
      <c r="A396" s="18">
        <v>42</v>
      </c>
      <c r="B396" s="18">
        <v>42</v>
      </c>
      <c r="C396" s="18" t="str">
        <f>Source!F172</f>
        <v>1.15-2203-7-2/1</v>
      </c>
      <c r="D396" s="18" t="str">
        <f>Source!G172</f>
        <v>Техническое обслуживание крана шарового латунного никелированного диаметром до 50 мм</v>
      </c>
      <c r="E396" s="19" t="str">
        <f>Source!H172</f>
        <v>10 шт.</v>
      </c>
      <c r="F396" s="9">
        <f>Source!I172</f>
        <v>0.6</v>
      </c>
      <c r="G396" s="21"/>
      <c r="H396" s="20"/>
      <c r="I396" s="9"/>
      <c r="J396" s="9"/>
      <c r="K396" s="21"/>
      <c r="L396" s="21"/>
      <c r="Q396">
        <f>ROUND((Source!BZ172/100)*ROUND((Source!AF172*Source!AV172)*Source!I172, 2), 2)</f>
        <v>158.19999999999999</v>
      </c>
      <c r="R396">
        <f>Source!X172</f>
        <v>158.19999999999999</v>
      </c>
      <c r="S396">
        <f>ROUND((Source!CA172/100)*ROUND((Source!AF172*Source!AV172)*Source!I172, 2), 2)</f>
        <v>22.6</v>
      </c>
      <c r="T396">
        <f>Source!Y172</f>
        <v>22.6</v>
      </c>
      <c r="U396">
        <f>ROUND((175/100)*ROUND((Source!AE172*Source!AV172)*Source!I172, 2), 2)</f>
        <v>0</v>
      </c>
      <c r="V396">
        <f>ROUND((108/100)*ROUND(Source!CS172*Source!I172, 2), 2)</f>
        <v>0</v>
      </c>
    </row>
    <row r="397" spans="1:22" x14ac:dyDescent="0.2">
      <c r="D397" s="26" t="str">
        <f>"Объем: "&amp;Source!I172&amp;"=6/"&amp;"10"</f>
        <v>Объем: 0,6=6/10</v>
      </c>
    </row>
    <row r="398" spans="1:22" ht="14.25" x14ac:dyDescent="0.2">
      <c r="A398" s="18"/>
      <c r="B398" s="18"/>
      <c r="C398" s="18"/>
      <c r="D398" s="18" t="s">
        <v>605</v>
      </c>
      <c r="E398" s="19"/>
      <c r="F398" s="9"/>
      <c r="G398" s="21">
        <f>Source!AO172</f>
        <v>376.67</v>
      </c>
      <c r="H398" s="20" t="str">
        <f>Source!DG172</f>
        <v/>
      </c>
      <c r="I398" s="9">
        <f>Source!AV172</f>
        <v>1</v>
      </c>
      <c r="J398" s="9">
        <f>IF(Source!BA172&lt;&gt; 0, Source!BA172, 1)</f>
        <v>1</v>
      </c>
      <c r="K398" s="21">
        <f>Source!S172</f>
        <v>226</v>
      </c>
      <c r="L398" s="21"/>
    </row>
    <row r="399" spans="1:22" ht="14.25" x14ac:dyDescent="0.2">
      <c r="A399" s="18"/>
      <c r="B399" s="18"/>
      <c r="C399" s="18"/>
      <c r="D399" s="18" t="s">
        <v>609</v>
      </c>
      <c r="E399" s="19" t="s">
        <v>610</v>
      </c>
      <c r="F399" s="9">
        <f>Source!AT172</f>
        <v>70</v>
      </c>
      <c r="G399" s="21"/>
      <c r="H399" s="20"/>
      <c r="I399" s="9"/>
      <c r="J399" s="9"/>
      <c r="K399" s="21">
        <f>SUM(R396:R398)</f>
        <v>158.19999999999999</v>
      </c>
      <c r="L399" s="21"/>
    </row>
    <row r="400" spans="1:22" ht="14.25" x14ac:dyDescent="0.2">
      <c r="A400" s="18"/>
      <c r="B400" s="18"/>
      <c r="C400" s="18"/>
      <c r="D400" s="18" t="s">
        <v>611</v>
      </c>
      <c r="E400" s="19" t="s">
        <v>610</v>
      </c>
      <c r="F400" s="9">
        <f>Source!AU172</f>
        <v>10</v>
      </c>
      <c r="G400" s="21"/>
      <c r="H400" s="20"/>
      <c r="I400" s="9"/>
      <c r="J400" s="9"/>
      <c r="K400" s="21">
        <f>SUM(T396:T399)</f>
        <v>22.6</v>
      </c>
      <c r="L400" s="21"/>
    </row>
    <row r="401" spans="1:22" ht="14.25" x14ac:dyDescent="0.2">
      <c r="A401" s="18"/>
      <c r="B401" s="18"/>
      <c r="C401" s="18"/>
      <c r="D401" s="18" t="s">
        <v>613</v>
      </c>
      <c r="E401" s="19" t="s">
        <v>614</v>
      </c>
      <c r="F401" s="9">
        <f>Source!AQ172</f>
        <v>0.61</v>
      </c>
      <c r="G401" s="21"/>
      <c r="H401" s="20" t="str">
        <f>Source!DI172</f>
        <v/>
      </c>
      <c r="I401" s="9">
        <f>Source!AV172</f>
        <v>1</v>
      </c>
      <c r="J401" s="9"/>
      <c r="K401" s="21"/>
      <c r="L401" s="21">
        <f>Source!U172</f>
        <v>0.36599999999999999</v>
      </c>
    </row>
    <row r="402" spans="1:22" ht="15" x14ac:dyDescent="0.25">
      <c r="A402" s="24"/>
      <c r="B402" s="24"/>
      <c r="C402" s="24"/>
      <c r="D402" s="24"/>
      <c r="E402" s="24"/>
      <c r="F402" s="24"/>
      <c r="G402" s="24"/>
      <c r="H402" s="24"/>
      <c r="I402" s="24"/>
      <c r="J402" s="47">
        <f>K398+K399+K400</f>
        <v>406.8</v>
      </c>
      <c r="K402" s="47"/>
      <c r="L402" s="25">
        <f>IF(Source!I172&lt;&gt;0, ROUND(J402/Source!I172, 2), 0)</f>
        <v>678</v>
      </c>
      <c r="P402" s="23">
        <f>J402</f>
        <v>406.8</v>
      </c>
    </row>
    <row r="403" spans="1:22" ht="28.5" x14ac:dyDescent="0.2">
      <c r="A403" s="18">
        <v>43</v>
      </c>
      <c r="B403" s="18">
        <v>43</v>
      </c>
      <c r="C403" s="18" t="str">
        <f>Source!F173</f>
        <v>1.15-2303-4-2/1</v>
      </c>
      <c r="D403" s="18" t="str">
        <f>Source!G173</f>
        <v>Прочистка сетчатых фильтров грубой очистки воды диаметром до 50 мм</v>
      </c>
      <c r="E403" s="19" t="str">
        <f>Source!H173</f>
        <v>10 шт.</v>
      </c>
      <c r="F403" s="9">
        <f>Source!I173</f>
        <v>0.3</v>
      </c>
      <c r="G403" s="21"/>
      <c r="H403" s="20"/>
      <c r="I403" s="9"/>
      <c r="J403" s="9"/>
      <c r="K403" s="21"/>
      <c r="L403" s="21"/>
      <c r="Q403">
        <f>ROUND((Source!BZ173/100)*ROUND((Source!AF173*Source!AV173)*Source!I173, 2), 2)</f>
        <v>302.14</v>
      </c>
      <c r="R403">
        <f>Source!X173</f>
        <v>302.14</v>
      </c>
      <c r="S403">
        <f>ROUND((Source!CA173/100)*ROUND((Source!AF173*Source!AV173)*Source!I173, 2), 2)</f>
        <v>43.16</v>
      </c>
      <c r="T403">
        <f>Source!Y173</f>
        <v>43.16</v>
      </c>
      <c r="U403">
        <f>ROUND((175/100)*ROUND((Source!AE173*Source!AV173)*Source!I173, 2), 2)</f>
        <v>0</v>
      </c>
      <c r="V403">
        <f>ROUND((108/100)*ROUND(Source!CS173*Source!I173, 2), 2)</f>
        <v>0</v>
      </c>
    </row>
    <row r="404" spans="1:22" x14ac:dyDescent="0.2">
      <c r="D404" s="26" t="str">
        <f>"Объем: "&amp;Source!I173&amp;"=3/"&amp;"10"</f>
        <v>Объем: 0,3=3/10</v>
      </c>
    </row>
    <row r="405" spans="1:22" ht="14.25" x14ac:dyDescent="0.2">
      <c r="A405" s="18"/>
      <c r="B405" s="18"/>
      <c r="C405" s="18"/>
      <c r="D405" s="18" t="s">
        <v>605</v>
      </c>
      <c r="E405" s="19"/>
      <c r="F405" s="9"/>
      <c r="G405" s="21">
        <f>Source!AO173</f>
        <v>1438.75</v>
      </c>
      <c r="H405" s="20" t="str">
        <f>Source!DG173</f>
        <v/>
      </c>
      <c r="I405" s="9">
        <f>Source!AV173</f>
        <v>1</v>
      </c>
      <c r="J405" s="9">
        <f>IF(Source!BA173&lt;&gt; 0, Source!BA173, 1)</f>
        <v>1</v>
      </c>
      <c r="K405" s="21">
        <f>Source!S173</f>
        <v>431.63</v>
      </c>
      <c r="L405" s="21"/>
    </row>
    <row r="406" spans="1:22" ht="14.25" x14ac:dyDescent="0.2">
      <c r="A406" s="18"/>
      <c r="B406" s="18"/>
      <c r="C406" s="18"/>
      <c r="D406" s="18" t="s">
        <v>609</v>
      </c>
      <c r="E406" s="19" t="s">
        <v>610</v>
      </c>
      <c r="F406" s="9">
        <f>Source!AT173</f>
        <v>70</v>
      </c>
      <c r="G406" s="21"/>
      <c r="H406" s="20"/>
      <c r="I406" s="9"/>
      <c r="J406" s="9"/>
      <c r="K406" s="21">
        <f>SUM(R403:R405)</f>
        <v>302.14</v>
      </c>
      <c r="L406" s="21"/>
    </row>
    <row r="407" spans="1:22" ht="14.25" x14ac:dyDescent="0.2">
      <c r="A407" s="18"/>
      <c r="B407" s="18"/>
      <c r="C407" s="18"/>
      <c r="D407" s="18" t="s">
        <v>611</v>
      </c>
      <c r="E407" s="19" t="s">
        <v>610</v>
      </c>
      <c r="F407" s="9">
        <f>Source!AU173</f>
        <v>10</v>
      </c>
      <c r="G407" s="21"/>
      <c r="H407" s="20"/>
      <c r="I407" s="9"/>
      <c r="J407" s="9"/>
      <c r="K407" s="21">
        <f>SUM(T403:T406)</f>
        <v>43.16</v>
      </c>
      <c r="L407" s="21"/>
    </row>
    <row r="408" spans="1:22" ht="14.25" x14ac:dyDescent="0.2">
      <c r="A408" s="18"/>
      <c r="B408" s="18"/>
      <c r="C408" s="18"/>
      <c r="D408" s="18" t="s">
        <v>613</v>
      </c>
      <c r="E408" s="19" t="s">
        <v>614</v>
      </c>
      <c r="F408" s="9">
        <f>Source!AQ173</f>
        <v>2.33</v>
      </c>
      <c r="G408" s="21"/>
      <c r="H408" s="20" t="str">
        <f>Source!DI173</f>
        <v/>
      </c>
      <c r="I408" s="9">
        <f>Source!AV173</f>
        <v>1</v>
      </c>
      <c r="J408" s="9"/>
      <c r="K408" s="21"/>
      <c r="L408" s="21">
        <f>Source!U173</f>
        <v>0.69899999999999995</v>
      </c>
    </row>
    <row r="409" spans="1:22" ht="15" x14ac:dyDescent="0.25">
      <c r="A409" s="24"/>
      <c r="B409" s="24"/>
      <c r="C409" s="24"/>
      <c r="D409" s="24"/>
      <c r="E409" s="24"/>
      <c r="F409" s="24"/>
      <c r="G409" s="24"/>
      <c r="H409" s="24"/>
      <c r="I409" s="24"/>
      <c r="J409" s="47">
        <f>K405+K406+K407</f>
        <v>776.93</v>
      </c>
      <c r="K409" s="47"/>
      <c r="L409" s="25">
        <f>IF(Source!I173&lt;&gt;0, ROUND(J409/Source!I173, 2), 0)</f>
        <v>2589.77</v>
      </c>
      <c r="P409" s="23">
        <f>J409</f>
        <v>776.93</v>
      </c>
    </row>
    <row r="410" spans="1:22" ht="42.75" x14ac:dyDescent="0.2">
      <c r="A410" s="18">
        <v>44</v>
      </c>
      <c r="B410" s="18">
        <v>44</v>
      </c>
      <c r="C410" s="18" t="str">
        <f>Source!F174</f>
        <v>1.23-2103-41-1/1</v>
      </c>
      <c r="D410" s="18" t="str">
        <f>Source!G174</f>
        <v>Техническое обслуживание регулирующего клапана  //  Регулирующий вентиль</v>
      </c>
      <c r="E410" s="19" t="str">
        <f>Source!H174</f>
        <v>шт.</v>
      </c>
      <c r="F410" s="9">
        <f>Source!I174</f>
        <v>3</v>
      </c>
      <c r="G410" s="21"/>
      <c r="H410" s="20"/>
      <c r="I410" s="9"/>
      <c r="J410" s="9"/>
      <c r="K410" s="21"/>
      <c r="L410" s="21"/>
      <c r="Q410">
        <f>ROUND((Source!BZ174/100)*ROUND((Source!AF174*Source!AV174)*Source!I174, 2), 2)</f>
        <v>436.8</v>
      </c>
      <c r="R410">
        <f>Source!X174</f>
        <v>436.8</v>
      </c>
      <c r="S410">
        <f>ROUND((Source!CA174/100)*ROUND((Source!AF174*Source!AV174)*Source!I174, 2), 2)</f>
        <v>62.4</v>
      </c>
      <c r="T410">
        <f>Source!Y174</f>
        <v>62.4</v>
      </c>
      <c r="U410">
        <f>ROUND((175/100)*ROUND((Source!AE174*Source!AV174)*Source!I174, 2), 2)</f>
        <v>260.24</v>
      </c>
      <c r="V410">
        <f>ROUND((108/100)*ROUND(Source!CS174*Source!I174, 2), 2)</f>
        <v>160.61000000000001</v>
      </c>
    </row>
    <row r="411" spans="1:22" ht="14.25" x14ac:dyDescent="0.2">
      <c r="A411" s="18"/>
      <c r="B411" s="18"/>
      <c r="C411" s="18"/>
      <c r="D411" s="18" t="s">
        <v>605</v>
      </c>
      <c r="E411" s="19"/>
      <c r="F411" s="9"/>
      <c r="G411" s="21">
        <f>Source!AO174</f>
        <v>208</v>
      </c>
      <c r="H411" s="20" t="str">
        <f>Source!DG174</f>
        <v/>
      </c>
      <c r="I411" s="9">
        <f>Source!AV174</f>
        <v>1</v>
      </c>
      <c r="J411" s="9">
        <f>IF(Source!BA174&lt;&gt; 0, Source!BA174, 1)</f>
        <v>1</v>
      </c>
      <c r="K411" s="21">
        <f>Source!S174</f>
        <v>624</v>
      </c>
      <c r="L411" s="21"/>
    </row>
    <row r="412" spans="1:22" ht="14.25" x14ac:dyDescent="0.2">
      <c r="A412" s="18"/>
      <c r="B412" s="18"/>
      <c r="C412" s="18"/>
      <c r="D412" s="18" t="s">
        <v>606</v>
      </c>
      <c r="E412" s="19"/>
      <c r="F412" s="9"/>
      <c r="G412" s="21">
        <f>Source!AM174</f>
        <v>78.180000000000007</v>
      </c>
      <c r="H412" s="20" t="str">
        <f>Source!DE174</f>
        <v/>
      </c>
      <c r="I412" s="9">
        <f>Source!AV174</f>
        <v>1</v>
      </c>
      <c r="J412" s="9">
        <f>IF(Source!BB174&lt;&gt; 0, Source!BB174, 1)</f>
        <v>1</v>
      </c>
      <c r="K412" s="21">
        <f>Source!Q174</f>
        <v>234.54</v>
      </c>
      <c r="L412" s="21"/>
    </row>
    <row r="413" spans="1:22" ht="14.25" x14ac:dyDescent="0.2">
      <c r="A413" s="18"/>
      <c r="B413" s="18"/>
      <c r="C413" s="18"/>
      <c r="D413" s="18" t="s">
        <v>607</v>
      </c>
      <c r="E413" s="19"/>
      <c r="F413" s="9"/>
      <c r="G413" s="21">
        <f>Source!AN174</f>
        <v>49.57</v>
      </c>
      <c r="H413" s="20" t="str">
        <f>Source!DF174</f>
        <v/>
      </c>
      <c r="I413" s="9">
        <f>Source!AV174</f>
        <v>1</v>
      </c>
      <c r="J413" s="9">
        <f>IF(Source!BS174&lt;&gt; 0, Source!BS174, 1)</f>
        <v>1</v>
      </c>
      <c r="K413" s="22">
        <f>Source!R174</f>
        <v>148.71</v>
      </c>
      <c r="L413" s="21"/>
    </row>
    <row r="414" spans="1:22" ht="14.25" x14ac:dyDescent="0.2">
      <c r="A414" s="18"/>
      <c r="B414" s="18"/>
      <c r="C414" s="18"/>
      <c r="D414" s="18" t="s">
        <v>609</v>
      </c>
      <c r="E414" s="19" t="s">
        <v>610</v>
      </c>
      <c r="F414" s="9">
        <f>Source!AT174</f>
        <v>70</v>
      </c>
      <c r="G414" s="21"/>
      <c r="H414" s="20"/>
      <c r="I414" s="9"/>
      <c r="J414" s="9"/>
      <c r="K414" s="21">
        <f>SUM(R410:R413)</f>
        <v>436.8</v>
      </c>
      <c r="L414" s="21"/>
    </row>
    <row r="415" spans="1:22" ht="14.25" x14ac:dyDescent="0.2">
      <c r="A415" s="18"/>
      <c r="B415" s="18"/>
      <c r="C415" s="18"/>
      <c r="D415" s="18" t="s">
        <v>611</v>
      </c>
      <c r="E415" s="19" t="s">
        <v>610</v>
      </c>
      <c r="F415" s="9">
        <f>Source!AU174</f>
        <v>10</v>
      </c>
      <c r="G415" s="21"/>
      <c r="H415" s="20"/>
      <c r="I415" s="9"/>
      <c r="J415" s="9"/>
      <c r="K415" s="21">
        <f>SUM(T410:T414)</f>
        <v>62.4</v>
      </c>
      <c r="L415" s="21"/>
    </row>
    <row r="416" spans="1:22" ht="14.25" x14ac:dyDescent="0.2">
      <c r="A416" s="18"/>
      <c r="B416" s="18"/>
      <c r="C416" s="18"/>
      <c r="D416" s="18" t="s">
        <v>612</v>
      </c>
      <c r="E416" s="19" t="s">
        <v>610</v>
      </c>
      <c r="F416" s="9">
        <f>108</f>
        <v>108</v>
      </c>
      <c r="G416" s="21"/>
      <c r="H416" s="20"/>
      <c r="I416" s="9"/>
      <c r="J416" s="9"/>
      <c r="K416" s="21">
        <f>SUM(V410:V415)</f>
        <v>160.61000000000001</v>
      </c>
      <c r="L416" s="21"/>
    </row>
    <row r="417" spans="1:22" ht="14.25" x14ac:dyDescent="0.2">
      <c r="A417" s="18"/>
      <c r="B417" s="18"/>
      <c r="C417" s="18"/>
      <c r="D417" s="18" t="s">
        <v>613</v>
      </c>
      <c r="E417" s="19" t="s">
        <v>614</v>
      </c>
      <c r="F417" s="9">
        <f>Source!AQ174</f>
        <v>0.37</v>
      </c>
      <c r="G417" s="21"/>
      <c r="H417" s="20" t="str">
        <f>Source!DI174</f>
        <v/>
      </c>
      <c r="I417" s="9">
        <f>Source!AV174</f>
        <v>1</v>
      </c>
      <c r="J417" s="9"/>
      <c r="K417" s="21"/>
      <c r="L417" s="21">
        <f>Source!U174</f>
        <v>1.1099999999999999</v>
      </c>
    </row>
    <row r="418" spans="1:22" ht="15" x14ac:dyDescent="0.25">
      <c r="A418" s="24"/>
      <c r="B418" s="24"/>
      <c r="C418" s="24"/>
      <c r="D418" s="24"/>
      <c r="E418" s="24"/>
      <c r="F418" s="24"/>
      <c r="G418" s="24"/>
      <c r="H418" s="24"/>
      <c r="I418" s="24"/>
      <c r="J418" s="47">
        <f>K411+K412+K414+K415+K416</f>
        <v>1518.35</v>
      </c>
      <c r="K418" s="47"/>
      <c r="L418" s="25">
        <f>IF(Source!I174&lt;&gt;0, ROUND(J418/Source!I174, 2), 0)</f>
        <v>506.12</v>
      </c>
      <c r="P418" s="23">
        <f>J418</f>
        <v>1518.35</v>
      </c>
    </row>
    <row r="419" spans="1:22" ht="42.75" x14ac:dyDescent="0.2">
      <c r="A419" s="18">
        <v>45</v>
      </c>
      <c r="B419" s="18">
        <v>45</v>
      </c>
      <c r="C419" s="18" t="str">
        <f>Source!F175</f>
        <v>1.15-2203-9-1/1</v>
      </c>
      <c r="D419" s="18" t="str">
        <f>Source!G175</f>
        <v>Техническое обслуживание клапанов обратных фланцевых диаметром 50 мм</v>
      </c>
      <c r="E419" s="19" t="str">
        <f>Source!H175</f>
        <v>шт.</v>
      </c>
      <c r="F419" s="9">
        <f>Source!I175</f>
        <v>3</v>
      </c>
      <c r="G419" s="21"/>
      <c r="H419" s="20"/>
      <c r="I419" s="9"/>
      <c r="J419" s="9"/>
      <c r="K419" s="21"/>
      <c r="L419" s="21"/>
      <c r="Q419">
        <f>ROUND((Source!BZ175/100)*ROUND((Source!AF175*Source!AV175)*Source!I175, 2), 2)</f>
        <v>165.27</v>
      </c>
      <c r="R419">
        <f>Source!X175</f>
        <v>165.27</v>
      </c>
      <c r="S419">
        <f>ROUND((Source!CA175/100)*ROUND((Source!AF175*Source!AV175)*Source!I175, 2), 2)</f>
        <v>23.61</v>
      </c>
      <c r="T419">
        <f>Source!Y175</f>
        <v>23.61</v>
      </c>
      <c r="U419">
        <f>ROUND((175/100)*ROUND((Source!AE175*Source!AV175)*Source!I175, 2), 2)</f>
        <v>0</v>
      </c>
      <c r="V419">
        <f>ROUND((108/100)*ROUND(Source!CS175*Source!I175, 2), 2)</f>
        <v>0</v>
      </c>
    </row>
    <row r="420" spans="1:22" ht="14.25" x14ac:dyDescent="0.2">
      <c r="A420" s="18"/>
      <c r="B420" s="18"/>
      <c r="C420" s="18"/>
      <c r="D420" s="18" t="s">
        <v>605</v>
      </c>
      <c r="E420" s="19"/>
      <c r="F420" s="9"/>
      <c r="G420" s="21">
        <f>Source!AO175</f>
        <v>78.7</v>
      </c>
      <c r="H420" s="20" t="str">
        <f>Source!DG175</f>
        <v/>
      </c>
      <c r="I420" s="9">
        <f>Source!AV175</f>
        <v>1</v>
      </c>
      <c r="J420" s="9">
        <f>IF(Source!BA175&lt;&gt; 0, Source!BA175, 1)</f>
        <v>1</v>
      </c>
      <c r="K420" s="21">
        <f>Source!S175</f>
        <v>236.1</v>
      </c>
      <c r="L420" s="21"/>
    </row>
    <row r="421" spans="1:22" ht="14.25" x14ac:dyDescent="0.2">
      <c r="A421" s="18"/>
      <c r="B421" s="18"/>
      <c r="C421" s="18"/>
      <c r="D421" s="18" t="s">
        <v>608</v>
      </c>
      <c r="E421" s="19"/>
      <c r="F421" s="9"/>
      <c r="G421" s="21">
        <f>Source!AL175</f>
        <v>0.31</v>
      </c>
      <c r="H421" s="20" t="str">
        <f>Source!DD175</f>
        <v/>
      </c>
      <c r="I421" s="9">
        <f>Source!AW175</f>
        <v>1</v>
      </c>
      <c r="J421" s="9">
        <f>IF(Source!BC175&lt;&gt; 0, Source!BC175, 1)</f>
        <v>1</v>
      </c>
      <c r="K421" s="21">
        <f>Source!P175</f>
        <v>0.93</v>
      </c>
      <c r="L421" s="21"/>
    </row>
    <row r="422" spans="1:22" ht="14.25" x14ac:dyDescent="0.2">
      <c r="A422" s="18"/>
      <c r="B422" s="18"/>
      <c r="C422" s="18"/>
      <c r="D422" s="18" t="s">
        <v>609</v>
      </c>
      <c r="E422" s="19" t="s">
        <v>610</v>
      </c>
      <c r="F422" s="9">
        <f>Source!AT175</f>
        <v>70</v>
      </c>
      <c r="G422" s="21"/>
      <c r="H422" s="20"/>
      <c r="I422" s="9"/>
      <c r="J422" s="9"/>
      <c r="K422" s="21">
        <f>SUM(R419:R421)</f>
        <v>165.27</v>
      </c>
      <c r="L422" s="21"/>
    </row>
    <row r="423" spans="1:22" ht="14.25" x14ac:dyDescent="0.2">
      <c r="A423" s="18"/>
      <c r="B423" s="18"/>
      <c r="C423" s="18"/>
      <c r="D423" s="18" t="s">
        <v>611</v>
      </c>
      <c r="E423" s="19" t="s">
        <v>610</v>
      </c>
      <c r="F423" s="9">
        <f>Source!AU175</f>
        <v>10</v>
      </c>
      <c r="G423" s="21"/>
      <c r="H423" s="20"/>
      <c r="I423" s="9"/>
      <c r="J423" s="9"/>
      <c r="K423" s="21">
        <f>SUM(T419:T422)</f>
        <v>23.61</v>
      </c>
      <c r="L423" s="21"/>
    </row>
    <row r="424" spans="1:22" ht="14.25" x14ac:dyDescent="0.2">
      <c r="A424" s="18"/>
      <c r="B424" s="18"/>
      <c r="C424" s="18"/>
      <c r="D424" s="18" t="s">
        <v>613</v>
      </c>
      <c r="E424" s="19" t="s">
        <v>614</v>
      </c>
      <c r="F424" s="9">
        <f>Source!AQ175</f>
        <v>0.14000000000000001</v>
      </c>
      <c r="G424" s="21"/>
      <c r="H424" s="20" t="str">
        <f>Source!DI175</f>
        <v/>
      </c>
      <c r="I424" s="9">
        <f>Source!AV175</f>
        <v>1</v>
      </c>
      <c r="J424" s="9"/>
      <c r="K424" s="21"/>
      <c r="L424" s="21">
        <f>Source!U175</f>
        <v>0.42000000000000004</v>
      </c>
    </row>
    <row r="425" spans="1:22" ht="15" x14ac:dyDescent="0.25">
      <c r="A425" s="24"/>
      <c r="B425" s="24"/>
      <c r="C425" s="24"/>
      <c r="D425" s="24"/>
      <c r="E425" s="24"/>
      <c r="F425" s="24"/>
      <c r="G425" s="24"/>
      <c r="H425" s="24"/>
      <c r="I425" s="24"/>
      <c r="J425" s="47">
        <f>K420+K421+K422+K423</f>
        <v>425.91</v>
      </c>
      <c r="K425" s="47"/>
      <c r="L425" s="25">
        <f>IF(Source!I175&lt;&gt;0, ROUND(J425/Source!I175, 2), 0)</f>
        <v>141.97</v>
      </c>
      <c r="P425" s="23">
        <f>J425</f>
        <v>425.91</v>
      </c>
    </row>
    <row r="426" spans="1:22" ht="57" x14ac:dyDescent="0.2">
      <c r="A426" s="18">
        <v>46</v>
      </c>
      <c r="B426" s="18">
        <v>46</v>
      </c>
      <c r="C426" s="18" t="str">
        <f>Source!F176</f>
        <v>1.23-2103-9-1/1</v>
      </c>
      <c r="D426" s="18" t="str">
        <f>Source!G176</f>
        <v>Техническое обслуживание приборов для измерения температуры - термометры манометрические тип ТПП-СК</v>
      </c>
      <c r="E426" s="19" t="str">
        <f>Source!H176</f>
        <v>шт.</v>
      </c>
      <c r="F426" s="9">
        <f>Source!I176</f>
        <v>6</v>
      </c>
      <c r="G426" s="21"/>
      <c r="H426" s="20"/>
      <c r="I426" s="9"/>
      <c r="J426" s="9"/>
      <c r="K426" s="21"/>
      <c r="L426" s="21"/>
      <c r="Q426">
        <f>ROUND((Source!BZ176/100)*ROUND((Source!AF176*Source!AV176)*Source!I176, 2), 2)</f>
        <v>5653.7</v>
      </c>
      <c r="R426">
        <f>Source!X176</f>
        <v>5653.7</v>
      </c>
      <c r="S426">
        <f>ROUND((Source!CA176/100)*ROUND((Source!AF176*Source!AV176)*Source!I176, 2), 2)</f>
        <v>807.67</v>
      </c>
      <c r="T426">
        <f>Source!Y176</f>
        <v>807.67</v>
      </c>
      <c r="U426">
        <f>ROUND((175/100)*ROUND((Source!AE176*Source!AV176)*Source!I176, 2), 2)</f>
        <v>0</v>
      </c>
      <c r="V426">
        <f>ROUND((108/100)*ROUND(Source!CS176*Source!I176, 2), 2)</f>
        <v>0</v>
      </c>
    </row>
    <row r="427" spans="1:22" ht="14.25" x14ac:dyDescent="0.2">
      <c r="A427" s="18"/>
      <c r="B427" s="18"/>
      <c r="C427" s="18"/>
      <c r="D427" s="18" t="s">
        <v>605</v>
      </c>
      <c r="E427" s="19"/>
      <c r="F427" s="9"/>
      <c r="G427" s="21">
        <f>Source!AO176</f>
        <v>673.06</v>
      </c>
      <c r="H427" s="20" t="str">
        <f>Source!DG176</f>
        <v>*2</v>
      </c>
      <c r="I427" s="9">
        <f>Source!AV176</f>
        <v>1</v>
      </c>
      <c r="J427" s="9">
        <f>IF(Source!BA176&lt;&gt; 0, Source!BA176, 1)</f>
        <v>1</v>
      </c>
      <c r="K427" s="21">
        <f>Source!S176</f>
        <v>8076.72</v>
      </c>
      <c r="L427" s="21"/>
    </row>
    <row r="428" spans="1:22" ht="14.25" x14ac:dyDescent="0.2">
      <c r="A428" s="18"/>
      <c r="B428" s="18"/>
      <c r="C428" s="18"/>
      <c r="D428" s="18" t="s">
        <v>609</v>
      </c>
      <c r="E428" s="19" t="s">
        <v>610</v>
      </c>
      <c r="F428" s="9">
        <f>Source!AT176</f>
        <v>70</v>
      </c>
      <c r="G428" s="21"/>
      <c r="H428" s="20"/>
      <c r="I428" s="9"/>
      <c r="J428" s="9"/>
      <c r="K428" s="21">
        <f>SUM(R426:R427)</f>
        <v>5653.7</v>
      </c>
      <c r="L428" s="21"/>
    </row>
    <row r="429" spans="1:22" ht="14.25" x14ac:dyDescent="0.2">
      <c r="A429" s="18"/>
      <c r="B429" s="18"/>
      <c r="C429" s="18"/>
      <c r="D429" s="18" t="s">
        <v>611</v>
      </c>
      <c r="E429" s="19" t="s">
        <v>610</v>
      </c>
      <c r="F429" s="9">
        <f>Source!AU176</f>
        <v>10</v>
      </c>
      <c r="G429" s="21"/>
      <c r="H429" s="20"/>
      <c r="I429" s="9"/>
      <c r="J429" s="9"/>
      <c r="K429" s="21">
        <f>SUM(T426:T428)</f>
        <v>807.67</v>
      </c>
      <c r="L429" s="21"/>
    </row>
    <row r="430" spans="1:22" ht="14.25" x14ac:dyDescent="0.2">
      <c r="A430" s="18"/>
      <c r="B430" s="18"/>
      <c r="C430" s="18"/>
      <c r="D430" s="18" t="s">
        <v>613</v>
      </c>
      <c r="E430" s="19" t="s">
        <v>614</v>
      </c>
      <c r="F430" s="9">
        <f>Source!AQ176</f>
        <v>1.0900000000000001</v>
      </c>
      <c r="G430" s="21"/>
      <c r="H430" s="20" t="str">
        <f>Source!DI176</f>
        <v>*2</v>
      </c>
      <c r="I430" s="9">
        <f>Source!AV176</f>
        <v>1</v>
      </c>
      <c r="J430" s="9"/>
      <c r="K430" s="21"/>
      <c r="L430" s="21">
        <f>Source!U176</f>
        <v>13.080000000000002</v>
      </c>
    </row>
    <row r="431" spans="1:22" ht="15" x14ac:dyDescent="0.25">
      <c r="A431" s="24"/>
      <c r="B431" s="24"/>
      <c r="C431" s="24"/>
      <c r="D431" s="24"/>
      <c r="E431" s="24"/>
      <c r="F431" s="24"/>
      <c r="G431" s="24"/>
      <c r="H431" s="24"/>
      <c r="I431" s="24"/>
      <c r="J431" s="47">
        <f>K427+K428+K429</f>
        <v>14538.09</v>
      </c>
      <c r="K431" s="47"/>
      <c r="L431" s="25">
        <f>IF(Source!I176&lt;&gt;0, ROUND(J431/Source!I176, 2), 0)</f>
        <v>2423.02</v>
      </c>
      <c r="P431" s="23">
        <f>J431</f>
        <v>14538.09</v>
      </c>
    </row>
    <row r="432" spans="1:22" ht="28.5" x14ac:dyDescent="0.2">
      <c r="A432" s="18">
        <v>47</v>
      </c>
      <c r="B432" s="18">
        <v>47</v>
      </c>
      <c r="C432" s="18" t="str">
        <f>Source!F177</f>
        <v>1.17-2103-17-1/1</v>
      </c>
      <c r="D432" s="18" t="str">
        <f>Source!G177</f>
        <v>Техническое обслуживание автоматического воздухоотводчика</v>
      </c>
      <c r="E432" s="19" t="str">
        <f>Source!H177</f>
        <v>10 шт.</v>
      </c>
      <c r="F432" s="9">
        <f>Source!I177</f>
        <v>1.4</v>
      </c>
      <c r="G432" s="21"/>
      <c r="H432" s="20"/>
      <c r="I432" s="9"/>
      <c r="J432" s="9"/>
      <c r="K432" s="21"/>
      <c r="L432" s="21"/>
      <c r="Q432">
        <f>ROUND((Source!BZ177/100)*ROUND((Source!AF177*Source!AV177)*Source!I177, 2), 2)</f>
        <v>919.81</v>
      </c>
      <c r="R432">
        <f>Source!X177</f>
        <v>919.81</v>
      </c>
      <c r="S432">
        <f>ROUND((Source!CA177/100)*ROUND((Source!AF177*Source!AV177)*Source!I177, 2), 2)</f>
        <v>131.4</v>
      </c>
      <c r="T432">
        <f>Source!Y177</f>
        <v>131.4</v>
      </c>
      <c r="U432">
        <f>ROUND((175/100)*ROUND((Source!AE177*Source!AV177)*Source!I177, 2), 2)</f>
        <v>0</v>
      </c>
      <c r="V432">
        <f>ROUND((108/100)*ROUND(Source!CS177*Source!I177, 2), 2)</f>
        <v>0</v>
      </c>
    </row>
    <row r="433" spans="1:29" x14ac:dyDescent="0.2">
      <c r="D433" s="26" t="str">
        <f>"Объем: "&amp;Source!I177&amp;"=14/"&amp;"10"</f>
        <v>Объем: 1,4=14/10</v>
      </c>
    </row>
    <row r="434" spans="1:29" ht="14.25" x14ac:dyDescent="0.2">
      <c r="A434" s="18"/>
      <c r="B434" s="18"/>
      <c r="C434" s="18"/>
      <c r="D434" s="18" t="s">
        <v>605</v>
      </c>
      <c r="E434" s="19"/>
      <c r="F434" s="9"/>
      <c r="G434" s="21">
        <f>Source!AO177</f>
        <v>938.58</v>
      </c>
      <c r="H434" s="20" t="str">
        <f>Source!DG177</f>
        <v/>
      </c>
      <c r="I434" s="9">
        <f>Source!AV177</f>
        <v>1</v>
      </c>
      <c r="J434" s="9">
        <f>IF(Source!BA177&lt;&gt; 0, Source!BA177, 1)</f>
        <v>1</v>
      </c>
      <c r="K434" s="21">
        <f>Source!S177</f>
        <v>1314.01</v>
      </c>
      <c r="L434" s="21"/>
    </row>
    <row r="435" spans="1:29" ht="14.25" x14ac:dyDescent="0.2">
      <c r="A435" s="18"/>
      <c r="B435" s="18"/>
      <c r="C435" s="18"/>
      <c r="D435" s="18" t="s">
        <v>608</v>
      </c>
      <c r="E435" s="19"/>
      <c r="F435" s="9"/>
      <c r="G435" s="21">
        <f>Source!AL177</f>
        <v>0.63</v>
      </c>
      <c r="H435" s="20" t="str">
        <f>Source!DD177</f>
        <v/>
      </c>
      <c r="I435" s="9">
        <f>Source!AW177</f>
        <v>1</v>
      </c>
      <c r="J435" s="9">
        <f>IF(Source!BC177&lt;&gt; 0, Source!BC177, 1)</f>
        <v>1</v>
      </c>
      <c r="K435" s="21">
        <f>Source!P177</f>
        <v>0.88</v>
      </c>
      <c r="L435" s="21"/>
    </row>
    <row r="436" spans="1:29" ht="14.25" x14ac:dyDescent="0.2">
      <c r="A436" s="18"/>
      <c r="B436" s="18"/>
      <c r="C436" s="18"/>
      <c r="D436" s="18" t="s">
        <v>609</v>
      </c>
      <c r="E436" s="19" t="s">
        <v>610</v>
      </c>
      <c r="F436" s="9">
        <f>Source!AT177</f>
        <v>70</v>
      </c>
      <c r="G436" s="21"/>
      <c r="H436" s="20"/>
      <c r="I436" s="9"/>
      <c r="J436" s="9"/>
      <c r="K436" s="21">
        <f>SUM(R432:R435)</f>
        <v>919.81</v>
      </c>
      <c r="L436" s="21"/>
    </row>
    <row r="437" spans="1:29" ht="14.25" x14ac:dyDescent="0.2">
      <c r="A437" s="18"/>
      <c r="B437" s="18"/>
      <c r="C437" s="18"/>
      <c r="D437" s="18" t="s">
        <v>611</v>
      </c>
      <c r="E437" s="19" t="s">
        <v>610</v>
      </c>
      <c r="F437" s="9">
        <f>Source!AU177</f>
        <v>10</v>
      </c>
      <c r="G437" s="21"/>
      <c r="H437" s="20"/>
      <c r="I437" s="9"/>
      <c r="J437" s="9"/>
      <c r="K437" s="21">
        <f>SUM(T432:T436)</f>
        <v>131.4</v>
      </c>
      <c r="L437" s="21"/>
    </row>
    <row r="438" spans="1:29" ht="14.25" x14ac:dyDescent="0.2">
      <c r="A438" s="18"/>
      <c r="B438" s="18"/>
      <c r="C438" s="18"/>
      <c r="D438" s="18" t="s">
        <v>613</v>
      </c>
      <c r="E438" s="19" t="s">
        <v>614</v>
      </c>
      <c r="F438" s="9">
        <f>Source!AQ177</f>
        <v>1.52</v>
      </c>
      <c r="G438" s="21"/>
      <c r="H438" s="20" t="str">
        <f>Source!DI177</f>
        <v/>
      </c>
      <c r="I438" s="9">
        <f>Source!AV177</f>
        <v>1</v>
      </c>
      <c r="J438" s="9"/>
      <c r="K438" s="21"/>
      <c r="L438" s="21">
        <f>Source!U177</f>
        <v>2.1279999999999997</v>
      </c>
    </row>
    <row r="439" spans="1:29" ht="15" x14ac:dyDescent="0.25">
      <c r="A439" s="24"/>
      <c r="B439" s="24"/>
      <c r="C439" s="24"/>
      <c r="D439" s="24"/>
      <c r="E439" s="24"/>
      <c r="F439" s="24"/>
      <c r="G439" s="24"/>
      <c r="H439" s="24"/>
      <c r="I439" s="24"/>
      <c r="J439" s="47">
        <f>K434+K435+K436+K437</f>
        <v>2366.1</v>
      </c>
      <c r="K439" s="47"/>
      <c r="L439" s="25">
        <f>IF(Source!I177&lt;&gt;0, ROUND(J439/Source!I177, 2), 0)</f>
        <v>1690.07</v>
      </c>
      <c r="P439" s="23">
        <f>J439</f>
        <v>2366.1</v>
      </c>
    </row>
    <row r="440" spans="1:29" ht="42.75" x14ac:dyDescent="0.2">
      <c r="A440" s="18">
        <v>48</v>
      </c>
      <c r="B440" s="18">
        <v>48</v>
      </c>
      <c r="C440" s="18" t="str">
        <f>Source!F178</f>
        <v>1.15-2203-7-1/1</v>
      </c>
      <c r="D440" s="18" t="str">
        <f>Source!G178</f>
        <v>Техническое обслуживание крана шарового латунного никелированного диаметром до 25 мм</v>
      </c>
      <c r="E440" s="19" t="str">
        <f>Source!H178</f>
        <v>10 шт.</v>
      </c>
      <c r="F440" s="9">
        <f>Source!I178</f>
        <v>1.2</v>
      </c>
      <c r="G440" s="21"/>
      <c r="H440" s="20"/>
      <c r="I440" s="9"/>
      <c r="J440" s="9"/>
      <c r="K440" s="21"/>
      <c r="L440" s="21"/>
      <c r="Q440">
        <f>ROUND((Source!BZ178/100)*ROUND((Source!AF178*Source!AV178)*Source!I178, 2), 2)</f>
        <v>233.41</v>
      </c>
      <c r="R440">
        <f>Source!X178</f>
        <v>233.41</v>
      </c>
      <c r="S440">
        <f>ROUND((Source!CA178/100)*ROUND((Source!AF178*Source!AV178)*Source!I178, 2), 2)</f>
        <v>33.340000000000003</v>
      </c>
      <c r="T440">
        <f>Source!Y178</f>
        <v>33.340000000000003</v>
      </c>
      <c r="U440">
        <f>ROUND((175/100)*ROUND((Source!AE178*Source!AV178)*Source!I178, 2), 2)</f>
        <v>0</v>
      </c>
      <c r="V440">
        <f>ROUND((108/100)*ROUND(Source!CS178*Source!I178, 2), 2)</f>
        <v>0</v>
      </c>
    </row>
    <row r="441" spans="1:29" x14ac:dyDescent="0.2">
      <c r="D441" s="26" t="str">
        <f>"Объем: "&amp;Source!I178&amp;"=12/"&amp;"10"</f>
        <v>Объем: 1,2=12/10</v>
      </c>
    </row>
    <row r="442" spans="1:29" ht="14.25" x14ac:dyDescent="0.2">
      <c r="A442" s="18"/>
      <c r="B442" s="18"/>
      <c r="C442" s="18"/>
      <c r="D442" s="18" t="s">
        <v>605</v>
      </c>
      <c r="E442" s="19"/>
      <c r="F442" s="9"/>
      <c r="G442" s="21">
        <f>Source!AO178</f>
        <v>277.87</v>
      </c>
      <c r="H442" s="20" t="str">
        <f>Source!DG178</f>
        <v/>
      </c>
      <c r="I442" s="9">
        <f>Source!AV178</f>
        <v>1</v>
      </c>
      <c r="J442" s="9">
        <f>IF(Source!BA178&lt;&gt; 0, Source!BA178, 1)</f>
        <v>1</v>
      </c>
      <c r="K442" s="21">
        <f>Source!S178</f>
        <v>333.44</v>
      </c>
      <c r="L442" s="21"/>
    </row>
    <row r="443" spans="1:29" ht="14.25" x14ac:dyDescent="0.2">
      <c r="A443" s="18"/>
      <c r="B443" s="18"/>
      <c r="C443" s="18"/>
      <c r="D443" s="18" t="s">
        <v>609</v>
      </c>
      <c r="E443" s="19" t="s">
        <v>610</v>
      </c>
      <c r="F443" s="9">
        <f>Source!AT178</f>
        <v>70</v>
      </c>
      <c r="G443" s="21"/>
      <c r="H443" s="20"/>
      <c r="I443" s="9"/>
      <c r="J443" s="9"/>
      <c r="K443" s="21">
        <f>SUM(R440:R442)</f>
        <v>233.41</v>
      </c>
      <c r="L443" s="21"/>
    </row>
    <row r="444" spans="1:29" ht="14.25" x14ac:dyDescent="0.2">
      <c r="A444" s="18"/>
      <c r="B444" s="18"/>
      <c r="C444" s="18"/>
      <c r="D444" s="18" t="s">
        <v>611</v>
      </c>
      <c r="E444" s="19" t="s">
        <v>610</v>
      </c>
      <c r="F444" s="9">
        <f>Source!AU178</f>
        <v>10</v>
      </c>
      <c r="G444" s="21"/>
      <c r="H444" s="20"/>
      <c r="I444" s="9"/>
      <c r="J444" s="9"/>
      <c r="K444" s="21">
        <f>SUM(T440:T443)</f>
        <v>33.340000000000003</v>
      </c>
      <c r="L444" s="21"/>
    </row>
    <row r="445" spans="1:29" ht="14.25" x14ac:dyDescent="0.2">
      <c r="A445" s="18"/>
      <c r="B445" s="18"/>
      <c r="C445" s="18"/>
      <c r="D445" s="18" t="s">
        <v>613</v>
      </c>
      <c r="E445" s="19" t="s">
        <v>614</v>
      </c>
      <c r="F445" s="9">
        <f>Source!AQ178</f>
        <v>0.45</v>
      </c>
      <c r="G445" s="21"/>
      <c r="H445" s="20" t="str">
        <f>Source!DI178</f>
        <v/>
      </c>
      <c r="I445" s="9">
        <f>Source!AV178</f>
        <v>1</v>
      </c>
      <c r="J445" s="9"/>
      <c r="K445" s="21"/>
      <c r="L445" s="21">
        <f>Source!U178</f>
        <v>0.54</v>
      </c>
    </row>
    <row r="446" spans="1:29" ht="15" x14ac:dyDescent="0.25">
      <c r="A446" s="24"/>
      <c r="B446" s="24"/>
      <c r="C446" s="24"/>
      <c r="D446" s="24"/>
      <c r="E446" s="24"/>
      <c r="F446" s="24"/>
      <c r="G446" s="24"/>
      <c r="H446" s="24"/>
      <c r="I446" s="24"/>
      <c r="J446" s="47">
        <f>K442+K443+K444</f>
        <v>600.19000000000005</v>
      </c>
      <c r="K446" s="47"/>
      <c r="L446" s="25">
        <f>IF(Source!I178&lt;&gt;0, ROUND(J446/Source!I178, 2), 0)</f>
        <v>500.16</v>
      </c>
      <c r="P446" s="23">
        <f>J446</f>
        <v>600.19000000000005</v>
      </c>
    </row>
    <row r="448" spans="1:29" ht="30" x14ac:dyDescent="0.25">
      <c r="C448" s="48" t="str">
        <f>Source!G181</f>
        <v>ПВ1  Установка:  LITE  ONE  50  20  H.100  RL  //G.1-V.1[P.1=EG.4=RX.1=RX.1-P.1]V.1- G.1[FR.C45.055A2-SP.05][HW.1-P.1]G.1||//G.1(P.1-SP.05-EG.4-FR.C45.055A2)</v>
      </c>
      <c r="D448" s="48"/>
      <c r="E448" s="48"/>
      <c r="F448" s="48"/>
      <c r="G448" s="48"/>
      <c r="H448" s="48"/>
      <c r="I448" s="48"/>
      <c r="J448" s="48"/>
      <c r="K448" s="48"/>
      <c r="AC448" s="29" t="str">
        <f>Source!G181</f>
        <v>ПВ1  Установка:  LITE  ONE  50  20  H.100  RL  //G.1-V.1[P.1=EG.4=RX.1=RX.1-P.1]V.1- G.1[FR.C45.055A2-SP.05][HW.1-P.1]G.1||//G.1(P.1-SP.05-EG.4-FR.C45.055A2)</v>
      </c>
    </row>
    <row r="449" spans="1:22" ht="42.75" x14ac:dyDescent="0.2">
      <c r="A449" s="18">
        <v>49</v>
      </c>
      <c r="B449" s="18">
        <v>49</v>
      </c>
      <c r="C449" s="18" t="str">
        <f>Source!F183</f>
        <v>1.18-2403-21-6/1</v>
      </c>
      <c r="D449" s="18" t="str">
        <f>Source!G183</f>
        <v>Техническое обслуживание приточных установок производительностью до 20000 м3/ч - ежеквартальное</v>
      </c>
      <c r="E449" s="19" t="str">
        <f>Source!H183</f>
        <v>установка</v>
      </c>
      <c r="F449" s="9">
        <f>Source!I183</f>
        <v>1</v>
      </c>
      <c r="G449" s="21"/>
      <c r="H449" s="20"/>
      <c r="I449" s="9"/>
      <c r="J449" s="9"/>
      <c r="K449" s="21"/>
      <c r="L449" s="21"/>
      <c r="Q449">
        <f>ROUND((Source!BZ183/100)*ROUND((Source!AF183*Source!AV183)*Source!I183, 2), 2)</f>
        <v>4682.17</v>
      </c>
      <c r="R449">
        <f>Source!X183</f>
        <v>4682.17</v>
      </c>
      <c r="S449">
        <f>ROUND((Source!CA183/100)*ROUND((Source!AF183*Source!AV183)*Source!I183, 2), 2)</f>
        <v>668.88</v>
      </c>
      <c r="T449">
        <f>Source!Y183</f>
        <v>668.88</v>
      </c>
      <c r="U449">
        <f>ROUND((175/100)*ROUND((Source!AE183*Source!AV183)*Source!I183, 2), 2)</f>
        <v>0.25</v>
      </c>
      <c r="V449">
        <f>ROUND((108/100)*ROUND(Source!CS183*Source!I183, 2), 2)</f>
        <v>0.15</v>
      </c>
    </row>
    <row r="450" spans="1:22" ht="14.25" x14ac:dyDescent="0.2">
      <c r="A450" s="18"/>
      <c r="B450" s="18"/>
      <c r="C450" s="18"/>
      <c r="D450" s="18" t="s">
        <v>605</v>
      </c>
      <c r="E450" s="19"/>
      <c r="F450" s="9"/>
      <c r="G450" s="21">
        <f>Source!AO183</f>
        <v>3344.41</v>
      </c>
      <c r="H450" s="20" t="str">
        <f>Source!DG183</f>
        <v>)*2</v>
      </c>
      <c r="I450" s="9">
        <f>Source!AV183</f>
        <v>1</v>
      </c>
      <c r="J450" s="9">
        <f>IF(Source!BA183&lt;&gt; 0, Source!BA183, 1)</f>
        <v>1</v>
      </c>
      <c r="K450" s="21">
        <f>Source!S183</f>
        <v>6688.82</v>
      </c>
      <c r="L450" s="21"/>
    </row>
    <row r="451" spans="1:22" ht="14.25" x14ac:dyDescent="0.2">
      <c r="A451" s="18"/>
      <c r="B451" s="18"/>
      <c r="C451" s="18"/>
      <c r="D451" s="18" t="s">
        <v>606</v>
      </c>
      <c r="E451" s="19"/>
      <c r="F451" s="9"/>
      <c r="G451" s="21">
        <f>Source!AM183</f>
        <v>5.36</v>
      </c>
      <c r="H451" s="20" t="str">
        <f>Source!DE183</f>
        <v>)*2</v>
      </c>
      <c r="I451" s="9">
        <f>Source!AV183</f>
        <v>1</v>
      </c>
      <c r="J451" s="9">
        <f>IF(Source!BB183&lt;&gt; 0, Source!BB183, 1)</f>
        <v>1</v>
      </c>
      <c r="K451" s="21">
        <f>Source!Q183</f>
        <v>10.72</v>
      </c>
      <c r="L451" s="21"/>
    </row>
    <row r="452" spans="1:22" ht="14.25" x14ac:dyDescent="0.2">
      <c r="A452" s="18"/>
      <c r="B452" s="18"/>
      <c r="C452" s="18"/>
      <c r="D452" s="18" t="s">
        <v>607</v>
      </c>
      <c r="E452" s="19"/>
      <c r="F452" s="9"/>
      <c r="G452" s="21">
        <f>Source!AN183</f>
        <v>7.0000000000000007E-2</v>
      </c>
      <c r="H452" s="20" t="str">
        <f>Source!DF183</f>
        <v>)*2</v>
      </c>
      <c r="I452" s="9">
        <f>Source!AV183</f>
        <v>1</v>
      </c>
      <c r="J452" s="9">
        <f>IF(Source!BS183&lt;&gt; 0, Source!BS183, 1)</f>
        <v>1</v>
      </c>
      <c r="K452" s="22">
        <f>Source!R183</f>
        <v>0.14000000000000001</v>
      </c>
      <c r="L452" s="21"/>
    </row>
    <row r="453" spans="1:22" ht="14.25" x14ac:dyDescent="0.2">
      <c r="A453" s="18"/>
      <c r="B453" s="18"/>
      <c r="C453" s="18"/>
      <c r="D453" s="18" t="s">
        <v>608</v>
      </c>
      <c r="E453" s="19"/>
      <c r="F453" s="9"/>
      <c r="G453" s="21">
        <f>Source!AL183</f>
        <v>32.119999999999997</v>
      </c>
      <c r="H453" s="20" t="str">
        <f>Source!DD183</f>
        <v>)*2</v>
      </c>
      <c r="I453" s="9">
        <f>Source!AW183</f>
        <v>1</v>
      </c>
      <c r="J453" s="9">
        <f>IF(Source!BC183&lt;&gt; 0, Source!BC183, 1)</f>
        <v>1</v>
      </c>
      <c r="K453" s="21">
        <f>Source!P183</f>
        <v>64.239999999999995</v>
      </c>
      <c r="L453" s="21"/>
    </row>
    <row r="454" spans="1:22" ht="14.25" x14ac:dyDescent="0.2">
      <c r="A454" s="18"/>
      <c r="B454" s="18"/>
      <c r="C454" s="18"/>
      <c r="D454" s="18" t="s">
        <v>609</v>
      </c>
      <c r="E454" s="19" t="s">
        <v>610</v>
      </c>
      <c r="F454" s="9">
        <f>Source!AT183</f>
        <v>70</v>
      </c>
      <c r="G454" s="21"/>
      <c r="H454" s="20"/>
      <c r="I454" s="9"/>
      <c r="J454" s="9"/>
      <c r="K454" s="21">
        <f>SUM(R449:R453)</f>
        <v>4682.17</v>
      </c>
      <c r="L454" s="21"/>
    </row>
    <row r="455" spans="1:22" ht="14.25" x14ac:dyDescent="0.2">
      <c r="A455" s="18"/>
      <c r="B455" s="18"/>
      <c r="C455" s="18"/>
      <c r="D455" s="18" t="s">
        <v>611</v>
      </c>
      <c r="E455" s="19" t="s">
        <v>610</v>
      </c>
      <c r="F455" s="9">
        <f>Source!AU183</f>
        <v>10</v>
      </c>
      <c r="G455" s="21"/>
      <c r="H455" s="20"/>
      <c r="I455" s="9"/>
      <c r="J455" s="9"/>
      <c r="K455" s="21">
        <f>SUM(T449:T454)</f>
        <v>668.88</v>
      </c>
      <c r="L455" s="21"/>
    </row>
    <row r="456" spans="1:22" ht="14.25" x14ac:dyDescent="0.2">
      <c r="A456" s="18"/>
      <c r="B456" s="18"/>
      <c r="C456" s="18"/>
      <c r="D456" s="18" t="s">
        <v>612</v>
      </c>
      <c r="E456" s="19" t="s">
        <v>610</v>
      </c>
      <c r="F456" s="9">
        <f>108</f>
        <v>108</v>
      </c>
      <c r="G456" s="21"/>
      <c r="H456" s="20"/>
      <c r="I456" s="9"/>
      <c r="J456" s="9"/>
      <c r="K456" s="21">
        <f>SUM(V449:V455)</f>
        <v>0.15</v>
      </c>
      <c r="L456" s="21"/>
    </row>
    <row r="457" spans="1:22" ht="14.25" x14ac:dyDescent="0.2">
      <c r="A457" s="18"/>
      <c r="B457" s="18"/>
      <c r="C457" s="18"/>
      <c r="D457" s="18" t="s">
        <v>613</v>
      </c>
      <c r="E457" s="19" t="s">
        <v>614</v>
      </c>
      <c r="F457" s="9">
        <f>Source!AQ183</f>
        <v>5.04</v>
      </c>
      <c r="G457" s="21"/>
      <c r="H457" s="20" t="str">
        <f>Source!DI183</f>
        <v>)*2</v>
      </c>
      <c r="I457" s="9">
        <f>Source!AV183</f>
        <v>1</v>
      </c>
      <c r="J457" s="9"/>
      <c r="K457" s="21"/>
      <c r="L457" s="21">
        <f>Source!U183</f>
        <v>10.08</v>
      </c>
    </row>
    <row r="458" spans="1:22" ht="15" x14ac:dyDescent="0.25">
      <c r="A458" s="24"/>
      <c r="B458" s="24"/>
      <c r="C458" s="24"/>
      <c r="D458" s="24"/>
      <c r="E458" s="24"/>
      <c r="F458" s="24"/>
      <c r="G458" s="24"/>
      <c r="H458" s="24"/>
      <c r="I458" s="24"/>
      <c r="J458" s="47">
        <f>K450+K451+K453+K454+K455+K456</f>
        <v>12114.98</v>
      </c>
      <c r="K458" s="47"/>
      <c r="L458" s="25">
        <f>IF(Source!I183&lt;&gt;0, ROUND(J458/Source!I183, 2), 0)</f>
        <v>12114.98</v>
      </c>
      <c r="P458" s="23">
        <f>J458</f>
        <v>12114.98</v>
      </c>
    </row>
    <row r="459" spans="1:22" ht="42.75" x14ac:dyDescent="0.2">
      <c r="A459" s="18">
        <v>50</v>
      </c>
      <c r="B459" s="18">
        <v>50</v>
      </c>
      <c r="C459" s="18" t="str">
        <f>Source!F186</f>
        <v>1.18-2403-20-4/1</v>
      </c>
      <c r="D459" s="18" t="str">
        <f>Source!G186</f>
        <v>Техническое обслуживание вытяжных установок производительностью до 20000 м3/ч - ежеквартальное</v>
      </c>
      <c r="E459" s="19" t="str">
        <f>Source!H186</f>
        <v>установка</v>
      </c>
      <c r="F459" s="9">
        <f>Source!I186</f>
        <v>1</v>
      </c>
      <c r="G459" s="21"/>
      <c r="H459" s="20"/>
      <c r="I459" s="9"/>
      <c r="J459" s="9"/>
      <c r="K459" s="21"/>
      <c r="L459" s="21"/>
      <c r="Q459">
        <f>ROUND((Source!BZ186/100)*ROUND((Source!AF186*Source!AV186)*Source!I186, 2), 2)</f>
        <v>2582.64</v>
      </c>
      <c r="R459">
        <f>Source!X186</f>
        <v>2582.64</v>
      </c>
      <c r="S459">
        <f>ROUND((Source!CA186/100)*ROUND((Source!AF186*Source!AV186)*Source!I186, 2), 2)</f>
        <v>368.95</v>
      </c>
      <c r="T459">
        <f>Source!Y186</f>
        <v>368.95</v>
      </c>
      <c r="U459">
        <f>ROUND((175/100)*ROUND((Source!AE186*Source!AV186)*Source!I186, 2), 2)</f>
        <v>0</v>
      </c>
      <c r="V459">
        <f>ROUND((108/100)*ROUND(Source!CS186*Source!I186, 2), 2)</f>
        <v>0</v>
      </c>
    </row>
    <row r="460" spans="1:22" ht="14.25" x14ac:dyDescent="0.2">
      <c r="A460" s="18"/>
      <c r="B460" s="18"/>
      <c r="C460" s="18"/>
      <c r="D460" s="18" t="s">
        <v>605</v>
      </c>
      <c r="E460" s="19"/>
      <c r="F460" s="9"/>
      <c r="G460" s="21">
        <f>Source!AO186</f>
        <v>1844.74</v>
      </c>
      <c r="H460" s="20" t="str">
        <f>Source!DG186</f>
        <v>)*2</v>
      </c>
      <c r="I460" s="9">
        <f>Source!AV186</f>
        <v>1</v>
      </c>
      <c r="J460" s="9">
        <f>IF(Source!BA186&lt;&gt; 0, Source!BA186, 1)</f>
        <v>1</v>
      </c>
      <c r="K460" s="21">
        <f>Source!S186</f>
        <v>3689.48</v>
      </c>
      <c r="L460" s="21"/>
    </row>
    <row r="461" spans="1:22" ht="14.25" x14ac:dyDescent="0.2">
      <c r="A461" s="18"/>
      <c r="B461" s="18"/>
      <c r="C461" s="18"/>
      <c r="D461" s="18" t="s">
        <v>608</v>
      </c>
      <c r="E461" s="19"/>
      <c r="F461" s="9"/>
      <c r="G461" s="21">
        <f>Source!AL186</f>
        <v>0.13</v>
      </c>
      <c r="H461" s="20" t="str">
        <f>Source!DD186</f>
        <v>)*2</v>
      </c>
      <c r="I461" s="9">
        <f>Source!AW186</f>
        <v>1</v>
      </c>
      <c r="J461" s="9">
        <f>IF(Source!BC186&lt;&gt; 0, Source!BC186, 1)</f>
        <v>1</v>
      </c>
      <c r="K461" s="21">
        <f>Source!P186</f>
        <v>0.26</v>
      </c>
      <c r="L461" s="21"/>
    </row>
    <row r="462" spans="1:22" ht="14.25" x14ac:dyDescent="0.2">
      <c r="A462" s="18"/>
      <c r="B462" s="18"/>
      <c r="C462" s="18"/>
      <c r="D462" s="18" t="s">
        <v>609</v>
      </c>
      <c r="E462" s="19" t="s">
        <v>610</v>
      </c>
      <c r="F462" s="9">
        <f>Source!AT186</f>
        <v>70</v>
      </c>
      <c r="G462" s="21"/>
      <c r="H462" s="20"/>
      <c r="I462" s="9"/>
      <c r="J462" s="9"/>
      <c r="K462" s="21">
        <f>SUM(R459:R461)</f>
        <v>2582.64</v>
      </c>
      <c r="L462" s="21"/>
    </row>
    <row r="463" spans="1:22" ht="14.25" x14ac:dyDescent="0.2">
      <c r="A463" s="18"/>
      <c r="B463" s="18"/>
      <c r="C463" s="18"/>
      <c r="D463" s="18" t="s">
        <v>611</v>
      </c>
      <c r="E463" s="19" t="s">
        <v>610</v>
      </c>
      <c r="F463" s="9">
        <f>Source!AU186</f>
        <v>10</v>
      </c>
      <c r="G463" s="21"/>
      <c r="H463" s="20"/>
      <c r="I463" s="9"/>
      <c r="J463" s="9"/>
      <c r="K463" s="21">
        <f>SUM(T459:T462)</f>
        <v>368.95</v>
      </c>
      <c r="L463" s="21"/>
    </row>
    <row r="464" spans="1:22" ht="14.25" x14ac:dyDescent="0.2">
      <c r="A464" s="18"/>
      <c r="B464" s="18"/>
      <c r="C464" s="18"/>
      <c r="D464" s="18" t="s">
        <v>613</v>
      </c>
      <c r="E464" s="19" t="s">
        <v>614</v>
      </c>
      <c r="F464" s="9">
        <f>Source!AQ186</f>
        <v>2.78</v>
      </c>
      <c r="G464" s="21"/>
      <c r="H464" s="20" t="str">
        <f>Source!DI186</f>
        <v>)*2</v>
      </c>
      <c r="I464" s="9">
        <f>Source!AV186</f>
        <v>1</v>
      </c>
      <c r="J464" s="9"/>
      <c r="K464" s="21"/>
      <c r="L464" s="21">
        <f>Source!U186</f>
        <v>5.56</v>
      </c>
    </row>
    <row r="465" spans="1:29" ht="15" x14ac:dyDescent="0.25">
      <c r="A465" s="24"/>
      <c r="B465" s="24"/>
      <c r="C465" s="24"/>
      <c r="D465" s="24"/>
      <c r="E465" s="24"/>
      <c r="F465" s="24"/>
      <c r="G465" s="24"/>
      <c r="H465" s="24"/>
      <c r="I465" s="24"/>
      <c r="J465" s="47">
        <f>K460+K461+K462+K463</f>
        <v>6641.33</v>
      </c>
      <c r="K465" s="47"/>
      <c r="L465" s="25">
        <f>IF(Source!I186&lt;&gt;0, ROUND(J465/Source!I186, 2), 0)</f>
        <v>6641.33</v>
      </c>
      <c r="P465" s="23">
        <f>J465</f>
        <v>6641.33</v>
      </c>
    </row>
    <row r="467" spans="1:29" ht="30" x14ac:dyDescent="0.25">
      <c r="C467" s="48" t="str">
        <f>Source!G192</f>
        <v>ПВ2  Установка:  LITE  ONE  50  20  H.100  RL  //G.1-V.1[P.1=EG.4=RX.1=RX.1-P.1]V.1- G.1[FR.C45.055A2-SP.05][HW.1-P.1]G.1||//G.1(P.1-SP.05-EG.4-FR.C45.055A2)</v>
      </c>
      <c r="D467" s="48"/>
      <c r="E467" s="48"/>
      <c r="F467" s="48"/>
      <c r="G467" s="48"/>
      <c r="H467" s="48"/>
      <c r="I467" s="48"/>
      <c r="J467" s="48"/>
      <c r="K467" s="48"/>
      <c r="AC467" s="29" t="str">
        <f>Source!G192</f>
        <v>ПВ2  Установка:  LITE  ONE  50  20  H.100  RL  //G.1-V.1[P.1=EG.4=RX.1=RX.1-P.1]V.1- G.1[FR.C45.055A2-SP.05][HW.1-P.1]G.1||//G.1(P.1-SP.05-EG.4-FR.C45.055A2)</v>
      </c>
    </row>
    <row r="468" spans="1:29" ht="42.75" x14ac:dyDescent="0.2">
      <c r="A468" s="18">
        <v>51</v>
      </c>
      <c r="B468" s="18">
        <v>51</v>
      </c>
      <c r="C468" s="18" t="str">
        <f>Source!F194</f>
        <v>1.18-2403-21-6/1</v>
      </c>
      <c r="D468" s="18" t="str">
        <f>Source!G194</f>
        <v>Техническое обслуживание приточных установок производительностью до 20000 м3/ч - ежеквартальное</v>
      </c>
      <c r="E468" s="19" t="str">
        <f>Source!H194</f>
        <v>установка</v>
      </c>
      <c r="F468" s="9">
        <f>Source!I194</f>
        <v>1</v>
      </c>
      <c r="G468" s="21"/>
      <c r="H468" s="20"/>
      <c r="I468" s="9"/>
      <c r="J468" s="9"/>
      <c r="K468" s="21"/>
      <c r="L468" s="21"/>
      <c r="Q468">
        <f>ROUND((Source!BZ194/100)*ROUND((Source!AF194*Source!AV194)*Source!I194, 2), 2)</f>
        <v>4682.17</v>
      </c>
      <c r="R468">
        <f>Source!X194</f>
        <v>4682.17</v>
      </c>
      <c r="S468">
        <f>ROUND((Source!CA194/100)*ROUND((Source!AF194*Source!AV194)*Source!I194, 2), 2)</f>
        <v>668.88</v>
      </c>
      <c r="T468">
        <f>Source!Y194</f>
        <v>668.88</v>
      </c>
      <c r="U468">
        <f>ROUND((175/100)*ROUND((Source!AE194*Source!AV194)*Source!I194, 2), 2)</f>
        <v>0.25</v>
      </c>
      <c r="V468">
        <f>ROUND((108/100)*ROUND(Source!CS194*Source!I194, 2), 2)</f>
        <v>0.15</v>
      </c>
    </row>
    <row r="469" spans="1:29" ht="14.25" x14ac:dyDescent="0.2">
      <c r="A469" s="18"/>
      <c r="B469" s="18"/>
      <c r="C469" s="18"/>
      <c r="D469" s="18" t="s">
        <v>605</v>
      </c>
      <c r="E469" s="19"/>
      <c r="F469" s="9"/>
      <c r="G469" s="21">
        <f>Source!AO194</f>
        <v>3344.41</v>
      </c>
      <c r="H469" s="20" t="str">
        <f>Source!DG194</f>
        <v>)*2</v>
      </c>
      <c r="I469" s="9">
        <f>Source!AV194</f>
        <v>1</v>
      </c>
      <c r="J469" s="9">
        <f>IF(Source!BA194&lt;&gt; 0, Source!BA194, 1)</f>
        <v>1</v>
      </c>
      <c r="K469" s="21">
        <f>Source!S194</f>
        <v>6688.82</v>
      </c>
      <c r="L469" s="21"/>
    </row>
    <row r="470" spans="1:29" ht="14.25" x14ac:dyDescent="0.2">
      <c r="A470" s="18"/>
      <c r="B470" s="18"/>
      <c r="C470" s="18"/>
      <c r="D470" s="18" t="s">
        <v>606</v>
      </c>
      <c r="E470" s="19"/>
      <c r="F470" s="9"/>
      <c r="G470" s="21">
        <f>Source!AM194</f>
        <v>5.36</v>
      </c>
      <c r="H470" s="20" t="str">
        <f>Source!DE194</f>
        <v>)*2</v>
      </c>
      <c r="I470" s="9">
        <f>Source!AV194</f>
        <v>1</v>
      </c>
      <c r="J470" s="9">
        <f>IF(Source!BB194&lt;&gt; 0, Source!BB194, 1)</f>
        <v>1</v>
      </c>
      <c r="K470" s="21">
        <f>Source!Q194</f>
        <v>10.72</v>
      </c>
      <c r="L470" s="21"/>
    </row>
    <row r="471" spans="1:29" ht="14.25" x14ac:dyDescent="0.2">
      <c r="A471" s="18"/>
      <c r="B471" s="18"/>
      <c r="C471" s="18"/>
      <c r="D471" s="18" t="s">
        <v>607</v>
      </c>
      <c r="E471" s="19"/>
      <c r="F471" s="9"/>
      <c r="G471" s="21">
        <f>Source!AN194</f>
        <v>7.0000000000000007E-2</v>
      </c>
      <c r="H471" s="20" t="str">
        <f>Source!DF194</f>
        <v>)*2</v>
      </c>
      <c r="I471" s="9">
        <f>Source!AV194</f>
        <v>1</v>
      </c>
      <c r="J471" s="9">
        <f>IF(Source!BS194&lt;&gt; 0, Source!BS194, 1)</f>
        <v>1</v>
      </c>
      <c r="K471" s="22">
        <f>Source!R194</f>
        <v>0.14000000000000001</v>
      </c>
      <c r="L471" s="21"/>
    </row>
    <row r="472" spans="1:29" ht="14.25" x14ac:dyDescent="0.2">
      <c r="A472" s="18"/>
      <c r="B472" s="18"/>
      <c r="C472" s="18"/>
      <c r="D472" s="18" t="s">
        <v>608</v>
      </c>
      <c r="E472" s="19"/>
      <c r="F472" s="9"/>
      <c r="G472" s="21">
        <f>Source!AL194</f>
        <v>32.119999999999997</v>
      </c>
      <c r="H472" s="20" t="str">
        <f>Source!DD194</f>
        <v>)*2</v>
      </c>
      <c r="I472" s="9">
        <f>Source!AW194</f>
        <v>1</v>
      </c>
      <c r="J472" s="9">
        <f>IF(Source!BC194&lt;&gt; 0, Source!BC194, 1)</f>
        <v>1</v>
      </c>
      <c r="K472" s="21">
        <f>Source!P194</f>
        <v>64.239999999999995</v>
      </c>
      <c r="L472" s="21"/>
    </row>
    <row r="473" spans="1:29" ht="14.25" x14ac:dyDescent="0.2">
      <c r="A473" s="18"/>
      <c r="B473" s="18"/>
      <c r="C473" s="18"/>
      <c r="D473" s="18" t="s">
        <v>609</v>
      </c>
      <c r="E473" s="19" t="s">
        <v>610</v>
      </c>
      <c r="F473" s="9">
        <f>Source!AT194</f>
        <v>70</v>
      </c>
      <c r="G473" s="21"/>
      <c r="H473" s="20"/>
      <c r="I473" s="9"/>
      <c r="J473" s="9"/>
      <c r="K473" s="21">
        <f>SUM(R468:R472)</f>
        <v>4682.17</v>
      </c>
      <c r="L473" s="21"/>
    </row>
    <row r="474" spans="1:29" ht="14.25" x14ac:dyDescent="0.2">
      <c r="A474" s="18"/>
      <c r="B474" s="18"/>
      <c r="C474" s="18"/>
      <c r="D474" s="18" t="s">
        <v>611</v>
      </c>
      <c r="E474" s="19" t="s">
        <v>610</v>
      </c>
      <c r="F474" s="9">
        <f>Source!AU194</f>
        <v>10</v>
      </c>
      <c r="G474" s="21"/>
      <c r="H474" s="20"/>
      <c r="I474" s="9"/>
      <c r="J474" s="9"/>
      <c r="K474" s="21">
        <f>SUM(T468:T473)</f>
        <v>668.88</v>
      </c>
      <c r="L474" s="21"/>
    </row>
    <row r="475" spans="1:29" ht="14.25" x14ac:dyDescent="0.2">
      <c r="A475" s="18"/>
      <c r="B475" s="18"/>
      <c r="C475" s="18"/>
      <c r="D475" s="18" t="s">
        <v>612</v>
      </c>
      <c r="E475" s="19" t="s">
        <v>610</v>
      </c>
      <c r="F475" s="9">
        <f>108</f>
        <v>108</v>
      </c>
      <c r="G475" s="21"/>
      <c r="H475" s="20"/>
      <c r="I475" s="9"/>
      <c r="J475" s="9"/>
      <c r="K475" s="21">
        <f>SUM(V468:V474)</f>
        <v>0.15</v>
      </c>
      <c r="L475" s="21"/>
    </row>
    <row r="476" spans="1:29" ht="14.25" x14ac:dyDescent="0.2">
      <c r="A476" s="18"/>
      <c r="B476" s="18"/>
      <c r="C476" s="18"/>
      <c r="D476" s="18" t="s">
        <v>613</v>
      </c>
      <c r="E476" s="19" t="s">
        <v>614</v>
      </c>
      <c r="F476" s="9">
        <f>Source!AQ194</f>
        <v>5.04</v>
      </c>
      <c r="G476" s="21"/>
      <c r="H476" s="20" t="str">
        <f>Source!DI194</f>
        <v>)*2</v>
      </c>
      <c r="I476" s="9">
        <f>Source!AV194</f>
        <v>1</v>
      </c>
      <c r="J476" s="9"/>
      <c r="K476" s="21"/>
      <c r="L476" s="21">
        <f>Source!U194</f>
        <v>10.08</v>
      </c>
    </row>
    <row r="477" spans="1:29" ht="15" x14ac:dyDescent="0.25">
      <c r="A477" s="24"/>
      <c r="B477" s="24"/>
      <c r="C477" s="24"/>
      <c r="D477" s="24"/>
      <c r="E477" s="24"/>
      <c r="F477" s="24"/>
      <c r="G477" s="24"/>
      <c r="H477" s="24"/>
      <c r="I477" s="24"/>
      <c r="J477" s="47">
        <f>K469+K470+K472+K473+K474+K475</f>
        <v>12114.98</v>
      </c>
      <c r="K477" s="47"/>
      <c r="L477" s="25">
        <f>IF(Source!I194&lt;&gt;0, ROUND(J477/Source!I194, 2), 0)</f>
        <v>12114.98</v>
      </c>
      <c r="P477" s="23">
        <f>J477</f>
        <v>12114.98</v>
      </c>
    </row>
    <row r="478" spans="1:29" ht="42.75" x14ac:dyDescent="0.2">
      <c r="A478" s="18">
        <v>52</v>
      </c>
      <c r="B478" s="18">
        <v>52</v>
      </c>
      <c r="C478" s="18" t="str">
        <f>Source!F197</f>
        <v>1.18-2403-20-4/1</v>
      </c>
      <c r="D478" s="18" t="str">
        <f>Source!G197</f>
        <v>Техническое обслуживание вытяжных установок производительностью до 20000 м3/ч - ежеквартальное</v>
      </c>
      <c r="E478" s="19" t="str">
        <f>Source!H197</f>
        <v>установка</v>
      </c>
      <c r="F478" s="9">
        <f>Source!I197</f>
        <v>1</v>
      </c>
      <c r="G478" s="21"/>
      <c r="H478" s="20"/>
      <c r="I478" s="9"/>
      <c r="J478" s="9"/>
      <c r="K478" s="21"/>
      <c r="L478" s="21"/>
      <c r="Q478">
        <f>ROUND((Source!BZ197/100)*ROUND((Source!AF197*Source!AV197)*Source!I197, 2), 2)</f>
        <v>2582.64</v>
      </c>
      <c r="R478">
        <f>Source!X197</f>
        <v>2582.64</v>
      </c>
      <c r="S478">
        <f>ROUND((Source!CA197/100)*ROUND((Source!AF197*Source!AV197)*Source!I197, 2), 2)</f>
        <v>368.95</v>
      </c>
      <c r="T478">
        <f>Source!Y197</f>
        <v>368.95</v>
      </c>
      <c r="U478">
        <f>ROUND((175/100)*ROUND((Source!AE197*Source!AV197)*Source!I197, 2), 2)</f>
        <v>0</v>
      </c>
      <c r="V478">
        <f>ROUND((108/100)*ROUND(Source!CS197*Source!I197, 2), 2)</f>
        <v>0</v>
      </c>
    </row>
    <row r="479" spans="1:29" ht="14.25" x14ac:dyDescent="0.2">
      <c r="A479" s="18"/>
      <c r="B479" s="18"/>
      <c r="C479" s="18"/>
      <c r="D479" s="18" t="s">
        <v>605</v>
      </c>
      <c r="E479" s="19"/>
      <c r="F479" s="9"/>
      <c r="G479" s="21">
        <f>Source!AO197</f>
        <v>1844.74</v>
      </c>
      <c r="H479" s="20" t="str">
        <f>Source!DG197</f>
        <v>)*2</v>
      </c>
      <c r="I479" s="9">
        <f>Source!AV197</f>
        <v>1</v>
      </c>
      <c r="J479" s="9">
        <f>IF(Source!BA197&lt;&gt; 0, Source!BA197, 1)</f>
        <v>1</v>
      </c>
      <c r="K479" s="21">
        <f>Source!S197</f>
        <v>3689.48</v>
      </c>
      <c r="L479" s="21"/>
    </row>
    <row r="480" spans="1:29" ht="14.25" x14ac:dyDescent="0.2">
      <c r="A480" s="18"/>
      <c r="B480" s="18"/>
      <c r="C480" s="18"/>
      <c r="D480" s="18" t="s">
        <v>608</v>
      </c>
      <c r="E480" s="19"/>
      <c r="F480" s="9"/>
      <c r="G480" s="21">
        <f>Source!AL197</f>
        <v>0.13</v>
      </c>
      <c r="H480" s="20" t="str">
        <f>Source!DD197</f>
        <v>)*2</v>
      </c>
      <c r="I480" s="9">
        <f>Source!AW197</f>
        <v>1</v>
      </c>
      <c r="J480" s="9">
        <f>IF(Source!BC197&lt;&gt; 0, Source!BC197, 1)</f>
        <v>1</v>
      </c>
      <c r="K480" s="21">
        <f>Source!P197</f>
        <v>0.26</v>
      </c>
      <c r="L480" s="21"/>
    </row>
    <row r="481" spans="1:29" ht="14.25" x14ac:dyDescent="0.2">
      <c r="A481" s="18"/>
      <c r="B481" s="18"/>
      <c r="C481" s="18"/>
      <c r="D481" s="18" t="s">
        <v>609</v>
      </c>
      <c r="E481" s="19" t="s">
        <v>610</v>
      </c>
      <c r="F481" s="9">
        <f>Source!AT197</f>
        <v>70</v>
      </c>
      <c r="G481" s="21"/>
      <c r="H481" s="20"/>
      <c r="I481" s="9"/>
      <c r="J481" s="9"/>
      <c r="K481" s="21">
        <f>SUM(R478:R480)</f>
        <v>2582.64</v>
      </c>
      <c r="L481" s="21"/>
    </row>
    <row r="482" spans="1:29" ht="14.25" x14ac:dyDescent="0.2">
      <c r="A482" s="18"/>
      <c r="B482" s="18"/>
      <c r="C482" s="18"/>
      <c r="D482" s="18" t="s">
        <v>611</v>
      </c>
      <c r="E482" s="19" t="s">
        <v>610</v>
      </c>
      <c r="F482" s="9">
        <f>Source!AU197</f>
        <v>10</v>
      </c>
      <c r="G482" s="21"/>
      <c r="H482" s="20"/>
      <c r="I482" s="9"/>
      <c r="J482" s="9"/>
      <c r="K482" s="21">
        <f>SUM(T478:T481)</f>
        <v>368.95</v>
      </c>
      <c r="L482" s="21"/>
    </row>
    <row r="483" spans="1:29" ht="14.25" x14ac:dyDescent="0.2">
      <c r="A483" s="18"/>
      <c r="B483" s="18"/>
      <c r="C483" s="18"/>
      <c r="D483" s="18" t="s">
        <v>613</v>
      </c>
      <c r="E483" s="19" t="s">
        <v>614</v>
      </c>
      <c r="F483" s="9">
        <f>Source!AQ197</f>
        <v>2.78</v>
      </c>
      <c r="G483" s="21"/>
      <c r="H483" s="20" t="str">
        <f>Source!DI197</f>
        <v>)*2</v>
      </c>
      <c r="I483" s="9">
        <f>Source!AV197</f>
        <v>1</v>
      </c>
      <c r="J483" s="9"/>
      <c r="K483" s="21"/>
      <c r="L483" s="21">
        <f>Source!U197</f>
        <v>5.56</v>
      </c>
    </row>
    <row r="484" spans="1:29" ht="15" x14ac:dyDescent="0.25">
      <c r="A484" s="24"/>
      <c r="B484" s="24"/>
      <c r="C484" s="24"/>
      <c r="D484" s="24"/>
      <c r="E484" s="24"/>
      <c r="F484" s="24"/>
      <c r="G484" s="24"/>
      <c r="H484" s="24"/>
      <c r="I484" s="24"/>
      <c r="J484" s="47">
        <f>K479+K480+K481+K482</f>
        <v>6641.33</v>
      </c>
      <c r="K484" s="47"/>
      <c r="L484" s="25">
        <f>IF(Source!I197&lt;&gt;0, ROUND(J484/Source!I197, 2), 0)</f>
        <v>6641.33</v>
      </c>
      <c r="P484" s="23">
        <f>J484</f>
        <v>6641.33</v>
      </c>
    </row>
    <row r="486" spans="1:29" ht="30" x14ac:dyDescent="0.25">
      <c r="C486" s="48" t="str">
        <f>Source!G203</f>
        <v>ПВ3  Установка:  LITE  ONE  50  20  H.100  RL  //G.1-V.1[P.1=EG.4=RX.1=RX.1-P.1]V.1- G.1[FR.C45.055A2-SP.05][HW.1-P.1]G.1||//G.1(P.1-SP.05-EG.4-FR.C45.055A2)</v>
      </c>
      <c r="D486" s="48"/>
      <c r="E486" s="48"/>
      <c r="F486" s="48"/>
      <c r="G486" s="48"/>
      <c r="H486" s="48"/>
      <c r="I486" s="48"/>
      <c r="J486" s="48"/>
      <c r="K486" s="48"/>
      <c r="AC486" s="29" t="str">
        <f>Source!G203</f>
        <v>ПВ3  Установка:  LITE  ONE  50  20  H.100  RL  //G.1-V.1[P.1=EG.4=RX.1=RX.1-P.1]V.1- G.1[FR.C45.055A2-SP.05][HW.1-P.1]G.1||//G.1(P.1-SP.05-EG.4-FR.C45.055A2)</v>
      </c>
    </row>
    <row r="487" spans="1:29" ht="42.75" x14ac:dyDescent="0.2">
      <c r="A487" s="18">
        <v>53</v>
      </c>
      <c r="B487" s="18">
        <v>53</v>
      </c>
      <c r="C487" s="18" t="str">
        <f>Source!F205</f>
        <v>1.18-2403-21-6/1</v>
      </c>
      <c r="D487" s="18" t="str">
        <f>Source!G205</f>
        <v>Техническое обслуживание приточных установок производительностью до 20000 м3/ч - ежеквартальное</v>
      </c>
      <c r="E487" s="19" t="str">
        <f>Source!H205</f>
        <v>установка</v>
      </c>
      <c r="F487" s="9">
        <f>Source!I205</f>
        <v>1</v>
      </c>
      <c r="G487" s="21"/>
      <c r="H487" s="20"/>
      <c r="I487" s="9"/>
      <c r="J487" s="9"/>
      <c r="K487" s="21"/>
      <c r="L487" s="21"/>
      <c r="Q487">
        <f>ROUND((Source!BZ205/100)*ROUND((Source!AF205*Source!AV205)*Source!I205, 2), 2)</f>
        <v>4682.17</v>
      </c>
      <c r="R487">
        <f>Source!X205</f>
        <v>4682.17</v>
      </c>
      <c r="S487">
        <f>ROUND((Source!CA205/100)*ROUND((Source!AF205*Source!AV205)*Source!I205, 2), 2)</f>
        <v>668.88</v>
      </c>
      <c r="T487">
        <f>Source!Y205</f>
        <v>668.88</v>
      </c>
      <c r="U487">
        <f>ROUND((175/100)*ROUND((Source!AE205*Source!AV205)*Source!I205, 2), 2)</f>
        <v>0.25</v>
      </c>
      <c r="V487">
        <f>ROUND((108/100)*ROUND(Source!CS205*Source!I205, 2), 2)</f>
        <v>0.15</v>
      </c>
    </row>
    <row r="488" spans="1:29" ht="14.25" x14ac:dyDescent="0.2">
      <c r="A488" s="18"/>
      <c r="B488" s="18"/>
      <c r="C488" s="18"/>
      <c r="D488" s="18" t="s">
        <v>605</v>
      </c>
      <c r="E488" s="19"/>
      <c r="F488" s="9"/>
      <c r="G488" s="21">
        <f>Source!AO205</f>
        <v>3344.41</v>
      </c>
      <c r="H488" s="20" t="str">
        <f>Source!DG205</f>
        <v>)*2</v>
      </c>
      <c r="I488" s="9">
        <f>Source!AV205</f>
        <v>1</v>
      </c>
      <c r="J488" s="9">
        <f>IF(Source!BA205&lt;&gt; 0, Source!BA205, 1)</f>
        <v>1</v>
      </c>
      <c r="K488" s="21">
        <f>Source!S205</f>
        <v>6688.82</v>
      </c>
      <c r="L488" s="21"/>
    </row>
    <row r="489" spans="1:29" ht="14.25" x14ac:dyDescent="0.2">
      <c r="A489" s="18"/>
      <c r="B489" s="18"/>
      <c r="C489" s="18"/>
      <c r="D489" s="18" t="s">
        <v>606</v>
      </c>
      <c r="E489" s="19"/>
      <c r="F489" s="9"/>
      <c r="G489" s="21">
        <f>Source!AM205</f>
        <v>5.36</v>
      </c>
      <c r="H489" s="20" t="str">
        <f>Source!DE205</f>
        <v>)*2</v>
      </c>
      <c r="I489" s="9">
        <f>Source!AV205</f>
        <v>1</v>
      </c>
      <c r="J489" s="9">
        <f>IF(Source!BB205&lt;&gt; 0, Source!BB205, 1)</f>
        <v>1</v>
      </c>
      <c r="K489" s="21">
        <f>Source!Q205</f>
        <v>10.72</v>
      </c>
      <c r="L489" s="21"/>
    </row>
    <row r="490" spans="1:29" ht="14.25" x14ac:dyDescent="0.2">
      <c r="A490" s="18"/>
      <c r="B490" s="18"/>
      <c r="C490" s="18"/>
      <c r="D490" s="18" t="s">
        <v>607</v>
      </c>
      <c r="E490" s="19"/>
      <c r="F490" s="9"/>
      <c r="G490" s="21">
        <f>Source!AN205</f>
        <v>7.0000000000000007E-2</v>
      </c>
      <c r="H490" s="20" t="str">
        <f>Source!DF205</f>
        <v>)*2</v>
      </c>
      <c r="I490" s="9">
        <f>Source!AV205</f>
        <v>1</v>
      </c>
      <c r="J490" s="9">
        <f>IF(Source!BS205&lt;&gt; 0, Source!BS205, 1)</f>
        <v>1</v>
      </c>
      <c r="K490" s="22">
        <f>Source!R205</f>
        <v>0.14000000000000001</v>
      </c>
      <c r="L490" s="21"/>
    </row>
    <row r="491" spans="1:29" ht="14.25" x14ac:dyDescent="0.2">
      <c r="A491" s="18"/>
      <c r="B491" s="18"/>
      <c r="C491" s="18"/>
      <c r="D491" s="18" t="s">
        <v>608</v>
      </c>
      <c r="E491" s="19"/>
      <c r="F491" s="9"/>
      <c r="G491" s="21">
        <f>Source!AL205</f>
        <v>32.119999999999997</v>
      </c>
      <c r="H491" s="20" t="str">
        <f>Source!DD205</f>
        <v>)*2</v>
      </c>
      <c r="I491" s="9">
        <f>Source!AW205</f>
        <v>1</v>
      </c>
      <c r="J491" s="9">
        <f>IF(Source!BC205&lt;&gt; 0, Source!BC205, 1)</f>
        <v>1</v>
      </c>
      <c r="K491" s="21">
        <f>Source!P205</f>
        <v>64.239999999999995</v>
      </c>
      <c r="L491" s="21"/>
    </row>
    <row r="492" spans="1:29" ht="14.25" x14ac:dyDescent="0.2">
      <c r="A492" s="18"/>
      <c r="B492" s="18"/>
      <c r="C492" s="18"/>
      <c r="D492" s="18" t="s">
        <v>609</v>
      </c>
      <c r="E492" s="19" t="s">
        <v>610</v>
      </c>
      <c r="F492" s="9">
        <f>Source!AT205</f>
        <v>70</v>
      </c>
      <c r="G492" s="21"/>
      <c r="H492" s="20"/>
      <c r="I492" s="9"/>
      <c r="J492" s="9"/>
      <c r="K492" s="21">
        <f>SUM(R487:R491)</f>
        <v>4682.17</v>
      </c>
      <c r="L492" s="21"/>
    </row>
    <row r="493" spans="1:29" ht="14.25" x14ac:dyDescent="0.2">
      <c r="A493" s="18"/>
      <c r="B493" s="18"/>
      <c r="C493" s="18"/>
      <c r="D493" s="18" t="s">
        <v>611</v>
      </c>
      <c r="E493" s="19" t="s">
        <v>610</v>
      </c>
      <c r="F493" s="9">
        <f>Source!AU205</f>
        <v>10</v>
      </c>
      <c r="G493" s="21"/>
      <c r="H493" s="20"/>
      <c r="I493" s="9"/>
      <c r="J493" s="9"/>
      <c r="K493" s="21">
        <f>SUM(T487:T492)</f>
        <v>668.88</v>
      </c>
      <c r="L493" s="21"/>
    </row>
    <row r="494" spans="1:29" ht="14.25" x14ac:dyDescent="0.2">
      <c r="A494" s="18"/>
      <c r="B494" s="18"/>
      <c r="C494" s="18"/>
      <c r="D494" s="18" t="s">
        <v>612</v>
      </c>
      <c r="E494" s="19" t="s">
        <v>610</v>
      </c>
      <c r="F494" s="9">
        <f>108</f>
        <v>108</v>
      </c>
      <c r="G494" s="21"/>
      <c r="H494" s="20"/>
      <c r="I494" s="9"/>
      <c r="J494" s="9"/>
      <c r="K494" s="21">
        <f>SUM(V487:V493)</f>
        <v>0.15</v>
      </c>
      <c r="L494" s="21"/>
    </row>
    <row r="495" spans="1:29" ht="14.25" x14ac:dyDescent="0.2">
      <c r="A495" s="18"/>
      <c r="B495" s="18"/>
      <c r="C495" s="18"/>
      <c r="D495" s="18" t="s">
        <v>613</v>
      </c>
      <c r="E495" s="19" t="s">
        <v>614</v>
      </c>
      <c r="F495" s="9">
        <f>Source!AQ205</f>
        <v>5.04</v>
      </c>
      <c r="G495" s="21"/>
      <c r="H495" s="20" t="str">
        <f>Source!DI205</f>
        <v>)*2</v>
      </c>
      <c r="I495" s="9">
        <f>Source!AV205</f>
        <v>1</v>
      </c>
      <c r="J495" s="9"/>
      <c r="K495" s="21"/>
      <c r="L495" s="21">
        <f>Source!U205</f>
        <v>10.08</v>
      </c>
    </row>
    <row r="496" spans="1:29" ht="15" x14ac:dyDescent="0.25">
      <c r="A496" s="24"/>
      <c r="B496" s="24"/>
      <c r="C496" s="24"/>
      <c r="D496" s="24"/>
      <c r="E496" s="24"/>
      <c r="F496" s="24"/>
      <c r="G496" s="24"/>
      <c r="H496" s="24"/>
      <c r="I496" s="24"/>
      <c r="J496" s="47">
        <f>K488+K489+K491+K492+K493+K494</f>
        <v>12114.98</v>
      </c>
      <c r="K496" s="47"/>
      <c r="L496" s="25">
        <f>IF(Source!I205&lt;&gt;0, ROUND(J496/Source!I205, 2), 0)</f>
        <v>12114.98</v>
      </c>
      <c r="P496" s="23">
        <f>J496</f>
        <v>12114.98</v>
      </c>
    </row>
    <row r="497" spans="1:22" ht="42.75" x14ac:dyDescent="0.2">
      <c r="A497" s="18">
        <v>54</v>
      </c>
      <c r="B497" s="18">
        <v>54</v>
      </c>
      <c r="C497" s="18" t="str">
        <f>Source!F208</f>
        <v>1.18-2403-20-4/1</v>
      </c>
      <c r="D497" s="18" t="str">
        <f>Source!G208</f>
        <v>Техническое обслуживание вытяжных установок производительностью до 20000 м3/ч - ежеквартальное</v>
      </c>
      <c r="E497" s="19" t="str">
        <f>Source!H208</f>
        <v>установка</v>
      </c>
      <c r="F497" s="9">
        <f>Source!I208</f>
        <v>1</v>
      </c>
      <c r="G497" s="21"/>
      <c r="H497" s="20"/>
      <c r="I497" s="9"/>
      <c r="J497" s="9"/>
      <c r="K497" s="21"/>
      <c r="L497" s="21"/>
      <c r="Q497">
        <f>ROUND((Source!BZ208/100)*ROUND((Source!AF208*Source!AV208)*Source!I208, 2), 2)</f>
        <v>2582.64</v>
      </c>
      <c r="R497">
        <f>Source!X208</f>
        <v>2582.64</v>
      </c>
      <c r="S497">
        <f>ROUND((Source!CA208/100)*ROUND((Source!AF208*Source!AV208)*Source!I208, 2), 2)</f>
        <v>368.95</v>
      </c>
      <c r="T497">
        <f>Source!Y208</f>
        <v>368.95</v>
      </c>
      <c r="U497">
        <f>ROUND((175/100)*ROUND((Source!AE208*Source!AV208)*Source!I208, 2), 2)</f>
        <v>0</v>
      </c>
      <c r="V497">
        <f>ROUND((108/100)*ROUND(Source!CS208*Source!I208, 2), 2)</f>
        <v>0</v>
      </c>
    </row>
    <row r="498" spans="1:22" ht="14.25" x14ac:dyDescent="0.2">
      <c r="A498" s="18"/>
      <c r="B498" s="18"/>
      <c r="C498" s="18"/>
      <c r="D498" s="18" t="s">
        <v>605</v>
      </c>
      <c r="E498" s="19"/>
      <c r="F498" s="9"/>
      <c r="G498" s="21">
        <f>Source!AO208</f>
        <v>1844.74</v>
      </c>
      <c r="H498" s="20" t="str">
        <f>Source!DG208</f>
        <v>)*2</v>
      </c>
      <c r="I498" s="9">
        <f>Source!AV208</f>
        <v>1</v>
      </c>
      <c r="J498" s="9">
        <f>IF(Source!BA208&lt;&gt; 0, Source!BA208, 1)</f>
        <v>1</v>
      </c>
      <c r="K498" s="21">
        <f>Source!S208</f>
        <v>3689.48</v>
      </c>
      <c r="L498" s="21"/>
    </row>
    <row r="499" spans="1:22" ht="14.25" x14ac:dyDescent="0.2">
      <c r="A499" s="18"/>
      <c r="B499" s="18"/>
      <c r="C499" s="18"/>
      <c r="D499" s="18" t="s">
        <v>608</v>
      </c>
      <c r="E499" s="19"/>
      <c r="F499" s="9"/>
      <c r="G499" s="21">
        <f>Source!AL208</f>
        <v>0.13</v>
      </c>
      <c r="H499" s="20" t="str">
        <f>Source!DD208</f>
        <v>)*2</v>
      </c>
      <c r="I499" s="9">
        <f>Source!AW208</f>
        <v>1</v>
      </c>
      <c r="J499" s="9">
        <f>IF(Source!BC208&lt;&gt; 0, Source!BC208, 1)</f>
        <v>1</v>
      </c>
      <c r="K499" s="21">
        <f>Source!P208</f>
        <v>0.26</v>
      </c>
      <c r="L499" s="21"/>
    </row>
    <row r="500" spans="1:22" ht="14.25" x14ac:dyDescent="0.2">
      <c r="A500" s="18"/>
      <c r="B500" s="18"/>
      <c r="C500" s="18"/>
      <c r="D500" s="18" t="s">
        <v>609</v>
      </c>
      <c r="E500" s="19" t="s">
        <v>610</v>
      </c>
      <c r="F500" s="9">
        <f>Source!AT208</f>
        <v>70</v>
      </c>
      <c r="G500" s="21"/>
      <c r="H500" s="20"/>
      <c r="I500" s="9"/>
      <c r="J500" s="9"/>
      <c r="K500" s="21">
        <f>SUM(R497:R499)</f>
        <v>2582.64</v>
      </c>
      <c r="L500" s="21"/>
    </row>
    <row r="501" spans="1:22" ht="14.25" x14ac:dyDescent="0.2">
      <c r="A501" s="18"/>
      <c r="B501" s="18"/>
      <c r="C501" s="18"/>
      <c r="D501" s="18" t="s">
        <v>611</v>
      </c>
      <c r="E501" s="19" t="s">
        <v>610</v>
      </c>
      <c r="F501" s="9">
        <f>Source!AU208</f>
        <v>10</v>
      </c>
      <c r="G501" s="21"/>
      <c r="H501" s="20"/>
      <c r="I501" s="9"/>
      <c r="J501" s="9"/>
      <c r="K501" s="21">
        <f>SUM(T497:T500)</f>
        <v>368.95</v>
      </c>
      <c r="L501" s="21"/>
    </row>
    <row r="502" spans="1:22" ht="14.25" x14ac:dyDescent="0.2">
      <c r="A502" s="18"/>
      <c r="B502" s="18"/>
      <c r="C502" s="18"/>
      <c r="D502" s="18" t="s">
        <v>613</v>
      </c>
      <c r="E502" s="19" t="s">
        <v>614</v>
      </c>
      <c r="F502" s="9">
        <f>Source!AQ208</f>
        <v>2.78</v>
      </c>
      <c r="G502" s="21"/>
      <c r="H502" s="20" t="str">
        <f>Source!DI208</f>
        <v>)*2</v>
      </c>
      <c r="I502" s="9">
        <f>Source!AV208</f>
        <v>1</v>
      </c>
      <c r="J502" s="9"/>
      <c r="K502" s="21"/>
      <c r="L502" s="21">
        <f>Source!U208</f>
        <v>5.56</v>
      </c>
    </row>
    <row r="503" spans="1:22" ht="15" x14ac:dyDescent="0.25">
      <c r="A503" s="24"/>
      <c r="B503" s="24"/>
      <c r="C503" s="24"/>
      <c r="D503" s="24"/>
      <c r="E503" s="24"/>
      <c r="F503" s="24"/>
      <c r="G503" s="24"/>
      <c r="H503" s="24"/>
      <c r="I503" s="24"/>
      <c r="J503" s="47">
        <f>K498+K499+K500+K501</f>
        <v>6641.33</v>
      </c>
      <c r="K503" s="47"/>
      <c r="L503" s="25">
        <f>IF(Source!I208&lt;&gt;0, ROUND(J503/Source!I208, 2), 0)</f>
        <v>6641.33</v>
      </c>
      <c r="P503" s="23">
        <f>J503</f>
        <v>6641.33</v>
      </c>
    </row>
    <row r="505" spans="1:22" ht="15" x14ac:dyDescent="0.25">
      <c r="C505" s="48" t="str">
        <f>Source!G214</f>
        <v>П1: LITE ONE CS 160 /V.1/EG.3/HE.1.0.06/G.1/FBP.E22.2E/G.1/ST.06</v>
      </c>
      <c r="D505" s="48"/>
      <c r="E505" s="48"/>
      <c r="F505" s="48"/>
      <c r="G505" s="48"/>
      <c r="H505" s="48"/>
      <c r="I505" s="48"/>
      <c r="J505" s="48"/>
      <c r="K505" s="48"/>
    </row>
    <row r="506" spans="1:22" ht="42.75" x14ac:dyDescent="0.2">
      <c r="A506" s="18">
        <v>55</v>
      </c>
      <c r="B506" s="18">
        <v>55</v>
      </c>
      <c r="C506" s="18" t="str">
        <f>Source!F216</f>
        <v>1.18-2403-21-4/1</v>
      </c>
      <c r="D506" s="18" t="str">
        <f>Source!G216</f>
        <v>Техническое обслуживание приточных установок производительностью до 5000 м3/ч - ежеквартальное</v>
      </c>
      <c r="E506" s="19" t="str">
        <f>Source!H216</f>
        <v>установка</v>
      </c>
      <c r="F506" s="9">
        <f>Source!I216</f>
        <v>1</v>
      </c>
      <c r="G506" s="21"/>
      <c r="H506" s="20"/>
      <c r="I506" s="9"/>
      <c r="J506" s="9"/>
      <c r="K506" s="21"/>
      <c r="L506" s="21"/>
      <c r="Q506">
        <f>ROUND((Source!BZ216/100)*ROUND((Source!AF216*Source!AV216)*Source!I216, 2), 2)</f>
        <v>2917.08</v>
      </c>
      <c r="R506">
        <f>Source!X216</f>
        <v>2917.08</v>
      </c>
      <c r="S506">
        <f>ROUND((Source!CA216/100)*ROUND((Source!AF216*Source!AV216)*Source!I216, 2), 2)</f>
        <v>416.73</v>
      </c>
      <c r="T506">
        <f>Source!Y216</f>
        <v>416.73</v>
      </c>
      <c r="U506">
        <f>ROUND((175/100)*ROUND((Source!AE216*Source!AV216)*Source!I216, 2), 2)</f>
        <v>7.0000000000000007E-2</v>
      </c>
      <c r="V506">
        <f>ROUND((108/100)*ROUND(Source!CS216*Source!I216, 2), 2)</f>
        <v>0.04</v>
      </c>
    </row>
    <row r="507" spans="1:22" ht="14.25" x14ac:dyDescent="0.2">
      <c r="A507" s="18"/>
      <c r="B507" s="18"/>
      <c r="C507" s="18"/>
      <c r="D507" s="18" t="s">
        <v>605</v>
      </c>
      <c r="E507" s="19"/>
      <c r="F507" s="9"/>
      <c r="G507" s="21">
        <f>Source!AO216</f>
        <v>2083.63</v>
      </c>
      <c r="H507" s="20" t="str">
        <f>Source!DG216</f>
        <v>)*2</v>
      </c>
      <c r="I507" s="9">
        <f>Source!AV216</f>
        <v>1</v>
      </c>
      <c r="J507" s="9">
        <f>IF(Source!BA216&lt;&gt; 0, Source!BA216, 1)</f>
        <v>1</v>
      </c>
      <c r="K507" s="21">
        <f>Source!S216</f>
        <v>4167.26</v>
      </c>
      <c r="L507" s="21"/>
    </row>
    <row r="508" spans="1:22" ht="14.25" x14ac:dyDescent="0.2">
      <c r="A508" s="18"/>
      <c r="B508" s="18"/>
      <c r="C508" s="18"/>
      <c r="D508" s="18" t="s">
        <v>606</v>
      </c>
      <c r="E508" s="19"/>
      <c r="F508" s="9"/>
      <c r="G508" s="21">
        <f>Source!AM216</f>
        <v>1.79</v>
      </c>
      <c r="H508" s="20" t="str">
        <f>Source!DE216</f>
        <v>)*2</v>
      </c>
      <c r="I508" s="9">
        <f>Source!AV216</f>
        <v>1</v>
      </c>
      <c r="J508" s="9">
        <f>IF(Source!BB216&lt;&gt; 0, Source!BB216, 1)</f>
        <v>1</v>
      </c>
      <c r="K508" s="21">
        <f>Source!Q216</f>
        <v>3.58</v>
      </c>
      <c r="L508" s="21"/>
    </row>
    <row r="509" spans="1:22" ht="14.25" x14ac:dyDescent="0.2">
      <c r="A509" s="18"/>
      <c r="B509" s="18"/>
      <c r="C509" s="18"/>
      <c r="D509" s="18" t="s">
        <v>607</v>
      </c>
      <c r="E509" s="19"/>
      <c r="F509" s="9"/>
      <c r="G509" s="21">
        <f>Source!AN216</f>
        <v>0.02</v>
      </c>
      <c r="H509" s="20" t="str">
        <f>Source!DF216</f>
        <v>)*2</v>
      </c>
      <c r="I509" s="9">
        <f>Source!AV216</f>
        <v>1</v>
      </c>
      <c r="J509" s="9">
        <f>IF(Source!BS216&lt;&gt; 0, Source!BS216, 1)</f>
        <v>1</v>
      </c>
      <c r="K509" s="22">
        <f>Source!R216</f>
        <v>0.04</v>
      </c>
      <c r="L509" s="21"/>
    </row>
    <row r="510" spans="1:22" ht="14.25" x14ac:dyDescent="0.2">
      <c r="A510" s="18"/>
      <c r="B510" s="18"/>
      <c r="C510" s="18"/>
      <c r="D510" s="18" t="s">
        <v>608</v>
      </c>
      <c r="E510" s="19"/>
      <c r="F510" s="9"/>
      <c r="G510" s="21">
        <f>Source!AL216</f>
        <v>10.08</v>
      </c>
      <c r="H510" s="20" t="str">
        <f>Source!DD216</f>
        <v>)*2</v>
      </c>
      <c r="I510" s="9">
        <f>Source!AW216</f>
        <v>1</v>
      </c>
      <c r="J510" s="9">
        <f>IF(Source!BC216&lt;&gt; 0, Source!BC216, 1)</f>
        <v>1</v>
      </c>
      <c r="K510" s="21">
        <f>Source!P216</f>
        <v>20.16</v>
      </c>
      <c r="L510" s="21"/>
    </row>
    <row r="511" spans="1:22" ht="14.25" x14ac:dyDescent="0.2">
      <c r="A511" s="18"/>
      <c r="B511" s="18"/>
      <c r="C511" s="18"/>
      <c r="D511" s="18" t="s">
        <v>609</v>
      </c>
      <c r="E511" s="19" t="s">
        <v>610</v>
      </c>
      <c r="F511" s="9">
        <f>Source!AT216</f>
        <v>70</v>
      </c>
      <c r="G511" s="21"/>
      <c r="H511" s="20"/>
      <c r="I511" s="9"/>
      <c r="J511" s="9"/>
      <c r="K511" s="21">
        <f>SUM(R506:R510)</f>
        <v>2917.08</v>
      </c>
      <c r="L511" s="21"/>
    </row>
    <row r="512" spans="1:22" ht="14.25" x14ac:dyDescent="0.2">
      <c r="A512" s="18"/>
      <c r="B512" s="18"/>
      <c r="C512" s="18"/>
      <c r="D512" s="18" t="s">
        <v>611</v>
      </c>
      <c r="E512" s="19" t="s">
        <v>610</v>
      </c>
      <c r="F512" s="9">
        <f>Source!AU216</f>
        <v>10</v>
      </c>
      <c r="G512" s="21"/>
      <c r="H512" s="20"/>
      <c r="I512" s="9"/>
      <c r="J512" s="9"/>
      <c r="K512" s="21">
        <f>SUM(T506:T511)</f>
        <v>416.73</v>
      </c>
      <c r="L512" s="21"/>
    </row>
    <row r="513" spans="1:22" ht="14.25" x14ac:dyDescent="0.2">
      <c r="A513" s="18"/>
      <c r="B513" s="18"/>
      <c r="C513" s="18"/>
      <c r="D513" s="18" t="s">
        <v>612</v>
      </c>
      <c r="E513" s="19" t="s">
        <v>610</v>
      </c>
      <c r="F513" s="9">
        <f>108</f>
        <v>108</v>
      </c>
      <c r="G513" s="21"/>
      <c r="H513" s="20"/>
      <c r="I513" s="9"/>
      <c r="J513" s="9"/>
      <c r="K513" s="21">
        <f>SUM(V506:V512)</f>
        <v>0.04</v>
      </c>
      <c r="L513" s="21"/>
    </row>
    <row r="514" spans="1:22" ht="14.25" x14ac:dyDescent="0.2">
      <c r="A514" s="18"/>
      <c r="B514" s="18"/>
      <c r="C514" s="18"/>
      <c r="D514" s="18" t="s">
        <v>613</v>
      </c>
      <c r="E514" s="19" t="s">
        <v>614</v>
      </c>
      <c r="F514" s="9">
        <f>Source!AQ216</f>
        <v>3.14</v>
      </c>
      <c r="G514" s="21"/>
      <c r="H514" s="20" t="str">
        <f>Source!DI216</f>
        <v>)*2</v>
      </c>
      <c r="I514" s="9">
        <f>Source!AV216</f>
        <v>1</v>
      </c>
      <c r="J514" s="9"/>
      <c r="K514" s="21"/>
      <c r="L514" s="21">
        <f>Source!U216</f>
        <v>6.28</v>
      </c>
    </row>
    <row r="515" spans="1:22" ht="15" x14ac:dyDescent="0.25">
      <c r="A515" s="24"/>
      <c r="B515" s="24"/>
      <c r="C515" s="24"/>
      <c r="D515" s="24"/>
      <c r="E515" s="24"/>
      <c r="F515" s="24"/>
      <c r="G515" s="24"/>
      <c r="H515" s="24"/>
      <c r="I515" s="24"/>
      <c r="J515" s="47">
        <f>K507+K508+K510+K511+K512+K513</f>
        <v>7524.8499999999995</v>
      </c>
      <c r="K515" s="47"/>
      <c r="L515" s="25">
        <f>IF(Source!I216&lt;&gt;0, ROUND(J515/Source!I216, 2), 0)</f>
        <v>7524.85</v>
      </c>
      <c r="P515" s="23">
        <f>J515</f>
        <v>7524.8499999999995</v>
      </c>
    </row>
    <row r="517" spans="1:22" ht="15" x14ac:dyDescent="0.25">
      <c r="C517" s="48" t="str">
        <f>Source!G221</f>
        <v>В1: LITE  ONE  CS  160  /ST.06/G.1/FBP.E22.2E/G.1/VO.1</v>
      </c>
      <c r="D517" s="48"/>
      <c r="E517" s="48"/>
      <c r="F517" s="48"/>
      <c r="G517" s="48"/>
      <c r="H517" s="48"/>
      <c r="I517" s="48"/>
      <c r="J517" s="48"/>
      <c r="K517" s="48"/>
    </row>
    <row r="518" spans="1:22" ht="42.75" x14ac:dyDescent="0.2">
      <c r="A518" s="18">
        <v>56</v>
      </c>
      <c r="B518" s="18">
        <v>56</v>
      </c>
      <c r="C518" s="18" t="str">
        <f>Source!F223</f>
        <v>1.18-2403-20-3/1</v>
      </c>
      <c r="D518" s="18" t="str">
        <f>Source!G223</f>
        <v>Техническое обслуживание вытяжных установок производительностью до 5000 м3/ч - ежеквартальное</v>
      </c>
      <c r="E518" s="19" t="str">
        <f>Source!H223</f>
        <v>установка</v>
      </c>
      <c r="F518" s="9">
        <f>Source!I223</f>
        <v>1</v>
      </c>
      <c r="G518" s="21"/>
      <c r="H518" s="20"/>
      <c r="I518" s="9"/>
      <c r="J518" s="9"/>
      <c r="K518" s="21"/>
      <c r="L518" s="21"/>
      <c r="Q518">
        <f>ROUND((Source!BZ223/100)*ROUND((Source!AF223*Source!AV223)*Source!I223, 2), 2)</f>
        <v>2211.0300000000002</v>
      </c>
      <c r="R518">
        <f>Source!X223</f>
        <v>2211.0300000000002</v>
      </c>
      <c r="S518">
        <f>ROUND((Source!CA223/100)*ROUND((Source!AF223*Source!AV223)*Source!I223, 2), 2)</f>
        <v>315.86</v>
      </c>
      <c r="T518">
        <f>Source!Y223</f>
        <v>315.86</v>
      </c>
      <c r="U518">
        <f>ROUND((175/100)*ROUND((Source!AE223*Source!AV223)*Source!I223, 2), 2)</f>
        <v>0</v>
      </c>
      <c r="V518">
        <f>ROUND((108/100)*ROUND(Source!CS223*Source!I223, 2), 2)</f>
        <v>0</v>
      </c>
    </row>
    <row r="519" spans="1:22" ht="14.25" x14ac:dyDescent="0.2">
      <c r="A519" s="18"/>
      <c r="B519" s="18"/>
      <c r="C519" s="18"/>
      <c r="D519" s="18" t="s">
        <v>605</v>
      </c>
      <c r="E519" s="19"/>
      <c r="F519" s="9"/>
      <c r="G519" s="21">
        <f>Source!AO223</f>
        <v>1579.31</v>
      </c>
      <c r="H519" s="20" t="str">
        <f>Source!DG223</f>
        <v>)*2</v>
      </c>
      <c r="I519" s="9">
        <f>Source!AV223</f>
        <v>1</v>
      </c>
      <c r="J519" s="9">
        <f>IF(Source!BA223&lt;&gt; 0, Source!BA223, 1)</f>
        <v>1</v>
      </c>
      <c r="K519" s="21">
        <f>Source!S223</f>
        <v>3158.62</v>
      </c>
      <c r="L519" s="21"/>
    </row>
    <row r="520" spans="1:22" ht="14.25" x14ac:dyDescent="0.2">
      <c r="A520" s="18"/>
      <c r="B520" s="18"/>
      <c r="C520" s="18"/>
      <c r="D520" s="18" t="s">
        <v>608</v>
      </c>
      <c r="E520" s="19"/>
      <c r="F520" s="9"/>
      <c r="G520" s="21">
        <f>Source!AL223</f>
        <v>0.03</v>
      </c>
      <c r="H520" s="20" t="str">
        <f>Source!DD223</f>
        <v>)*2</v>
      </c>
      <c r="I520" s="9">
        <f>Source!AW223</f>
        <v>1</v>
      </c>
      <c r="J520" s="9">
        <f>IF(Source!BC223&lt;&gt; 0, Source!BC223, 1)</f>
        <v>1</v>
      </c>
      <c r="K520" s="21">
        <f>Source!P223</f>
        <v>0.06</v>
      </c>
      <c r="L520" s="21"/>
    </row>
    <row r="521" spans="1:22" ht="14.25" x14ac:dyDescent="0.2">
      <c r="A521" s="18"/>
      <c r="B521" s="18"/>
      <c r="C521" s="18"/>
      <c r="D521" s="18" t="s">
        <v>609</v>
      </c>
      <c r="E521" s="19" t="s">
        <v>610</v>
      </c>
      <c r="F521" s="9">
        <f>Source!AT223</f>
        <v>70</v>
      </c>
      <c r="G521" s="21"/>
      <c r="H521" s="20"/>
      <c r="I521" s="9"/>
      <c r="J521" s="9"/>
      <c r="K521" s="21">
        <f>SUM(R518:R520)</f>
        <v>2211.0300000000002</v>
      </c>
      <c r="L521" s="21"/>
    </row>
    <row r="522" spans="1:22" ht="14.25" x14ac:dyDescent="0.2">
      <c r="A522" s="18"/>
      <c r="B522" s="18"/>
      <c r="C522" s="18"/>
      <c r="D522" s="18" t="s">
        <v>611</v>
      </c>
      <c r="E522" s="19" t="s">
        <v>610</v>
      </c>
      <c r="F522" s="9">
        <f>Source!AU223</f>
        <v>10</v>
      </c>
      <c r="G522" s="21"/>
      <c r="H522" s="20"/>
      <c r="I522" s="9"/>
      <c r="J522" s="9"/>
      <c r="K522" s="21">
        <f>SUM(T518:T521)</f>
        <v>315.86</v>
      </c>
      <c r="L522" s="21"/>
    </row>
    <row r="523" spans="1:22" ht="14.25" x14ac:dyDescent="0.2">
      <c r="A523" s="18"/>
      <c r="B523" s="18"/>
      <c r="C523" s="18"/>
      <c r="D523" s="18" t="s">
        <v>613</v>
      </c>
      <c r="E523" s="19" t="s">
        <v>614</v>
      </c>
      <c r="F523" s="9">
        <f>Source!AQ223</f>
        <v>2.38</v>
      </c>
      <c r="G523" s="21"/>
      <c r="H523" s="20" t="str">
        <f>Source!DI223</f>
        <v>)*2</v>
      </c>
      <c r="I523" s="9">
        <f>Source!AV223</f>
        <v>1</v>
      </c>
      <c r="J523" s="9"/>
      <c r="K523" s="21"/>
      <c r="L523" s="21">
        <f>Source!U223</f>
        <v>4.76</v>
      </c>
    </row>
    <row r="524" spans="1:22" ht="15" x14ac:dyDescent="0.25">
      <c r="A524" s="24"/>
      <c r="B524" s="24"/>
      <c r="C524" s="24"/>
      <c r="D524" s="24"/>
      <c r="E524" s="24"/>
      <c r="F524" s="24"/>
      <c r="G524" s="24"/>
      <c r="H524" s="24"/>
      <c r="I524" s="24"/>
      <c r="J524" s="47">
        <f>K519+K520+K521+K522</f>
        <v>5685.57</v>
      </c>
      <c r="K524" s="47"/>
      <c r="L524" s="25">
        <f>IF(Source!I223&lt;&gt;0, ROUND(J524/Source!I223, 2), 0)</f>
        <v>5685.57</v>
      </c>
      <c r="P524" s="23">
        <f>J524</f>
        <v>5685.57</v>
      </c>
    </row>
    <row r="526" spans="1:22" ht="15" x14ac:dyDescent="0.25">
      <c r="C526" s="48" t="str">
        <f>Source!G227</f>
        <v>В2: LITE  ONE  CS  160  /ST.06/G.1/FBP.E22.2E/G.1/VO.1</v>
      </c>
      <c r="D526" s="48"/>
      <c r="E526" s="48"/>
      <c r="F526" s="48"/>
      <c r="G526" s="48"/>
      <c r="H526" s="48"/>
      <c r="I526" s="48"/>
      <c r="J526" s="48"/>
      <c r="K526" s="48"/>
    </row>
    <row r="527" spans="1:22" ht="42.75" x14ac:dyDescent="0.2">
      <c r="A527" s="18">
        <v>57</v>
      </c>
      <c r="B527" s="18">
        <v>57</v>
      </c>
      <c r="C527" s="18" t="str">
        <f>Source!F229</f>
        <v>1.18-2403-20-3/1</v>
      </c>
      <c r="D527" s="18" t="str">
        <f>Source!G229</f>
        <v>Техническое обслуживание вытяжных установок производительностью до 5000 м3/ч - ежеквартальное</v>
      </c>
      <c r="E527" s="19" t="str">
        <f>Source!H229</f>
        <v>установка</v>
      </c>
      <c r="F527" s="9">
        <f>Source!I229</f>
        <v>1</v>
      </c>
      <c r="G527" s="21"/>
      <c r="H527" s="20"/>
      <c r="I527" s="9"/>
      <c r="J527" s="9"/>
      <c r="K527" s="21"/>
      <c r="L527" s="21"/>
      <c r="Q527">
        <f>ROUND((Source!BZ229/100)*ROUND((Source!AF229*Source!AV229)*Source!I229, 2), 2)</f>
        <v>2211.0300000000002</v>
      </c>
      <c r="R527">
        <f>Source!X229</f>
        <v>2211.0300000000002</v>
      </c>
      <c r="S527">
        <f>ROUND((Source!CA229/100)*ROUND((Source!AF229*Source!AV229)*Source!I229, 2), 2)</f>
        <v>315.86</v>
      </c>
      <c r="T527">
        <f>Source!Y229</f>
        <v>315.86</v>
      </c>
      <c r="U527">
        <f>ROUND((175/100)*ROUND((Source!AE229*Source!AV229)*Source!I229, 2), 2)</f>
        <v>0</v>
      </c>
      <c r="V527">
        <f>ROUND((108/100)*ROUND(Source!CS229*Source!I229, 2), 2)</f>
        <v>0</v>
      </c>
    </row>
    <row r="528" spans="1:22" ht="14.25" x14ac:dyDescent="0.2">
      <c r="A528" s="18"/>
      <c r="B528" s="18"/>
      <c r="C528" s="18"/>
      <c r="D528" s="18" t="s">
        <v>605</v>
      </c>
      <c r="E528" s="19"/>
      <c r="F528" s="9"/>
      <c r="G528" s="21">
        <f>Source!AO229</f>
        <v>1579.31</v>
      </c>
      <c r="H528" s="20" t="str">
        <f>Source!DG229</f>
        <v>)*2</v>
      </c>
      <c r="I528" s="9">
        <f>Source!AV229</f>
        <v>1</v>
      </c>
      <c r="J528" s="9">
        <f>IF(Source!BA229&lt;&gt; 0, Source!BA229, 1)</f>
        <v>1</v>
      </c>
      <c r="K528" s="21">
        <f>Source!S229</f>
        <v>3158.62</v>
      </c>
      <c r="L528" s="21"/>
    </row>
    <row r="529" spans="1:22" ht="14.25" x14ac:dyDescent="0.2">
      <c r="A529" s="18"/>
      <c r="B529" s="18"/>
      <c r="C529" s="18"/>
      <c r="D529" s="18" t="s">
        <v>608</v>
      </c>
      <c r="E529" s="19"/>
      <c r="F529" s="9"/>
      <c r="G529" s="21">
        <f>Source!AL229</f>
        <v>0.03</v>
      </c>
      <c r="H529" s="20" t="str">
        <f>Source!DD229</f>
        <v>)*2</v>
      </c>
      <c r="I529" s="9">
        <f>Source!AW229</f>
        <v>1</v>
      </c>
      <c r="J529" s="9">
        <f>IF(Source!BC229&lt;&gt; 0, Source!BC229, 1)</f>
        <v>1</v>
      </c>
      <c r="K529" s="21">
        <f>Source!P229</f>
        <v>0.06</v>
      </c>
      <c r="L529" s="21"/>
    </row>
    <row r="530" spans="1:22" ht="14.25" x14ac:dyDescent="0.2">
      <c r="A530" s="18"/>
      <c r="B530" s="18"/>
      <c r="C530" s="18"/>
      <c r="D530" s="18" t="s">
        <v>609</v>
      </c>
      <c r="E530" s="19" t="s">
        <v>610</v>
      </c>
      <c r="F530" s="9">
        <f>Source!AT229</f>
        <v>70</v>
      </c>
      <c r="G530" s="21"/>
      <c r="H530" s="20"/>
      <c r="I530" s="9"/>
      <c r="J530" s="9"/>
      <c r="K530" s="21">
        <f>SUM(R527:R529)</f>
        <v>2211.0300000000002</v>
      </c>
      <c r="L530" s="21"/>
    </row>
    <row r="531" spans="1:22" ht="14.25" x14ac:dyDescent="0.2">
      <c r="A531" s="18"/>
      <c r="B531" s="18"/>
      <c r="C531" s="18"/>
      <c r="D531" s="18" t="s">
        <v>611</v>
      </c>
      <c r="E531" s="19" t="s">
        <v>610</v>
      </c>
      <c r="F531" s="9">
        <f>Source!AU229</f>
        <v>10</v>
      </c>
      <c r="G531" s="21"/>
      <c r="H531" s="20"/>
      <c r="I531" s="9"/>
      <c r="J531" s="9"/>
      <c r="K531" s="21">
        <f>SUM(T527:T530)</f>
        <v>315.86</v>
      </c>
      <c r="L531" s="21"/>
    </row>
    <row r="532" spans="1:22" ht="14.25" x14ac:dyDescent="0.2">
      <c r="A532" s="18"/>
      <c r="B532" s="18"/>
      <c r="C532" s="18"/>
      <c r="D532" s="18" t="s">
        <v>613</v>
      </c>
      <c r="E532" s="19" t="s">
        <v>614</v>
      </c>
      <c r="F532" s="9">
        <f>Source!AQ229</f>
        <v>2.38</v>
      </c>
      <c r="G532" s="21"/>
      <c r="H532" s="20" t="str">
        <f>Source!DI229</f>
        <v>)*2</v>
      </c>
      <c r="I532" s="9">
        <f>Source!AV229</f>
        <v>1</v>
      </c>
      <c r="J532" s="9"/>
      <c r="K532" s="21"/>
      <c r="L532" s="21">
        <f>Source!U229</f>
        <v>4.76</v>
      </c>
    </row>
    <row r="533" spans="1:22" ht="15" x14ac:dyDescent="0.25">
      <c r="A533" s="24"/>
      <c r="B533" s="24"/>
      <c r="C533" s="24"/>
      <c r="D533" s="24"/>
      <c r="E533" s="24"/>
      <c r="F533" s="24"/>
      <c r="G533" s="24"/>
      <c r="H533" s="24"/>
      <c r="I533" s="24"/>
      <c r="J533" s="47">
        <f>K528+K529+K530+K531</f>
        <v>5685.57</v>
      </c>
      <c r="K533" s="47"/>
      <c r="L533" s="25">
        <f>IF(Source!I229&lt;&gt;0, ROUND(J533/Source!I229, 2), 0)</f>
        <v>5685.57</v>
      </c>
      <c r="P533" s="23">
        <f>J533</f>
        <v>5685.57</v>
      </c>
    </row>
    <row r="535" spans="1:22" ht="15" x14ac:dyDescent="0.25">
      <c r="A535" s="45" t="str">
        <f>CONCATENATE("Итого по разделу: ",IF(Source!G235&lt;&gt;"Новый раздел", Source!G235, ""))</f>
        <v>Итого по разделу: Общеобменная вентиляция</v>
      </c>
      <c r="B535" s="45"/>
      <c r="C535" s="45"/>
      <c r="D535" s="45"/>
      <c r="E535" s="45"/>
      <c r="F535" s="45"/>
      <c r="G535" s="45"/>
      <c r="H535" s="45"/>
      <c r="I535" s="45"/>
      <c r="J535" s="43">
        <f>SUM(P253:P534)</f>
        <v>184325.54</v>
      </c>
      <c r="K535" s="44"/>
      <c r="L535" s="28"/>
    </row>
    <row r="538" spans="1:22" ht="16.5" x14ac:dyDescent="0.25">
      <c r="A538" s="49" t="str">
        <f>CONCATENATE("Раздел: ",IF(Source!G265&lt;&gt;"Новый раздел", Source!G265, ""))</f>
        <v>Раздел: Электроснабжение и электроосвещение</v>
      </c>
      <c r="B538" s="49"/>
      <c r="C538" s="49"/>
      <c r="D538" s="49"/>
      <c r="E538" s="49"/>
      <c r="F538" s="49"/>
      <c r="G538" s="49"/>
      <c r="H538" s="49"/>
      <c r="I538" s="49"/>
      <c r="J538" s="49"/>
      <c r="K538" s="49"/>
      <c r="L538" s="49"/>
    </row>
    <row r="540" spans="1:22" ht="15" x14ac:dyDescent="0.25">
      <c r="C540" s="48" t="str">
        <f>Source!G269</f>
        <v>Склад №1</v>
      </c>
      <c r="D540" s="48"/>
      <c r="E540" s="48"/>
      <c r="F540" s="48"/>
      <c r="G540" s="48"/>
      <c r="H540" s="48"/>
      <c r="I540" s="48"/>
      <c r="J540" s="48"/>
      <c r="K540" s="48"/>
    </row>
    <row r="542" spans="1:22" ht="15" x14ac:dyDescent="0.25">
      <c r="C542" s="48" t="str">
        <f>Source!G270</f>
        <v>Щитовое оборудование</v>
      </c>
      <c r="D542" s="48"/>
      <c r="E542" s="48"/>
      <c r="F542" s="48"/>
      <c r="G542" s="48"/>
      <c r="H542" s="48"/>
      <c r="I542" s="48"/>
      <c r="J542" s="48"/>
      <c r="K542" s="48"/>
    </row>
    <row r="543" spans="1:22" ht="57" x14ac:dyDescent="0.2">
      <c r="A543" s="18">
        <v>58</v>
      </c>
      <c r="B543" s="18">
        <v>58</v>
      </c>
      <c r="C543" s="18" t="str">
        <f>Source!F273</f>
        <v>1.21-2203-2-3/1</v>
      </c>
      <c r="D543" s="18" t="str">
        <f>Source!G273</f>
        <v>Техническое обслуживание силового распределительного пункта с установочными автоматами, число групп 8  //  Распределительные щиты</v>
      </c>
      <c r="E543" s="19" t="str">
        <f>Source!H273</f>
        <v>шт.</v>
      </c>
      <c r="F543" s="9">
        <f>Source!I273</f>
        <v>10</v>
      </c>
      <c r="G543" s="21"/>
      <c r="H543" s="20"/>
      <c r="I543" s="9"/>
      <c r="J543" s="9"/>
      <c r="K543" s="21"/>
      <c r="L543" s="21"/>
      <c r="Q543">
        <f>ROUND((Source!BZ273/100)*ROUND((Source!AF273*Source!AV273)*Source!I273, 2), 2)</f>
        <v>64836.45</v>
      </c>
      <c r="R543">
        <f>Source!X273</f>
        <v>64836.45</v>
      </c>
      <c r="S543">
        <f>ROUND((Source!CA273/100)*ROUND((Source!AF273*Source!AV273)*Source!I273, 2), 2)</f>
        <v>9262.35</v>
      </c>
      <c r="T543">
        <f>Source!Y273</f>
        <v>9262.35</v>
      </c>
      <c r="U543">
        <f>ROUND((175/100)*ROUND((Source!AE273*Source!AV273)*Source!I273, 2), 2)</f>
        <v>0</v>
      </c>
      <c r="V543">
        <f>ROUND((108/100)*ROUND(Source!CS273*Source!I273, 2), 2)</f>
        <v>0</v>
      </c>
    </row>
    <row r="544" spans="1:22" x14ac:dyDescent="0.2">
      <c r="D544" s="26" t="str">
        <f>"Объем: "&amp;Source!I273&amp;"=6+"&amp;"1+"&amp;"1+"&amp;"1+"&amp;"1"</f>
        <v>Объем: 10=6+1+1+1+1</v>
      </c>
    </row>
    <row r="545" spans="1:22" ht="14.25" x14ac:dyDescent="0.2">
      <c r="A545" s="18"/>
      <c r="B545" s="18"/>
      <c r="C545" s="18"/>
      <c r="D545" s="18" t="s">
        <v>605</v>
      </c>
      <c r="E545" s="19"/>
      <c r="F545" s="9"/>
      <c r="G545" s="21">
        <f>Source!AO273</f>
        <v>9262.35</v>
      </c>
      <c r="H545" s="20" t="str">
        <f>Source!DG273</f>
        <v/>
      </c>
      <c r="I545" s="9">
        <f>Source!AV273</f>
        <v>1</v>
      </c>
      <c r="J545" s="9">
        <f>IF(Source!BA273&lt;&gt; 0, Source!BA273, 1)</f>
        <v>1</v>
      </c>
      <c r="K545" s="21">
        <f>Source!S273</f>
        <v>92623.5</v>
      </c>
      <c r="L545" s="21"/>
    </row>
    <row r="546" spans="1:22" ht="14.25" x14ac:dyDescent="0.2">
      <c r="A546" s="18"/>
      <c r="B546" s="18"/>
      <c r="C546" s="18"/>
      <c r="D546" s="18" t="s">
        <v>608</v>
      </c>
      <c r="E546" s="19"/>
      <c r="F546" s="9"/>
      <c r="G546" s="21">
        <f>Source!AL273</f>
        <v>128.44999999999999</v>
      </c>
      <c r="H546" s="20" t="str">
        <f>Source!DD273</f>
        <v/>
      </c>
      <c r="I546" s="9">
        <f>Source!AW273</f>
        <v>1</v>
      </c>
      <c r="J546" s="9">
        <f>IF(Source!BC273&lt;&gt; 0, Source!BC273, 1)</f>
        <v>1</v>
      </c>
      <c r="K546" s="21">
        <f>Source!P273</f>
        <v>1284.5</v>
      </c>
      <c r="L546" s="21"/>
    </row>
    <row r="547" spans="1:22" ht="14.25" x14ac:dyDescent="0.2">
      <c r="A547" s="18"/>
      <c r="B547" s="18"/>
      <c r="C547" s="18"/>
      <c r="D547" s="18" t="s">
        <v>609</v>
      </c>
      <c r="E547" s="19" t="s">
        <v>610</v>
      </c>
      <c r="F547" s="9">
        <f>Source!AT273</f>
        <v>70</v>
      </c>
      <c r="G547" s="21"/>
      <c r="H547" s="20"/>
      <c r="I547" s="9"/>
      <c r="J547" s="9"/>
      <c r="K547" s="21">
        <f>SUM(R543:R546)</f>
        <v>64836.45</v>
      </c>
      <c r="L547" s="21"/>
    </row>
    <row r="548" spans="1:22" ht="14.25" x14ac:dyDescent="0.2">
      <c r="A548" s="18"/>
      <c r="B548" s="18"/>
      <c r="C548" s="18"/>
      <c r="D548" s="18" t="s">
        <v>611</v>
      </c>
      <c r="E548" s="19" t="s">
        <v>610</v>
      </c>
      <c r="F548" s="9">
        <f>Source!AU273</f>
        <v>10</v>
      </c>
      <c r="G548" s="21"/>
      <c r="H548" s="20"/>
      <c r="I548" s="9"/>
      <c r="J548" s="9"/>
      <c r="K548" s="21">
        <f>SUM(T543:T547)</f>
        <v>9262.35</v>
      </c>
      <c r="L548" s="21"/>
    </row>
    <row r="549" spans="1:22" ht="14.25" x14ac:dyDescent="0.2">
      <c r="A549" s="18"/>
      <c r="B549" s="18"/>
      <c r="C549" s="18"/>
      <c r="D549" s="18" t="s">
        <v>613</v>
      </c>
      <c r="E549" s="19" t="s">
        <v>614</v>
      </c>
      <c r="F549" s="9">
        <f>Source!AQ273</f>
        <v>15</v>
      </c>
      <c r="G549" s="21"/>
      <c r="H549" s="20" t="str">
        <f>Source!DI273</f>
        <v/>
      </c>
      <c r="I549" s="9">
        <f>Source!AV273</f>
        <v>1</v>
      </c>
      <c r="J549" s="9"/>
      <c r="K549" s="21"/>
      <c r="L549" s="21">
        <f>Source!U273</f>
        <v>150</v>
      </c>
    </row>
    <row r="550" spans="1:22" ht="15" x14ac:dyDescent="0.25">
      <c r="A550" s="24"/>
      <c r="B550" s="24"/>
      <c r="C550" s="24"/>
      <c r="D550" s="24"/>
      <c r="E550" s="24"/>
      <c r="F550" s="24"/>
      <c r="G550" s="24"/>
      <c r="H550" s="24"/>
      <c r="I550" s="24"/>
      <c r="J550" s="47">
        <f>K545+K546+K547+K548</f>
        <v>168006.80000000002</v>
      </c>
      <c r="K550" s="47"/>
      <c r="L550" s="25">
        <f>IF(Source!I273&lt;&gt;0, ROUND(J550/Source!I273, 2), 0)</f>
        <v>16800.68</v>
      </c>
      <c r="P550" s="23">
        <f>J550</f>
        <v>168006.80000000002</v>
      </c>
    </row>
    <row r="551" spans="1:22" ht="57" x14ac:dyDescent="0.2">
      <c r="A551" s="18">
        <v>59</v>
      </c>
      <c r="B551" s="18">
        <v>59</v>
      </c>
      <c r="C551" s="18" t="str">
        <f>Source!F275</f>
        <v>1.20-2203-2-5/1</v>
      </c>
      <c r="D551" s="18" t="str">
        <f>Source!G275</f>
        <v>Техническое обслуживание щита осветительного группового с вводным рубильником и предохранителями, число групп 10</v>
      </c>
      <c r="E551" s="19" t="str">
        <f>Source!H275</f>
        <v>шт.</v>
      </c>
      <c r="F551" s="9">
        <f>Source!I275</f>
        <v>2</v>
      </c>
      <c r="G551" s="21"/>
      <c r="H551" s="20"/>
      <c r="I551" s="9"/>
      <c r="J551" s="9"/>
      <c r="K551" s="21"/>
      <c r="L551" s="21"/>
      <c r="Q551">
        <f>ROUND((Source!BZ275/100)*ROUND((Source!AF275*Source!AV275)*Source!I275, 2), 2)</f>
        <v>6483.64</v>
      </c>
      <c r="R551">
        <f>Source!X275</f>
        <v>6483.64</v>
      </c>
      <c r="S551">
        <f>ROUND((Source!CA275/100)*ROUND((Source!AF275*Source!AV275)*Source!I275, 2), 2)</f>
        <v>926.23</v>
      </c>
      <c r="T551">
        <f>Source!Y275</f>
        <v>926.23</v>
      </c>
      <c r="U551">
        <f>ROUND((175/100)*ROUND((Source!AE275*Source!AV275)*Source!I275, 2), 2)</f>
        <v>0</v>
      </c>
      <c r="V551">
        <f>ROUND((108/100)*ROUND(Source!CS275*Source!I275, 2), 2)</f>
        <v>0</v>
      </c>
    </row>
    <row r="552" spans="1:22" x14ac:dyDescent="0.2">
      <c r="D552" s="26" t="str">
        <f>"Объем: "&amp;Source!I275&amp;"=1+"&amp;"1"</f>
        <v>Объем: 2=1+1</v>
      </c>
    </row>
    <row r="553" spans="1:22" ht="14.25" x14ac:dyDescent="0.2">
      <c r="A553" s="18"/>
      <c r="B553" s="18"/>
      <c r="C553" s="18"/>
      <c r="D553" s="18" t="s">
        <v>605</v>
      </c>
      <c r="E553" s="19"/>
      <c r="F553" s="9"/>
      <c r="G553" s="21">
        <f>Source!AO275</f>
        <v>4631.17</v>
      </c>
      <c r="H553" s="20" t="str">
        <f>Source!DG275</f>
        <v/>
      </c>
      <c r="I553" s="9">
        <f>Source!AV275</f>
        <v>1</v>
      </c>
      <c r="J553" s="9">
        <f>IF(Source!BA275&lt;&gt; 0, Source!BA275, 1)</f>
        <v>1</v>
      </c>
      <c r="K553" s="21">
        <f>Source!S275</f>
        <v>9262.34</v>
      </c>
      <c r="L553" s="21"/>
    </row>
    <row r="554" spans="1:22" ht="14.25" x14ac:dyDescent="0.2">
      <c r="A554" s="18"/>
      <c r="B554" s="18"/>
      <c r="C554" s="18"/>
      <c r="D554" s="18" t="s">
        <v>608</v>
      </c>
      <c r="E554" s="19"/>
      <c r="F554" s="9"/>
      <c r="G554" s="21">
        <f>Source!AL275</f>
        <v>69.19</v>
      </c>
      <c r="H554" s="20" t="str">
        <f>Source!DD275</f>
        <v/>
      </c>
      <c r="I554" s="9">
        <f>Source!AW275</f>
        <v>1</v>
      </c>
      <c r="J554" s="9">
        <f>IF(Source!BC275&lt;&gt; 0, Source!BC275, 1)</f>
        <v>1</v>
      </c>
      <c r="K554" s="21">
        <f>Source!P275</f>
        <v>138.38</v>
      </c>
      <c r="L554" s="21"/>
    </row>
    <row r="555" spans="1:22" ht="14.25" x14ac:dyDescent="0.2">
      <c r="A555" s="18"/>
      <c r="B555" s="18"/>
      <c r="C555" s="18"/>
      <c r="D555" s="18" t="s">
        <v>609</v>
      </c>
      <c r="E555" s="19" t="s">
        <v>610</v>
      </c>
      <c r="F555" s="9">
        <f>Source!AT275</f>
        <v>70</v>
      </c>
      <c r="G555" s="21"/>
      <c r="H555" s="20"/>
      <c r="I555" s="9"/>
      <c r="J555" s="9"/>
      <c r="K555" s="21">
        <f>SUM(R551:R554)</f>
        <v>6483.64</v>
      </c>
      <c r="L555" s="21"/>
    </row>
    <row r="556" spans="1:22" ht="14.25" x14ac:dyDescent="0.2">
      <c r="A556" s="18"/>
      <c r="B556" s="18"/>
      <c r="C556" s="18"/>
      <c r="D556" s="18" t="s">
        <v>611</v>
      </c>
      <c r="E556" s="19" t="s">
        <v>610</v>
      </c>
      <c r="F556" s="9">
        <f>Source!AU275</f>
        <v>10</v>
      </c>
      <c r="G556" s="21"/>
      <c r="H556" s="20"/>
      <c r="I556" s="9"/>
      <c r="J556" s="9"/>
      <c r="K556" s="21">
        <f>SUM(T551:T555)</f>
        <v>926.23</v>
      </c>
      <c r="L556" s="21"/>
    </row>
    <row r="557" spans="1:22" ht="14.25" x14ac:dyDescent="0.2">
      <c r="A557" s="18"/>
      <c r="B557" s="18"/>
      <c r="C557" s="18"/>
      <c r="D557" s="18" t="s">
        <v>613</v>
      </c>
      <c r="E557" s="19" t="s">
        <v>614</v>
      </c>
      <c r="F557" s="9">
        <f>Source!AQ275</f>
        <v>7.5</v>
      </c>
      <c r="G557" s="21"/>
      <c r="H557" s="20" t="str">
        <f>Source!DI275</f>
        <v/>
      </c>
      <c r="I557" s="9">
        <f>Source!AV275</f>
        <v>1</v>
      </c>
      <c r="J557" s="9"/>
      <c r="K557" s="21"/>
      <c r="L557" s="21">
        <f>Source!U275</f>
        <v>15</v>
      </c>
    </row>
    <row r="558" spans="1:22" ht="15" x14ac:dyDescent="0.25">
      <c r="A558" s="24"/>
      <c r="B558" s="24"/>
      <c r="C558" s="24"/>
      <c r="D558" s="24"/>
      <c r="E558" s="24"/>
      <c r="F558" s="24"/>
      <c r="G558" s="24"/>
      <c r="H558" s="24"/>
      <c r="I558" s="24"/>
      <c r="J558" s="47">
        <f>K553+K554+K555+K556</f>
        <v>16810.59</v>
      </c>
      <c r="K558" s="47"/>
      <c r="L558" s="25">
        <f>IF(Source!I275&lt;&gt;0, ROUND(J558/Source!I275, 2), 0)</f>
        <v>8405.2999999999993</v>
      </c>
      <c r="P558" s="23">
        <f>J558</f>
        <v>16810.59</v>
      </c>
    </row>
    <row r="559" spans="1:22" ht="71.25" x14ac:dyDescent="0.2">
      <c r="A559" s="18">
        <v>60</v>
      </c>
      <c r="B559" s="18">
        <v>60</v>
      </c>
      <c r="C559" s="18" t="str">
        <f>Source!F278</f>
        <v>1.21-2203-33-1/1</v>
      </c>
      <c r="D559" s="18" t="str">
        <f>Source!G278</f>
        <v>Техническое обслуживание шкафов силовых и осветительных установок  //  Щит обогрева воронок кровельных, Ящик управления наружным освещением</v>
      </c>
      <c r="E559" s="19" t="str">
        <f>Source!H278</f>
        <v>шкаф</v>
      </c>
      <c r="F559" s="9">
        <f>Source!I278</f>
        <v>2</v>
      </c>
      <c r="G559" s="21"/>
      <c r="H559" s="20"/>
      <c r="I559" s="9"/>
      <c r="J559" s="9"/>
      <c r="K559" s="21"/>
      <c r="L559" s="21"/>
      <c r="Q559">
        <f>ROUND((Source!BZ278/100)*ROUND((Source!AF278*Source!AV278)*Source!I278, 2), 2)</f>
        <v>1430.69</v>
      </c>
      <c r="R559">
        <f>Source!X278</f>
        <v>1430.69</v>
      </c>
      <c r="S559">
        <f>ROUND((Source!CA278/100)*ROUND((Source!AF278*Source!AV278)*Source!I278, 2), 2)</f>
        <v>204.38</v>
      </c>
      <c r="T559">
        <f>Source!Y278</f>
        <v>204.38</v>
      </c>
      <c r="U559">
        <f>ROUND((175/100)*ROUND((Source!AE278*Source!AV278)*Source!I278, 2), 2)</f>
        <v>1041.04</v>
      </c>
      <c r="V559">
        <f>ROUND((108/100)*ROUND(Source!CS278*Source!I278, 2), 2)</f>
        <v>642.47</v>
      </c>
    </row>
    <row r="560" spans="1:22" ht="14.25" x14ac:dyDescent="0.2">
      <c r="A560" s="18"/>
      <c r="B560" s="18"/>
      <c r="C560" s="18"/>
      <c r="D560" s="18" t="s">
        <v>605</v>
      </c>
      <c r="E560" s="19"/>
      <c r="F560" s="9"/>
      <c r="G560" s="21">
        <f>Source!AO278</f>
        <v>510.96</v>
      </c>
      <c r="H560" s="20" t="str">
        <f>Source!DG278</f>
        <v>)*2</v>
      </c>
      <c r="I560" s="9">
        <f>Source!AV278</f>
        <v>1</v>
      </c>
      <c r="J560" s="9">
        <f>IF(Source!BA278&lt;&gt; 0, Source!BA278, 1)</f>
        <v>1</v>
      </c>
      <c r="K560" s="21">
        <f>Source!S278</f>
        <v>2043.84</v>
      </c>
      <c r="L560" s="21"/>
    </row>
    <row r="561" spans="1:22" ht="14.25" x14ac:dyDescent="0.2">
      <c r="A561" s="18"/>
      <c r="B561" s="18"/>
      <c r="C561" s="18"/>
      <c r="D561" s="18" t="s">
        <v>606</v>
      </c>
      <c r="E561" s="19"/>
      <c r="F561" s="9"/>
      <c r="G561" s="21">
        <f>Source!AM278</f>
        <v>234.54</v>
      </c>
      <c r="H561" s="20" t="str">
        <f>Source!DE278</f>
        <v>)*2</v>
      </c>
      <c r="I561" s="9">
        <f>Source!AV278</f>
        <v>1</v>
      </c>
      <c r="J561" s="9">
        <f>IF(Source!BB278&lt;&gt; 0, Source!BB278, 1)</f>
        <v>1</v>
      </c>
      <c r="K561" s="21">
        <f>Source!Q278</f>
        <v>938.16</v>
      </c>
      <c r="L561" s="21"/>
    </row>
    <row r="562" spans="1:22" ht="14.25" x14ac:dyDescent="0.2">
      <c r="A562" s="18"/>
      <c r="B562" s="18"/>
      <c r="C562" s="18"/>
      <c r="D562" s="18" t="s">
        <v>607</v>
      </c>
      <c r="E562" s="19"/>
      <c r="F562" s="9"/>
      <c r="G562" s="21">
        <f>Source!AN278</f>
        <v>148.72</v>
      </c>
      <c r="H562" s="20" t="str">
        <f>Source!DF278</f>
        <v>)*2</v>
      </c>
      <c r="I562" s="9">
        <f>Source!AV278</f>
        <v>1</v>
      </c>
      <c r="J562" s="9">
        <f>IF(Source!BS278&lt;&gt; 0, Source!BS278, 1)</f>
        <v>1</v>
      </c>
      <c r="K562" s="22">
        <f>Source!R278</f>
        <v>594.88</v>
      </c>
      <c r="L562" s="21"/>
    </row>
    <row r="563" spans="1:22" ht="14.25" x14ac:dyDescent="0.2">
      <c r="A563" s="18"/>
      <c r="B563" s="18"/>
      <c r="C563" s="18"/>
      <c r="D563" s="18" t="s">
        <v>608</v>
      </c>
      <c r="E563" s="19"/>
      <c r="F563" s="9"/>
      <c r="G563" s="21">
        <f>Source!AL278</f>
        <v>25.52</v>
      </c>
      <c r="H563" s="20" t="str">
        <f>Source!DD278</f>
        <v>)*2</v>
      </c>
      <c r="I563" s="9">
        <f>Source!AW278</f>
        <v>1</v>
      </c>
      <c r="J563" s="9">
        <f>IF(Source!BC278&lt;&gt; 0, Source!BC278, 1)</f>
        <v>1</v>
      </c>
      <c r="K563" s="21">
        <f>Source!P278</f>
        <v>102.08</v>
      </c>
      <c r="L563" s="21"/>
    </row>
    <row r="564" spans="1:22" ht="14.25" x14ac:dyDescent="0.2">
      <c r="A564" s="18"/>
      <c r="B564" s="18"/>
      <c r="C564" s="18"/>
      <c r="D564" s="18" t="s">
        <v>609</v>
      </c>
      <c r="E564" s="19" t="s">
        <v>610</v>
      </c>
      <c r="F564" s="9">
        <f>Source!AT278</f>
        <v>70</v>
      </c>
      <c r="G564" s="21"/>
      <c r="H564" s="20"/>
      <c r="I564" s="9"/>
      <c r="J564" s="9"/>
      <c r="K564" s="21">
        <f>SUM(R559:R563)</f>
        <v>1430.69</v>
      </c>
      <c r="L564" s="21"/>
    </row>
    <row r="565" spans="1:22" ht="14.25" x14ac:dyDescent="0.2">
      <c r="A565" s="18"/>
      <c r="B565" s="18"/>
      <c r="C565" s="18"/>
      <c r="D565" s="18" t="s">
        <v>611</v>
      </c>
      <c r="E565" s="19" t="s">
        <v>610</v>
      </c>
      <c r="F565" s="9">
        <f>Source!AU278</f>
        <v>10</v>
      </c>
      <c r="G565" s="21"/>
      <c r="H565" s="20"/>
      <c r="I565" s="9"/>
      <c r="J565" s="9"/>
      <c r="K565" s="21">
        <f>SUM(T559:T564)</f>
        <v>204.38</v>
      </c>
      <c r="L565" s="21"/>
    </row>
    <row r="566" spans="1:22" ht="14.25" x14ac:dyDescent="0.2">
      <c r="A566" s="18"/>
      <c r="B566" s="18"/>
      <c r="C566" s="18"/>
      <c r="D566" s="18" t="s">
        <v>612</v>
      </c>
      <c r="E566" s="19" t="s">
        <v>610</v>
      </c>
      <c r="F566" s="9">
        <f>108</f>
        <v>108</v>
      </c>
      <c r="G566" s="21"/>
      <c r="H566" s="20"/>
      <c r="I566" s="9"/>
      <c r="J566" s="9"/>
      <c r="K566" s="21">
        <f>SUM(V559:V565)</f>
        <v>642.47</v>
      </c>
      <c r="L566" s="21"/>
    </row>
    <row r="567" spans="1:22" ht="14.25" x14ac:dyDescent="0.2">
      <c r="A567" s="18"/>
      <c r="B567" s="18"/>
      <c r="C567" s="18"/>
      <c r="D567" s="18" t="s">
        <v>613</v>
      </c>
      <c r="E567" s="19" t="s">
        <v>614</v>
      </c>
      <c r="F567" s="9">
        <f>Source!AQ278</f>
        <v>0.72</v>
      </c>
      <c r="G567" s="21"/>
      <c r="H567" s="20" t="str">
        <f>Source!DI278</f>
        <v>)*2</v>
      </c>
      <c r="I567" s="9">
        <f>Source!AV278</f>
        <v>1</v>
      </c>
      <c r="J567" s="9"/>
      <c r="K567" s="21"/>
      <c r="L567" s="21">
        <f>Source!U278</f>
        <v>2.88</v>
      </c>
    </row>
    <row r="568" spans="1:22" ht="15" x14ac:dyDescent="0.25">
      <c r="A568" s="24"/>
      <c r="B568" s="24"/>
      <c r="C568" s="24"/>
      <c r="D568" s="24"/>
      <c r="E568" s="24"/>
      <c r="F568" s="24"/>
      <c r="G568" s="24"/>
      <c r="H568" s="24"/>
      <c r="I568" s="24"/>
      <c r="J568" s="47">
        <f>K560+K561+K563+K564+K565+K566</f>
        <v>5361.6200000000008</v>
      </c>
      <c r="K568" s="47"/>
      <c r="L568" s="25">
        <f>IF(Source!I278&lt;&gt;0, ROUND(J568/Source!I278, 2), 0)</f>
        <v>2680.81</v>
      </c>
      <c r="P568" s="23">
        <f>J568</f>
        <v>5361.6200000000008</v>
      </c>
    </row>
    <row r="570" spans="1:22" ht="15" x14ac:dyDescent="0.25">
      <c r="C570" s="48" t="str">
        <f>Source!G279</f>
        <v>Светильники</v>
      </c>
      <c r="D570" s="48"/>
      <c r="E570" s="48"/>
      <c r="F570" s="48"/>
      <c r="G570" s="48"/>
      <c r="H570" s="48"/>
      <c r="I570" s="48"/>
      <c r="J570" s="48"/>
      <c r="K570" s="48"/>
    </row>
    <row r="571" spans="1:22" ht="57" x14ac:dyDescent="0.2">
      <c r="A571" s="18">
        <v>61</v>
      </c>
      <c r="B571" s="18">
        <v>61</v>
      </c>
      <c r="C571" s="18" t="str">
        <f>Source!F280</f>
        <v>1.20-2103-15-1/1</v>
      </c>
      <c r="D571" s="18" t="str">
        <f>Source!G280</f>
        <v>Техническое обслуживание светильника светодиодного типа «Титан» рабочего освещения - полугодовое</v>
      </c>
      <c r="E571" s="19" t="str">
        <f>Source!H280</f>
        <v>шт.</v>
      </c>
      <c r="F571" s="9">
        <f>Source!I280</f>
        <v>200</v>
      </c>
      <c r="G571" s="21"/>
      <c r="H571" s="20"/>
      <c r="I571" s="9"/>
      <c r="J571" s="9"/>
      <c r="K571" s="21"/>
      <c r="L571" s="21"/>
      <c r="Q571">
        <f>ROUND((Source!BZ280/100)*ROUND((Source!AF280*Source!AV280)*Source!I280, 2), 2)</f>
        <v>25186</v>
      </c>
      <c r="R571">
        <f>Source!X280</f>
        <v>25186</v>
      </c>
      <c r="S571">
        <f>ROUND((Source!CA280/100)*ROUND((Source!AF280*Source!AV280)*Source!I280, 2), 2)</f>
        <v>3598</v>
      </c>
      <c r="T571">
        <f>Source!Y280</f>
        <v>3598</v>
      </c>
      <c r="U571">
        <f>ROUND((175/100)*ROUND((Source!AE280*Source!AV280)*Source!I280, 2), 2)</f>
        <v>0</v>
      </c>
      <c r="V571">
        <f>ROUND((108/100)*ROUND(Source!CS280*Source!I280, 2), 2)</f>
        <v>0</v>
      </c>
    </row>
    <row r="572" spans="1:22" ht="14.25" x14ac:dyDescent="0.2">
      <c r="A572" s="18"/>
      <c r="B572" s="18"/>
      <c r="C572" s="18"/>
      <c r="D572" s="18" t="s">
        <v>605</v>
      </c>
      <c r="E572" s="19"/>
      <c r="F572" s="9"/>
      <c r="G572" s="21">
        <f>Source!AO280</f>
        <v>179.9</v>
      </c>
      <c r="H572" s="20" t="str">
        <f>Source!DG280</f>
        <v/>
      </c>
      <c r="I572" s="9">
        <f>Source!AV280</f>
        <v>1</v>
      </c>
      <c r="J572" s="9">
        <f>IF(Source!BA280&lt;&gt; 0, Source!BA280, 1)</f>
        <v>1</v>
      </c>
      <c r="K572" s="21">
        <f>Source!S280</f>
        <v>35980</v>
      </c>
      <c r="L572" s="21"/>
    </row>
    <row r="573" spans="1:22" ht="14.25" x14ac:dyDescent="0.2">
      <c r="A573" s="18"/>
      <c r="B573" s="18"/>
      <c r="C573" s="18"/>
      <c r="D573" s="18" t="s">
        <v>608</v>
      </c>
      <c r="E573" s="19"/>
      <c r="F573" s="9"/>
      <c r="G573" s="21">
        <f>Source!AL280</f>
        <v>9.58</v>
      </c>
      <c r="H573" s="20" t="str">
        <f>Source!DD280</f>
        <v/>
      </c>
      <c r="I573" s="9">
        <f>Source!AW280</f>
        <v>1</v>
      </c>
      <c r="J573" s="9">
        <f>IF(Source!BC280&lt;&gt; 0, Source!BC280, 1)</f>
        <v>1</v>
      </c>
      <c r="K573" s="21">
        <f>Source!P280</f>
        <v>1916</v>
      </c>
      <c r="L573" s="21"/>
    </row>
    <row r="574" spans="1:22" ht="14.25" x14ac:dyDescent="0.2">
      <c r="A574" s="18"/>
      <c r="B574" s="18"/>
      <c r="C574" s="18"/>
      <c r="D574" s="18" t="s">
        <v>609</v>
      </c>
      <c r="E574" s="19" t="s">
        <v>610</v>
      </c>
      <c r="F574" s="9">
        <f>Source!AT280</f>
        <v>70</v>
      </c>
      <c r="G574" s="21"/>
      <c r="H574" s="20"/>
      <c r="I574" s="9"/>
      <c r="J574" s="9"/>
      <c r="K574" s="21">
        <f>SUM(R571:R573)</f>
        <v>25186</v>
      </c>
      <c r="L574" s="21"/>
    </row>
    <row r="575" spans="1:22" ht="14.25" x14ac:dyDescent="0.2">
      <c r="A575" s="18"/>
      <c r="B575" s="18"/>
      <c r="C575" s="18"/>
      <c r="D575" s="18" t="s">
        <v>611</v>
      </c>
      <c r="E575" s="19" t="s">
        <v>610</v>
      </c>
      <c r="F575" s="9">
        <f>Source!AU280</f>
        <v>10</v>
      </c>
      <c r="G575" s="21"/>
      <c r="H575" s="20"/>
      <c r="I575" s="9"/>
      <c r="J575" s="9"/>
      <c r="K575" s="21">
        <f>SUM(T571:T574)</f>
        <v>3598</v>
      </c>
      <c r="L575" s="21"/>
    </row>
    <row r="576" spans="1:22" ht="14.25" x14ac:dyDescent="0.2">
      <c r="A576" s="18"/>
      <c r="B576" s="18"/>
      <c r="C576" s="18"/>
      <c r="D576" s="18" t="s">
        <v>613</v>
      </c>
      <c r="E576" s="19" t="s">
        <v>614</v>
      </c>
      <c r="F576" s="9">
        <f>Source!AQ280</f>
        <v>0.32</v>
      </c>
      <c r="G576" s="21"/>
      <c r="H576" s="20" t="str">
        <f>Source!DI280</f>
        <v/>
      </c>
      <c r="I576" s="9">
        <f>Source!AV280</f>
        <v>1</v>
      </c>
      <c r="J576" s="9"/>
      <c r="K576" s="21"/>
      <c r="L576" s="21">
        <f>Source!U280</f>
        <v>64</v>
      </c>
    </row>
    <row r="577" spans="1:22" ht="15" x14ac:dyDescent="0.25">
      <c r="A577" s="24"/>
      <c r="B577" s="24"/>
      <c r="C577" s="24"/>
      <c r="D577" s="24"/>
      <c r="E577" s="24"/>
      <c r="F577" s="24"/>
      <c r="G577" s="24"/>
      <c r="H577" s="24"/>
      <c r="I577" s="24"/>
      <c r="J577" s="47">
        <f>K572+K573+K574+K575</f>
        <v>66680</v>
      </c>
      <c r="K577" s="47"/>
      <c r="L577" s="25">
        <f>IF(Source!I280&lt;&gt;0, ROUND(J577/Source!I280, 2), 0)</f>
        <v>333.4</v>
      </c>
      <c r="P577" s="23">
        <f>J577</f>
        <v>66680</v>
      </c>
    </row>
    <row r="578" spans="1:22" ht="99.75" x14ac:dyDescent="0.2">
      <c r="A578" s="18">
        <v>62</v>
      </c>
      <c r="B578" s="18">
        <v>62</v>
      </c>
      <c r="C578" s="18" t="str">
        <f>Source!F281</f>
        <v>1.20-2103-25-1/1</v>
      </c>
      <c r="D578" s="18" t="str">
        <f>Source!G281</f>
        <v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</v>
      </c>
      <c r="E578" s="19" t="str">
        <f>Source!H281</f>
        <v>шт.</v>
      </c>
      <c r="F578" s="9">
        <f>Source!I281</f>
        <v>27</v>
      </c>
      <c r="G578" s="21"/>
      <c r="H578" s="20"/>
      <c r="I578" s="9"/>
      <c r="J578" s="9"/>
      <c r="K578" s="21"/>
      <c r="L578" s="21"/>
      <c r="Q578">
        <f>ROUND((Source!BZ281/100)*ROUND((Source!AF281*Source!AV281)*Source!I281, 2), 2)</f>
        <v>1912.49</v>
      </c>
      <c r="R578">
        <f>Source!X281</f>
        <v>1912.49</v>
      </c>
      <c r="S578">
        <f>ROUND((Source!CA281/100)*ROUND((Source!AF281*Source!AV281)*Source!I281, 2), 2)</f>
        <v>273.20999999999998</v>
      </c>
      <c r="T578">
        <f>Source!Y281</f>
        <v>273.20999999999998</v>
      </c>
      <c r="U578">
        <f>ROUND((175/100)*ROUND((Source!AE281*Source!AV281)*Source!I281, 2), 2)</f>
        <v>0</v>
      </c>
      <c r="V578">
        <f>ROUND((108/100)*ROUND(Source!CS281*Source!I281, 2), 2)</f>
        <v>0</v>
      </c>
    </row>
    <row r="579" spans="1:22" ht="14.25" x14ac:dyDescent="0.2">
      <c r="A579" s="18"/>
      <c r="B579" s="18"/>
      <c r="C579" s="18"/>
      <c r="D579" s="18" t="s">
        <v>605</v>
      </c>
      <c r="E579" s="19"/>
      <c r="F579" s="9"/>
      <c r="G579" s="21">
        <f>Source!AO281</f>
        <v>101.19</v>
      </c>
      <c r="H579" s="20" t="str">
        <f>Source!DG281</f>
        <v/>
      </c>
      <c r="I579" s="9">
        <f>Source!AV281</f>
        <v>1</v>
      </c>
      <c r="J579" s="9">
        <f>IF(Source!BA281&lt;&gt; 0, Source!BA281, 1)</f>
        <v>1</v>
      </c>
      <c r="K579" s="21">
        <f>Source!S281</f>
        <v>2732.13</v>
      </c>
      <c r="L579" s="21"/>
    </row>
    <row r="580" spans="1:22" ht="14.25" x14ac:dyDescent="0.2">
      <c r="A580" s="18"/>
      <c r="B580" s="18"/>
      <c r="C580" s="18"/>
      <c r="D580" s="18" t="s">
        <v>608</v>
      </c>
      <c r="E580" s="19"/>
      <c r="F580" s="9"/>
      <c r="G580" s="21">
        <f>Source!AL281</f>
        <v>1.26</v>
      </c>
      <c r="H580" s="20" t="str">
        <f>Source!DD281</f>
        <v/>
      </c>
      <c r="I580" s="9">
        <f>Source!AW281</f>
        <v>1</v>
      </c>
      <c r="J580" s="9">
        <f>IF(Source!BC281&lt;&gt; 0, Source!BC281, 1)</f>
        <v>1</v>
      </c>
      <c r="K580" s="21">
        <f>Source!P281</f>
        <v>34.020000000000003</v>
      </c>
      <c r="L580" s="21"/>
    </row>
    <row r="581" spans="1:22" ht="14.25" x14ac:dyDescent="0.2">
      <c r="A581" s="18"/>
      <c r="B581" s="18"/>
      <c r="C581" s="18"/>
      <c r="D581" s="18" t="s">
        <v>609</v>
      </c>
      <c r="E581" s="19" t="s">
        <v>610</v>
      </c>
      <c r="F581" s="9">
        <f>Source!AT281</f>
        <v>70</v>
      </c>
      <c r="G581" s="21"/>
      <c r="H581" s="20"/>
      <c r="I581" s="9"/>
      <c r="J581" s="9"/>
      <c r="K581" s="21">
        <f>SUM(R578:R580)</f>
        <v>1912.49</v>
      </c>
      <c r="L581" s="21"/>
    </row>
    <row r="582" spans="1:22" ht="14.25" x14ac:dyDescent="0.2">
      <c r="A582" s="18"/>
      <c r="B582" s="18"/>
      <c r="C582" s="18"/>
      <c r="D582" s="18" t="s">
        <v>611</v>
      </c>
      <c r="E582" s="19" t="s">
        <v>610</v>
      </c>
      <c r="F582" s="9">
        <f>Source!AU281</f>
        <v>10</v>
      </c>
      <c r="G582" s="21"/>
      <c r="H582" s="20"/>
      <c r="I582" s="9"/>
      <c r="J582" s="9"/>
      <c r="K582" s="21">
        <f>SUM(T578:T581)</f>
        <v>273.20999999999998</v>
      </c>
      <c r="L582" s="21"/>
    </row>
    <row r="583" spans="1:22" ht="14.25" x14ac:dyDescent="0.2">
      <c r="A583" s="18"/>
      <c r="B583" s="18"/>
      <c r="C583" s="18"/>
      <c r="D583" s="18" t="s">
        <v>613</v>
      </c>
      <c r="E583" s="19" t="s">
        <v>614</v>
      </c>
      <c r="F583" s="9">
        <f>Source!AQ281</f>
        <v>0.18</v>
      </c>
      <c r="G583" s="21"/>
      <c r="H583" s="20" t="str">
        <f>Source!DI281</f>
        <v/>
      </c>
      <c r="I583" s="9">
        <f>Source!AV281</f>
        <v>1</v>
      </c>
      <c r="J583" s="9"/>
      <c r="K583" s="21"/>
      <c r="L583" s="21">
        <f>Source!U281</f>
        <v>4.8599999999999994</v>
      </c>
    </row>
    <row r="584" spans="1:22" ht="15" x14ac:dyDescent="0.25">
      <c r="A584" s="24"/>
      <c r="B584" s="24"/>
      <c r="C584" s="24"/>
      <c r="D584" s="24"/>
      <c r="E584" s="24"/>
      <c r="F584" s="24"/>
      <c r="G584" s="24"/>
      <c r="H584" s="24"/>
      <c r="I584" s="24"/>
      <c r="J584" s="47">
        <f>K579+K580+K581+K582</f>
        <v>4951.8500000000004</v>
      </c>
      <c r="K584" s="47"/>
      <c r="L584" s="25">
        <f>IF(Source!I281&lt;&gt;0, ROUND(J584/Source!I281, 2), 0)</f>
        <v>183.4</v>
      </c>
      <c r="P584" s="23">
        <f>J584</f>
        <v>4951.8500000000004</v>
      </c>
    </row>
    <row r="585" spans="1:22" ht="114" x14ac:dyDescent="0.2">
      <c r="A585" s="18">
        <v>63</v>
      </c>
      <c r="B585" s="18">
        <v>63</v>
      </c>
      <c r="C585" s="18" t="str">
        <f>Source!F282</f>
        <v>1.20-2103-24-1/1</v>
      </c>
      <c r="D585" s="18" t="str">
        <f>Source!G282</f>
        <v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</v>
      </c>
      <c r="E585" s="19" t="str">
        <f>Source!H282</f>
        <v>шт.</v>
      </c>
      <c r="F585" s="9">
        <f>Source!I282</f>
        <v>15</v>
      </c>
      <c r="G585" s="21"/>
      <c r="H585" s="20"/>
      <c r="I585" s="9"/>
      <c r="J585" s="9"/>
      <c r="K585" s="21"/>
      <c r="L585" s="21"/>
      <c r="Q585">
        <f>ROUND((Source!BZ282/100)*ROUND((Source!AF282*Source!AV282)*Source!I282, 2), 2)</f>
        <v>1770.83</v>
      </c>
      <c r="R585">
        <f>Source!X282</f>
        <v>1770.83</v>
      </c>
      <c r="S585">
        <f>ROUND((Source!CA282/100)*ROUND((Source!AF282*Source!AV282)*Source!I282, 2), 2)</f>
        <v>252.98</v>
      </c>
      <c r="T585">
        <f>Source!Y282</f>
        <v>252.98</v>
      </c>
      <c r="U585">
        <f>ROUND((175/100)*ROUND((Source!AE282*Source!AV282)*Source!I282, 2), 2)</f>
        <v>0</v>
      </c>
      <c r="V585">
        <f>ROUND((108/100)*ROUND(Source!CS282*Source!I282, 2), 2)</f>
        <v>0</v>
      </c>
    </row>
    <row r="586" spans="1:22" ht="14.25" x14ac:dyDescent="0.2">
      <c r="A586" s="18"/>
      <c r="B586" s="18"/>
      <c r="C586" s="18"/>
      <c r="D586" s="18" t="s">
        <v>605</v>
      </c>
      <c r="E586" s="19"/>
      <c r="F586" s="9"/>
      <c r="G586" s="21">
        <f>Source!AO282</f>
        <v>168.65</v>
      </c>
      <c r="H586" s="20" t="str">
        <f>Source!DG282</f>
        <v/>
      </c>
      <c r="I586" s="9">
        <f>Source!AV282</f>
        <v>1</v>
      </c>
      <c r="J586" s="9">
        <f>IF(Source!BA282&lt;&gt; 0, Source!BA282, 1)</f>
        <v>1</v>
      </c>
      <c r="K586" s="21">
        <f>Source!S282</f>
        <v>2529.75</v>
      </c>
      <c r="L586" s="21"/>
    </row>
    <row r="587" spans="1:22" ht="14.25" x14ac:dyDescent="0.2">
      <c r="A587" s="18"/>
      <c r="B587" s="18"/>
      <c r="C587" s="18"/>
      <c r="D587" s="18" t="s">
        <v>608</v>
      </c>
      <c r="E587" s="19"/>
      <c r="F587" s="9"/>
      <c r="G587" s="21">
        <f>Source!AL282</f>
        <v>0.63</v>
      </c>
      <c r="H587" s="20" t="str">
        <f>Source!DD282</f>
        <v/>
      </c>
      <c r="I587" s="9">
        <f>Source!AW282</f>
        <v>1</v>
      </c>
      <c r="J587" s="9">
        <f>IF(Source!BC282&lt;&gt; 0, Source!BC282, 1)</f>
        <v>1</v>
      </c>
      <c r="K587" s="21">
        <f>Source!P282</f>
        <v>9.4499999999999993</v>
      </c>
      <c r="L587" s="21"/>
    </row>
    <row r="588" spans="1:22" ht="14.25" x14ac:dyDescent="0.2">
      <c r="A588" s="18"/>
      <c r="B588" s="18"/>
      <c r="C588" s="18"/>
      <c r="D588" s="18" t="s">
        <v>609</v>
      </c>
      <c r="E588" s="19" t="s">
        <v>610</v>
      </c>
      <c r="F588" s="9">
        <f>Source!AT282</f>
        <v>70</v>
      </c>
      <c r="G588" s="21"/>
      <c r="H588" s="20"/>
      <c r="I588" s="9"/>
      <c r="J588" s="9"/>
      <c r="K588" s="21">
        <f>SUM(R585:R587)</f>
        <v>1770.83</v>
      </c>
      <c r="L588" s="21"/>
    </row>
    <row r="589" spans="1:22" ht="14.25" x14ac:dyDescent="0.2">
      <c r="A589" s="18"/>
      <c r="B589" s="18"/>
      <c r="C589" s="18"/>
      <c r="D589" s="18" t="s">
        <v>611</v>
      </c>
      <c r="E589" s="19" t="s">
        <v>610</v>
      </c>
      <c r="F589" s="9">
        <f>Source!AU282</f>
        <v>10</v>
      </c>
      <c r="G589" s="21"/>
      <c r="H589" s="20"/>
      <c r="I589" s="9"/>
      <c r="J589" s="9"/>
      <c r="K589" s="21">
        <f>SUM(T585:T588)</f>
        <v>252.98</v>
      </c>
      <c r="L589" s="21"/>
    </row>
    <row r="590" spans="1:22" ht="14.25" x14ac:dyDescent="0.2">
      <c r="A590" s="18"/>
      <c r="B590" s="18"/>
      <c r="C590" s="18"/>
      <c r="D590" s="18" t="s">
        <v>613</v>
      </c>
      <c r="E590" s="19" t="s">
        <v>614</v>
      </c>
      <c r="F590" s="9">
        <f>Source!AQ282</f>
        <v>0.3</v>
      </c>
      <c r="G590" s="21"/>
      <c r="H590" s="20" t="str">
        <f>Source!DI282</f>
        <v/>
      </c>
      <c r="I590" s="9">
        <f>Source!AV282</f>
        <v>1</v>
      </c>
      <c r="J590" s="9"/>
      <c r="K590" s="21"/>
      <c r="L590" s="21">
        <f>Source!U282</f>
        <v>4.5</v>
      </c>
    </row>
    <row r="591" spans="1:22" ht="15" x14ac:dyDescent="0.25">
      <c r="A591" s="24"/>
      <c r="B591" s="24"/>
      <c r="C591" s="24"/>
      <c r="D591" s="24"/>
      <c r="E591" s="24"/>
      <c r="F591" s="24"/>
      <c r="G591" s="24"/>
      <c r="H591" s="24"/>
      <c r="I591" s="24"/>
      <c r="J591" s="47">
        <f>K586+K587+K588+K589</f>
        <v>4563.0099999999993</v>
      </c>
      <c r="K591" s="47"/>
      <c r="L591" s="25">
        <f>IF(Source!I282&lt;&gt;0, ROUND(J591/Source!I282, 2), 0)</f>
        <v>304.2</v>
      </c>
      <c r="P591" s="23">
        <f>J591</f>
        <v>4563.0099999999993</v>
      </c>
    </row>
    <row r="592" spans="1:22" ht="71.25" x14ac:dyDescent="0.2">
      <c r="A592" s="18">
        <v>64</v>
      </c>
      <c r="B592" s="18">
        <v>64</v>
      </c>
      <c r="C592" s="18" t="str">
        <f>Source!F283</f>
        <v>1.20-2103-17-1/1</v>
      </c>
      <c r="D592" s="18" t="str">
        <f>Source!G283</f>
        <v>Техническое обслуживание прожектора светодиодного мощностью 100 Вт на высоте до 3 м, соединение проводов винтовым зажимом - годовое  //  Светильник уличный</v>
      </c>
      <c r="E592" s="19" t="str">
        <f>Source!H283</f>
        <v>шт.</v>
      </c>
      <c r="F592" s="9">
        <f>Source!I283</f>
        <v>12</v>
      </c>
      <c r="G592" s="21"/>
      <c r="H592" s="20"/>
      <c r="I592" s="9"/>
      <c r="J592" s="9"/>
      <c r="K592" s="21"/>
      <c r="L592" s="21"/>
      <c r="Q592">
        <f>ROUND((Source!BZ283/100)*ROUND((Source!AF283*Source!AV283)*Source!I283, 2), 2)</f>
        <v>850</v>
      </c>
      <c r="R592">
        <f>Source!X283</f>
        <v>850</v>
      </c>
      <c r="S592">
        <f>ROUND((Source!CA283/100)*ROUND((Source!AF283*Source!AV283)*Source!I283, 2), 2)</f>
        <v>121.43</v>
      </c>
      <c r="T592">
        <f>Source!Y283</f>
        <v>121.43</v>
      </c>
      <c r="U592">
        <f>ROUND((175/100)*ROUND((Source!AE283*Source!AV283)*Source!I283, 2), 2)</f>
        <v>0</v>
      </c>
      <c r="V592">
        <f>ROUND((108/100)*ROUND(Source!CS283*Source!I283, 2), 2)</f>
        <v>0</v>
      </c>
    </row>
    <row r="593" spans="1:22" ht="14.25" x14ac:dyDescent="0.2">
      <c r="A593" s="18"/>
      <c r="B593" s="18"/>
      <c r="C593" s="18"/>
      <c r="D593" s="18" t="s">
        <v>605</v>
      </c>
      <c r="E593" s="19"/>
      <c r="F593" s="9"/>
      <c r="G593" s="21">
        <f>Source!AO283</f>
        <v>101.19</v>
      </c>
      <c r="H593" s="20" t="str">
        <f>Source!DG283</f>
        <v/>
      </c>
      <c r="I593" s="9">
        <f>Source!AV283</f>
        <v>1</v>
      </c>
      <c r="J593" s="9">
        <f>IF(Source!BA283&lt;&gt; 0, Source!BA283, 1)</f>
        <v>1</v>
      </c>
      <c r="K593" s="21">
        <f>Source!S283</f>
        <v>1214.28</v>
      </c>
      <c r="L593" s="21"/>
    </row>
    <row r="594" spans="1:22" ht="14.25" x14ac:dyDescent="0.2">
      <c r="A594" s="18"/>
      <c r="B594" s="18"/>
      <c r="C594" s="18"/>
      <c r="D594" s="18" t="s">
        <v>608</v>
      </c>
      <c r="E594" s="19"/>
      <c r="F594" s="9"/>
      <c r="G594" s="21">
        <f>Source!AL283</f>
        <v>0.94</v>
      </c>
      <c r="H594" s="20" t="str">
        <f>Source!DD283</f>
        <v/>
      </c>
      <c r="I594" s="9">
        <f>Source!AW283</f>
        <v>1</v>
      </c>
      <c r="J594" s="9">
        <f>IF(Source!BC283&lt;&gt; 0, Source!BC283, 1)</f>
        <v>1</v>
      </c>
      <c r="K594" s="21">
        <f>Source!P283</f>
        <v>11.28</v>
      </c>
      <c r="L594" s="21"/>
    </row>
    <row r="595" spans="1:22" ht="14.25" x14ac:dyDescent="0.2">
      <c r="A595" s="18"/>
      <c r="B595" s="18"/>
      <c r="C595" s="18"/>
      <c r="D595" s="18" t="s">
        <v>609</v>
      </c>
      <c r="E595" s="19" t="s">
        <v>610</v>
      </c>
      <c r="F595" s="9">
        <f>Source!AT283</f>
        <v>70</v>
      </c>
      <c r="G595" s="21"/>
      <c r="H595" s="20"/>
      <c r="I595" s="9"/>
      <c r="J595" s="9"/>
      <c r="K595" s="21">
        <f>SUM(R592:R594)</f>
        <v>850</v>
      </c>
      <c r="L595" s="21"/>
    </row>
    <row r="596" spans="1:22" ht="14.25" x14ac:dyDescent="0.2">
      <c r="A596" s="18"/>
      <c r="B596" s="18"/>
      <c r="C596" s="18"/>
      <c r="D596" s="18" t="s">
        <v>611</v>
      </c>
      <c r="E596" s="19" t="s">
        <v>610</v>
      </c>
      <c r="F596" s="9">
        <f>Source!AU283</f>
        <v>10</v>
      </c>
      <c r="G596" s="21"/>
      <c r="H596" s="20"/>
      <c r="I596" s="9"/>
      <c r="J596" s="9"/>
      <c r="K596" s="21">
        <f>SUM(T592:T595)</f>
        <v>121.43</v>
      </c>
      <c r="L596" s="21"/>
    </row>
    <row r="597" spans="1:22" ht="14.25" x14ac:dyDescent="0.2">
      <c r="A597" s="18"/>
      <c r="B597" s="18"/>
      <c r="C597" s="18"/>
      <c r="D597" s="18" t="s">
        <v>613</v>
      </c>
      <c r="E597" s="19" t="s">
        <v>614</v>
      </c>
      <c r="F597" s="9">
        <f>Source!AQ283</f>
        <v>0.18</v>
      </c>
      <c r="G597" s="21"/>
      <c r="H597" s="20" t="str">
        <f>Source!DI283</f>
        <v/>
      </c>
      <c r="I597" s="9">
        <f>Source!AV283</f>
        <v>1</v>
      </c>
      <c r="J597" s="9"/>
      <c r="K597" s="21"/>
      <c r="L597" s="21">
        <f>Source!U283</f>
        <v>2.16</v>
      </c>
    </row>
    <row r="598" spans="1:22" ht="15" x14ac:dyDescent="0.25">
      <c r="A598" s="24"/>
      <c r="B598" s="24"/>
      <c r="C598" s="24"/>
      <c r="D598" s="24"/>
      <c r="E598" s="24"/>
      <c r="F598" s="24"/>
      <c r="G598" s="24"/>
      <c r="H598" s="24"/>
      <c r="I598" s="24"/>
      <c r="J598" s="47">
        <f>K593+K594+K595+K596</f>
        <v>2196.9899999999998</v>
      </c>
      <c r="K598" s="47"/>
      <c r="L598" s="25">
        <f>IF(Source!I283&lt;&gt;0, ROUND(J598/Source!I283, 2), 0)</f>
        <v>183.08</v>
      </c>
      <c r="P598" s="23">
        <f>J598</f>
        <v>2196.9899999999998</v>
      </c>
    </row>
    <row r="600" spans="1:22" ht="15" x14ac:dyDescent="0.25">
      <c r="C600" s="48" t="str">
        <f>Source!G284</f>
        <v>Электроустановочное оборудование</v>
      </c>
      <c r="D600" s="48"/>
      <c r="E600" s="48"/>
      <c r="F600" s="48"/>
      <c r="G600" s="48"/>
      <c r="H600" s="48"/>
      <c r="I600" s="48"/>
      <c r="J600" s="48"/>
      <c r="K600" s="48"/>
    </row>
    <row r="601" spans="1:22" ht="71.25" x14ac:dyDescent="0.2">
      <c r="A601" s="18">
        <v>65</v>
      </c>
      <c r="B601" s="18">
        <v>65</v>
      </c>
      <c r="C601" s="18" t="str">
        <f>Source!F287</f>
        <v>1.21-2303-37-1/1</v>
      </c>
      <c r="D601" s="18" t="str">
        <f>Source!G287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E601" s="19" t="str">
        <f>Source!H287</f>
        <v>10 шт.</v>
      </c>
      <c r="F601" s="9">
        <f>Source!I287</f>
        <v>6.4</v>
      </c>
      <c r="G601" s="21"/>
      <c r="H601" s="20"/>
      <c r="I601" s="9"/>
      <c r="J601" s="9"/>
      <c r="K601" s="21"/>
      <c r="L601" s="21"/>
      <c r="Q601">
        <f>ROUND((Source!BZ287/100)*ROUND((Source!AF287*Source!AV287)*Source!I287, 2), 2)</f>
        <v>497.95</v>
      </c>
      <c r="R601">
        <f>Source!X287</f>
        <v>497.95</v>
      </c>
      <c r="S601">
        <f>ROUND((Source!CA287/100)*ROUND((Source!AF287*Source!AV287)*Source!I287, 2), 2)</f>
        <v>71.14</v>
      </c>
      <c r="T601">
        <f>Source!Y287</f>
        <v>71.14</v>
      </c>
      <c r="U601">
        <f>ROUND((175/100)*ROUND((Source!AE287*Source!AV287)*Source!I287, 2), 2)</f>
        <v>0</v>
      </c>
      <c r="V601">
        <f>ROUND((108/100)*ROUND(Source!CS287*Source!I287, 2), 2)</f>
        <v>0</v>
      </c>
    </row>
    <row r="602" spans="1:22" x14ac:dyDescent="0.2">
      <c r="D602" s="26" t="str">
        <f>"Объем: "&amp;Source!I287&amp;"=(55+"&amp;"9)/"&amp;"10"</f>
        <v>Объем: 6,4=(55+9)/10</v>
      </c>
    </row>
    <row r="603" spans="1:22" ht="14.25" x14ac:dyDescent="0.2">
      <c r="A603" s="18"/>
      <c r="B603" s="18"/>
      <c r="C603" s="18"/>
      <c r="D603" s="18" t="s">
        <v>605</v>
      </c>
      <c r="E603" s="19"/>
      <c r="F603" s="9"/>
      <c r="G603" s="21">
        <f>Source!AO287</f>
        <v>111.15</v>
      </c>
      <c r="H603" s="20" t="str">
        <f>Source!DG287</f>
        <v/>
      </c>
      <c r="I603" s="9">
        <f>Source!AV287</f>
        <v>1</v>
      </c>
      <c r="J603" s="9">
        <f>IF(Source!BA287&lt;&gt; 0, Source!BA287, 1)</f>
        <v>1</v>
      </c>
      <c r="K603" s="21">
        <f>Source!S287</f>
        <v>711.36</v>
      </c>
      <c r="L603" s="21"/>
    </row>
    <row r="604" spans="1:22" ht="14.25" x14ac:dyDescent="0.2">
      <c r="A604" s="18"/>
      <c r="B604" s="18"/>
      <c r="C604" s="18"/>
      <c r="D604" s="18" t="s">
        <v>608</v>
      </c>
      <c r="E604" s="19"/>
      <c r="F604" s="9"/>
      <c r="G604" s="21">
        <f>Source!AL287</f>
        <v>6.3</v>
      </c>
      <c r="H604" s="20" t="str">
        <f>Source!DD287</f>
        <v/>
      </c>
      <c r="I604" s="9">
        <f>Source!AW287</f>
        <v>1</v>
      </c>
      <c r="J604" s="9">
        <f>IF(Source!BC287&lt;&gt; 0, Source!BC287, 1)</f>
        <v>1</v>
      </c>
      <c r="K604" s="21">
        <f>Source!P287</f>
        <v>40.32</v>
      </c>
      <c r="L604" s="21"/>
    </row>
    <row r="605" spans="1:22" ht="14.25" x14ac:dyDescent="0.2">
      <c r="A605" s="18"/>
      <c r="B605" s="18"/>
      <c r="C605" s="18"/>
      <c r="D605" s="18" t="s">
        <v>609</v>
      </c>
      <c r="E605" s="19" t="s">
        <v>610</v>
      </c>
      <c r="F605" s="9">
        <f>Source!AT287</f>
        <v>70</v>
      </c>
      <c r="G605" s="21"/>
      <c r="H605" s="20"/>
      <c r="I605" s="9"/>
      <c r="J605" s="9"/>
      <c r="K605" s="21">
        <f>SUM(R601:R604)</f>
        <v>497.95</v>
      </c>
      <c r="L605" s="21"/>
    </row>
    <row r="606" spans="1:22" ht="14.25" x14ac:dyDescent="0.2">
      <c r="A606" s="18"/>
      <c r="B606" s="18"/>
      <c r="C606" s="18"/>
      <c r="D606" s="18" t="s">
        <v>611</v>
      </c>
      <c r="E606" s="19" t="s">
        <v>610</v>
      </c>
      <c r="F606" s="9">
        <f>Source!AU287</f>
        <v>10</v>
      </c>
      <c r="G606" s="21"/>
      <c r="H606" s="20"/>
      <c r="I606" s="9"/>
      <c r="J606" s="9"/>
      <c r="K606" s="21">
        <f>SUM(T601:T605)</f>
        <v>71.14</v>
      </c>
      <c r="L606" s="21"/>
    </row>
    <row r="607" spans="1:22" ht="14.25" x14ac:dyDescent="0.2">
      <c r="A607" s="18"/>
      <c r="B607" s="18"/>
      <c r="C607" s="18"/>
      <c r="D607" s="18" t="s">
        <v>613</v>
      </c>
      <c r="E607" s="19" t="s">
        <v>614</v>
      </c>
      <c r="F607" s="9">
        <f>Source!AQ287</f>
        <v>0.18</v>
      </c>
      <c r="G607" s="21"/>
      <c r="H607" s="20" t="str">
        <f>Source!DI287</f>
        <v/>
      </c>
      <c r="I607" s="9">
        <f>Source!AV287</f>
        <v>1</v>
      </c>
      <c r="J607" s="9"/>
      <c r="K607" s="21"/>
      <c r="L607" s="21">
        <f>Source!U287</f>
        <v>1.1519999999999999</v>
      </c>
    </row>
    <row r="608" spans="1:22" ht="15" x14ac:dyDescent="0.25">
      <c r="A608" s="24"/>
      <c r="B608" s="24"/>
      <c r="C608" s="24"/>
      <c r="D608" s="24"/>
      <c r="E608" s="24"/>
      <c r="F608" s="24"/>
      <c r="G608" s="24"/>
      <c r="H608" s="24"/>
      <c r="I608" s="24"/>
      <c r="J608" s="47">
        <f>K603+K604+K605+K606</f>
        <v>1320.7700000000002</v>
      </c>
      <c r="K608" s="47"/>
      <c r="L608" s="25">
        <f>IF(Source!I287&lt;&gt;0, ROUND(J608/Source!I287, 2), 0)</f>
        <v>206.37</v>
      </c>
      <c r="P608" s="23">
        <f>J608</f>
        <v>1320.7700000000002</v>
      </c>
    </row>
    <row r="609" spans="1:22" ht="57" x14ac:dyDescent="0.2">
      <c r="A609" s="18">
        <v>66</v>
      </c>
      <c r="B609" s="18">
        <v>66</v>
      </c>
      <c r="C609" s="18" t="str">
        <f>Source!F288</f>
        <v>1.21-2303-31-1/1</v>
      </c>
      <c r="D609" s="18" t="str">
        <f>Source!G288</f>
        <v>Техническое обслуживание коробки клеммной соединительной, с количеством клемм до 20  //  Коробка распаечная, Клемная колодка</v>
      </c>
      <c r="E609" s="19" t="str">
        <f>Source!H288</f>
        <v>шт.</v>
      </c>
      <c r="F609" s="9">
        <f>Source!I288</f>
        <v>490</v>
      </c>
      <c r="G609" s="21"/>
      <c r="H609" s="20"/>
      <c r="I609" s="9"/>
      <c r="J609" s="9"/>
      <c r="K609" s="21"/>
      <c r="L609" s="21"/>
      <c r="Q609">
        <f>ROUND((Source!BZ288/100)*ROUND((Source!AF288*Source!AV288)*Source!I288, 2), 2)</f>
        <v>203326.97</v>
      </c>
      <c r="R609">
        <f>Source!X288</f>
        <v>203326.97</v>
      </c>
      <c r="S609">
        <f>ROUND((Source!CA288/100)*ROUND((Source!AF288*Source!AV288)*Source!I288, 2), 2)</f>
        <v>29046.71</v>
      </c>
      <c r="T609">
        <f>Source!Y288</f>
        <v>29046.71</v>
      </c>
      <c r="U609">
        <f>ROUND((175/100)*ROUND((Source!AE288*Source!AV288)*Source!I288, 2), 2)</f>
        <v>0</v>
      </c>
      <c r="V609">
        <f>ROUND((108/100)*ROUND(Source!CS288*Source!I288, 2), 2)</f>
        <v>0</v>
      </c>
    </row>
    <row r="610" spans="1:22" x14ac:dyDescent="0.2">
      <c r="D610" s="26" t="str">
        <f>"Объем: "&amp;Source!I288&amp;"=80+"&amp;"50+"&amp;"60+"&amp;"300"</f>
        <v>Объем: 490=80+50+60+300</v>
      </c>
    </row>
    <row r="611" spans="1:22" ht="14.25" x14ac:dyDescent="0.2">
      <c r="A611" s="18"/>
      <c r="B611" s="18"/>
      <c r="C611" s="18"/>
      <c r="D611" s="18" t="s">
        <v>605</v>
      </c>
      <c r="E611" s="19"/>
      <c r="F611" s="9"/>
      <c r="G611" s="21">
        <f>Source!AO288</f>
        <v>592.79</v>
      </c>
      <c r="H611" s="20" t="str">
        <f>Source!DG288</f>
        <v/>
      </c>
      <c r="I611" s="9">
        <f>Source!AV288</f>
        <v>1</v>
      </c>
      <c r="J611" s="9">
        <f>IF(Source!BA288&lt;&gt; 0, Source!BA288, 1)</f>
        <v>1</v>
      </c>
      <c r="K611" s="21">
        <f>Source!S288</f>
        <v>290467.09999999998</v>
      </c>
      <c r="L611" s="21"/>
    </row>
    <row r="612" spans="1:22" ht="14.25" x14ac:dyDescent="0.2">
      <c r="A612" s="18"/>
      <c r="B612" s="18"/>
      <c r="C612" s="18"/>
      <c r="D612" s="18" t="s">
        <v>608</v>
      </c>
      <c r="E612" s="19"/>
      <c r="F612" s="9"/>
      <c r="G612" s="21">
        <f>Source!AL288</f>
        <v>6.02</v>
      </c>
      <c r="H612" s="20" t="str">
        <f>Source!DD288</f>
        <v/>
      </c>
      <c r="I612" s="9">
        <f>Source!AW288</f>
        <v>1</v>
      </c>
      <c r="J612" s="9">
        <f>IF(Source!BC288&lt;&gt; 0, Source!BC288, 1)</f>
        <v>1</v>
      </c>
      <c r="K612" s="21">
        <f>Source!P288</f>
        <v>2949.8</v>
      </c>
      <c r="L612" s="21"/>
    </row>
    <row r="613" spans="1:22" ht="14.25" x14ac:dyDescent="0.2">
      <c r="A613" s="18"/>
      <c r="B613" s="18"/>
      <c r="C613" s="18"/>
      <c r="D613" s="18" t="s">
        <v>609</v>
      </c>
      <c r="E613" s="19" t="s">
        <v>610</v>
      </c>
      <c r="F613" s="9">
        <f>Source!AT288</f>
        <v>70</v>
      </c>
      <c r="G613" s="21"/>
      <c r="H613" s="20"/>
      <c r="I613" s="9"/>
      <c r="J613" s="9"/>
      <c r="K613" s="21">
        <f>SUM(R609:R612)</f>
        <v>203326.97</v>
      </c>
      <c r="L613" s="21"/>
    </row>
    <row r="614" spans="1:22" ht="14.25" x14ac:dyDescent="0.2">
      <c r="A614" s="18"/>
      <c r="B614" s="18"/>
      <c r="C614" s="18"/>
      <c r="D614" s="18" t="s">
        <v>611</v>
      </c>
      <c r="E614" s="19" t="s">
        <v>610</v>
      </c>
      <c r="F614" s="9">
        <f>Source!AU288</f>
        <v>10</v>
      </c>
      <c r="G614" s="21"/>
      <c r="H614" s="20"/>
      <c r="I614" s="9"/>
      <c r="J614" s="9"/>
      <c r="K614" s="21">
        <f>SUM(T609:T613)</f>
        <v>29046.71</v>
      </c>
      <c r="L614" s="21"/>
    </row>
    <row r="615" spans="1:22" ht="14.25" x14ac:dyDescent="0.2">
      <c r="A615" s="18"/>
      <c r="B615" s="18"/>
      <c r="C615" s="18"/>
      <c r="D615" s="18" t="s">
        <v>613</v>
      </c>
      <c r="E615" s="19" t="s">
        <v>614</v>
      </c>
      <c r="F615" s="9">
        <f>Source!AQ288</f>
        <v>0.96</v>
      </c>
      <c r="G615" s="21"/>
      <c r="H615" s="20" t="str">
        <f>Source!DI288</f>
        <v/>
      </c>
      <c r="I615" s="9">
        <f>Source!AV288</f>
        <v>1</v>
      </c>
      <c r="J615" s="9"/>
      <c r="K615" s="21"/>
      <c r="L615" s="21">
        <f>Source!U288</f>
        <v>470.4</v>
      </c>
    </row>
    <row r="616" spans="1:22" ht="15" x14ac:dyDescent="0.25">
      <c r="A616" s="24"/>
      <c r="B616" s="24"/>
      <c r="C616" s="24"/>
      <c r="D616" s="24"/>
      <c r="E616" s="24"/>
      <c r="F616" s="24"/>
      <c r="G616" s="24"/>
      <c r="H616" s="24"/>
      <c r="I616" s="24"/>
      <c r="J616" s="47">
        <f>K611+K612+K613+K614</f>
        <v>525790.57999999996</v>
      </c>
      <c r="K616" s="47"/>
      <c r="L616" s="25">
        <f>IF(Source!I288&lt;&gt;0, ROUND(J616/Source!I288, 2), 0)</f>
        <v>1073.04</v>
      </c>
      <c r="P616" s="23">
        <f>J616</f>
        <v>525790.57999999996</v>
      </c>
    </row>
    <row r="618" spans="1:22" ht="15" x14ac:dyDescent="0.25">
      <c r="C618" s="48" t="str">
        <f>Source!G289</f>
        <v>Кабельные изделия</v>
      </c>
      <c r="D618" s="48"/>
      <c r="E618" s="48"/>
      <c r="F618" s="48"/>
      <c r="G618" s="48"/>
      <c r="H618" s="48"/>
      <c r="I618" s="48"/>
      <c r="J618" s="48"/>
      <c r="K618" s="48"/>
    </row>
    <row r="619" spans="1:22" ht="71.25" x14ac:dyDescent="0.2">
      <c r="A619" s="18">
        <v>67</v>
      </c>
      <c r="B619" s="18">
        <v>67</v>
      </c>
      <c r="C619" s="18" t="str">
        <f>Source!F290</f>
        <v>1.21-2103-9-7/1</v>
      </c>
      <c r="D619" s="18" t="str">
        <f>Source!G290</f>
        <v>Техническое обслуживание силовых сетей, проложенных по кирпичным и бетонным основаниям, провод сечением 3х25-35 мм2  //  сеч. 1х185; 1х25</v>
      </c>
      <c r="E619" s="19" t="str">
        <f>Source!H290</f>
        <v>100 м</v>
      </c>
      <c r="F619" s="9">
        <f>Source!I290</f>
        <v>0.19600000000000001</v>
      </c>
      <c r="G619" s="21"/>
      <c r="H619" s="20"/>
      <c r="I619" s="9"/>
      <c r="J619" s="9"/>
      <c r="K619" s="21"/>
      <c r="L619" s="21"/>
      <c r="Q619">
        <f>ROUND((Source!BZ290/100)*ROUND((Source!AF290*Source!AV290)*Source!I290, 2), 2)</f>
        <v>1070.83</v>
      </c>
      <c r="R619">
        <f>Source!X290</f>
        <v>1070.83</v>
      </c>
      <c r="S619">
        <f>ROUND((Source!CA290/100)*ROUND((Source!AF290*Source!AV290)*Source!I290, 2), 2)</f>
        <v>152.97999999999999</v>
      </c>
      <c r="T619">
        <f>Source!Y290</f>
        <v>152.97999999999999</v>
      </c>
      <c r="U619">
        <f>ROUND((175/100)*ROUND((Source!AE290*Source!AV290)*Source!I290, 2), 2)</f>
        <v>0</v>
      </c>
      <c r="V619">
        <f>ROUND((108/100)*ROUND(Source!CS290*Source!I290, 2), 2)</f>
        <v>0</v>
      </c>
    </row>
    <row r="620" spans="1:22" x14ac:dyDescent="0.2">
      <c r="D620" s="26" t="str">
        <f>"Объем: "&amp;Source!I290&amp;"=(480+"&amp;"500)*"&amp;"0,2*"&amp;"0,1/"&amp;"100"</f>
        <v>Объем: 0,196=(480+500)*0,2*0,1/100</v>
      </c>
    </row>
    <row r="621" spans="1:22" ht="14.25" x14ac:dyDescent="0.2">
      <c r="A621" s="18"/>
      <c r="B621" s="18"/>
      <c r="C621" s="18"/>
      <c r="D621" s="18" t="s">
        <v>605</v>
      </c>
      <c r="E621" s="19"/>
      <c r="F621" s="9"/>
      <c r="G621" s="21">
        <f>Source!AO290</f>
        <v>7804.89</v>
      </c>
      <c r="H621" s="20" t="str">
        <f>Source!DG290</f>
        <v/>
      </c>
      <c r="I621" s="9">
        <f>Source!AV290</f>
        <v>1</v>
      </c>
      <c r="J621" s="9">
        <f>IF(Source!BA290&lt;&gt; 0, Source!BA290, 1)</f>
        <v>1</v>
      </c>
      <c r="K621" s="21">
        <f>Source!S290</f>
        <v>1529.76</v>
      </c>
      <c r="L621" s="21"/>
    </row>
    <row r="622" spans="1:22" ht="14.25" x14ac:dyDescent="0.2">
      <c r="A622" s="18"/>
      <c r="B622" s="18"/>
      <c r="C622" s="18"/>
      <c r="D622" s="18" t="s">
        <v>608</v>
      </c>
      <c r="E622" s="19"/>
      <c r="F622" s="9"/>
      <c r="G622" s="21">
        <f>Source!AL290</f>
        <v>19.13</v>
      </c>
      <c r="H622" s="20" t="str">
        <f>Source!DD290</f>
        <v/>
      </c>
      <c r="I622" s="9">
        <f>Source!AW290</f>
        <v>1</v>
      </c>
      <c r="J622" s="9">
        <f>IF(Source!BC290&lt;&gt; 0, Source!BC290, 1)</f>
        <v>1</v>
      </c>
      <c r="K622" s="21">
        <f>Source!P290</f>
        <v>3.75</v>
      </c>
      <c r="L622" s="21"/>
    </row>
    <row r="623" spans="1:22" ht="14.25" x14ac:dyDescent="0.2">
      <c r="A623" s="18"/>
      <c r="B623" s="18"/>
      <c r="C623" s="18"/>
      <c r="D623" s="18" t="s">
        <v>609</v>
      </c>
      <c r="E623" s="19" t="s">
        <v>610</v>
      </c>
      <c r="F623" s="9">
        <f>Source!AT290</f>
        <v>70</v>
      </c>
      <c r="G623" s="21"/>
      <c r="H623" s="20"/>
      <c r="I623" s="9"/>
      <c r="J623" s="9"/>
      <c r="K623" s="21">
        <f>SUM(R619:R622)</f>
        <v>1070.83</v>
      </c>
      <c r="L623" s="21"/>
    </row>
    <row r="624" spans="1:22" ht="14.25" x14ac:dyDescent="0.2">
      <c r="A624" s="18"/>
      <c r="B624" s="18"/>
      <c r="C624" s="18"/>
      <c r="D624" s="18" t="s">
        <v>611</v>
      </c>
      <c r="E624" s="19" t="s">
        <v>610</v>
      </c>
      <c r="F624" s="9">
        <f>Source!AU290</f>
        <v>10</v>
      </c>
      <c r="G624" s="21"/>
      <c r="H624" s="20"/>
      <c r="I624" s="9"/>
      <c r="J624" s="9"/>
      <c r="K624" s="21">
        <f>SUM(T619:T623)</f>
        <v>152.97999999999999</v>
      </c>
      <c r="L624" s="21"/>
    </row>
    <row r="625" spans="1:22" ht="14.25" x14ac:dyDescent="0.2">
      <c r="A625" s="18"/>
      <c r="B625" s="18"/>
      <c r="C625" s="18"/>
      <c r="D625" s="18" t="s">
        <v>613</v>
      </c>
      <c r="E625" s="19" t="s">
        <v>614</v>
      </c>
      <c r="F625" s="9">
        <f>Source!AQ290</f>
        <v>14.58</v>
      </c>
      <c r="G625" s="21"/>
      <c r="H625" s="20" t="str">
        <f>Source!DI290</f>
        <v/>
      </c>
      <c r="I625" s="9">
        <f>Source!AV290</f>
        <v>1</v>
      </c>
      <c r="J625" s="9"/>
      <c r="K625" s="21"/>
      <c r="L625" s="21">
        <f>Source!U290</f>
        <v>2.8576800000000002</v>
      </c>
    </row>
    <row r="626" spans="1:22" ht="15" x14ac:dyDescent="0.25">
      <c r="A626" s="24"/>
      <c r="B626" s="24"/>
      <c r="C626" s="24"/>
      <c r="D626" s="24"/>
      <c r="E626" s="24"/>
      <c r="F626" s="24"/>
      <c r="G626" s="24"/>
      <c r="H626" s="24"/>
      <c r="I626" s="24"/>
      <c r="J626" s="47">
        <f>K621+K622+K623+K624</f>
        <v>2757.32</v>
      </c>
      <c r="K626" s="47"/>
      <c r="L626" s="25">
        <f>IF(Source!I290&lt;&gt;0, ROUND(J626/Source!I290, 2), 0)</f>
        <v>14067.96</v>
      </c>
      <c r="P626" s="23">
        <f>J626</f>
        <v>2757.32</v>
      </c>
    </row>
    <row r="627" spans="1:22" ht="71.25" x14ac:dyDescent="0.2">
      <c r="A627" s="18">
        <v>68</v>
      </c>
      <c r="B627" s="18">
        <v>68</v>
      </c>
      <c r="C627" s="18" t="str">
        <f>Source!F292</f>
        <v>1.21-2103-9-5/1</v>
      </c>
      <c r="D627" s="18" t="str">
        <f>Source!G292</f>
        <v>Техническое обслуживание силовых сетей, проложенных по кирпичным и бетонным основаниям, провод сечением 3х10-16 мм2  //  сеч. 5х10; 6х16; 1х16</v>
      </c>
      <c r="E627" s="19" t="str">
        <f>Source!H292</f>
        <v>100 м</v>
      </c>
      <c r="F627" s="9">
        <f>Source!I292</f>
        <v>0.29399999999999998</v>
      </c>
      <c r="G627" s="21"/>
      <c r="H627" s="20"/>
      <c r="I627" s="9"/>
      <c r="J627" s="9"/>
      <c r="K627" s="21"/>
      <c r="L627" s="21"/>
      <c r="Q627">
        <f>ROUND((Source!BZ292/100)*ROUND((Source!AF292*Source!AV292)*Source!I292, 2), 2)</f>
        <v>1308.79</v>
      </c>
      <c r="R627">
        <f>Source!X292</f>
        <v>1308.79</v>
      </c>
      <c r="S627">
        <f>ROUND((Source!CA292/100)*ROUND((Source!AF292*Source!AV292)*Source!I292, 2), 2)</f>
        <v>186.97</v>
      </c>
      <c r="T627">
        <f>Source!Y292</f>
        <v>186.97</v>
      </c>
      <c r="U627">
        <f>ROUND((175/100)*ROUND((Source!AE292*Source!AV292)*Source!I292, 2), 2)</f>
        <v>0</v>
      </c>
      <c r="V627">
        <f>ROUND((108/100)*ROUND(Source!CS292*Source!I292, 2), 2)</f>
        <v>0</v>
      </c>
    </row>
    <row r="628" spans="1:22" x14ac:dyDescent="0.2">
      <c r="D628" s="26" t="str">
        <f>"Объем: "&amp;Source!I292&amp;"=(1400+"&amp;"40+"&amp;"30)*"&amp;"0,2*"&amp;"0,1/"&amp;"100"</f>
        <v>Объем: 0,294=(1400+40+30)*0,2*0,1/100</v>
      </c>
    </row>
    <row r="629" spans="1:22" ht="14.25" x14ac:dyDescent="0.2">
      <c r="A629" s="18"/>
      <c r="B629" s="18"/>
      <c r="C629" s="18"/>
      <c r="D629" s="18" t="s">
        <v>605</v>
      </c>
      <c r="E629" s="19"/>
      <c r="F629" s="9"/>
      <c r="G629" s="21">
        <f>Source!AO292</f>
        <v>6359.54</v>
      </c>
      <c r="H629" s="20" t="str">
        <f>Source!DG292</f>
        <v/>
      </c>
      <c r="I629" s="9">
        <f>Source!AV292</f>
        <v>1</v>
      </c>
      <c r="J629" s="9">
        <f>IF(Source!BA292&lt;&gt; 0, Source!BA292, 1)</f>
        <v>1</v>
      </c>
      <c r="K629" s="21">
        <f>Source!S292</f>
        <v>1869.7</v>
      </c>
      <c r="L629" s="21"/>
    </row>
    <row r="630" spans="1:22" ht="14.25" x14ac:dyDescent="0.2">
      <c r="A630" s="18"/>
      <c r="B630" s="18"/>
      <c r="C630" s="18"/>
      <c r="D630" s="18" t="s">
        <v>608</v>
      </c>
      <c r="E630" s="19"/>
      <c r="F630" s="9"/>
      <c r="G630" s="21">
        <f>Source!AL292</f>
        <v>15.76</v>
      </c>
      <c r="H630" s="20" t="str">
        <f>Source!DD292</f>
        <v/>
      </c>
      <c r="I630" s="9">
        <f>Source!AW292</f>
        <v>1</v>
      </c>
      <c r="J630" s="9">
        <f>IF(Source!BC292&lt;&gt; 0, Source!BC292, 1)</f>
        <v>1</v>
      </c>
      <c r="K630" s="21">
        <f>Source!P292</f>
        <v>4.63</v>
      </c>
      <c r="L630" s="21"/>
    </row>
    <row r="631" spans="1:22" ht="14.25" x14ac:dyDescent="0.2">
      <c r="A631" s="18"/>
      <c r="B631" s="18"/>
      <c r="C631" s="18"/>
      <c r="D631" s="18" t="s">
        <v>609</v>
      </c>
      <c r="E631" s="19" t="s">
        <v>610</v>
      </c>
      <c r="F631" s="9">
        <f>Source!AT292</f>
        <v>70</v>
      </c>
      <c r="G631" s="21"/>
      <c r="H631" s="20"/>
      <c r="I631" s="9"/>
      <c r="J631" s="9"/>
      <c r="K631" s="21">
        <f>SUM(R627:R630)</f>
        <v>1308.79</v>
      </c>
      <c r="L631" s="21"/>
    </row>
    <row r="632" spans="1:22" ht="14.25" x14ac:dyDescent="0.2">
      <c r="A632" s="18"/>
      <c r="B632" s="18"/>
      <c r="C632" s="18"/>
      <c r="D632" s="18" t="s">
        <v>611</v>
      </c>
      <c r="E632" s="19" t="s">
        <v>610</v>
      </c>
      <c r="F632" s="9">
        <f>Source!AU292</f>
        <v>10</v>
      </c>
      <c r="G632" s="21"/>
      <c r="H632" s="20"/>
      <c r="I632" s="9"/>
      <c r="J632" s="9"/>
      <c r="K632" s="21">
        <f>SUM(T627:T631)</f>
        <v>186.97</v>
      </c>
      <c r="L632" s="21"/>
    </row>
    <row r="633" spans="1:22" ht="14.25" x14ac:dyDescent="0.2">
      <c r="A633" s="18"/>
      <c r="B633" s="18"/>
      <c r="C633" s="18"/>
      <c r="D633" s="18" t="s">
        <v>613</v>
      </c>
      <c r="E633" s="19" t="s">
        <v>614</v>
      </c>
      <c r="F633" s="9">
        <f>Source!AQ292</f>
        <v>11.88</v>
      </c>
      <c r="G633" s="21"/>
      <c r="H633" s="20" t="str">
        <f>Source!DI292</f>
        <v/>
      </c>
      <c r="I633" s="9">
        <f>Source!AV292</f>
        <v>1</v>
      </c>
      <c r="J633" s="9"/>
      <c r="K633" s="21"/>
      <c r="L633" s="21">
        <f>Source!U292</f>
        <v>3.4927199999999998</v>
      </c>
    </row>
    <row r="634" spans="1:22" ht="15" x14ac:dyDescent="0.25">
      <c r="A634" s="24"/>
      <c r="B634" s="24"/>
      <c r="C634" s="24"/>
      <c r="D634" s="24"/>
      <c r="E634" s="24"/>
      <c r="F634" s="24"/>
      <c r="G634" s="24"/>
      <c r="H634" s="24"/>
      <c r="I634" s="24"/>
      <c r="J634" s="47">
        <f>K629+K630+K631+K632</f>
        <v>3370.0899999999997</v>
      </c>
      <c r="K634" s="47"/>
      <c r="L634" s="25">
        <f>IF(Source!I292&lt;&gt;0, ROUND(J634/Source!I292, 2), 0)</f>
        <v>11462.89</v>
      </c>
      <c r="P634" s="23">
        <f>J634</f>
        <v>3370.0899999999997</v>
      </c>
    </row>
    <row r="635" spans="1:22" ht="71.25" x14ac:dyDescent="0.2">
      <c r="A635" s="18">
        <v>69</v>
      </c>
      <c r="B635" s="18">
        <v>69</v>
      </c>
      <c r="C635" s="18" t="str">
        <f>Source!F294</f>
        <v>1.21-2103-9-3/1</v>
      </c>
      <c r="D635" s="18" t="str">
        <f>Source!G294</f>
        <v>Техническое обслуживание силовых сетей, проложенных по кирпичным и бетонным основаниям, провод сечением 4х1,5-6 мм2  //  сеч. 5х6; 5х4; 5х2,5</v>
      </c>
      <c r="E635" s="19" t="str">
        <f>Source!H294</f>
        <v>100 м</v>
      </c>
      <c r="F635" s="9">
        <f>Source!I294</f>
        <v>0.09</v>
      </c>
      <c r="G635" s="21"/>
      <c r="H635" s="20"/>
      <c r="I635" s="9"/>
      <c r="J635" s="9"/>
      <c r="K635" s="21"/>
      <c r="L635" s="21"/>
      <c r="Q635">
        <f>ROUND((Source!BZ294/100)*ROUND((Source!AF294*Source!AV294)*Source!I294, 2), 2)</f>
        <v>378.39</v>
      </c>
      <c r="R635">
        <f>Source!X294</f>
        <v>378.39</v>
      </c>
      <c r="S635">
        <f>ROUND((Source!CA294/100)*ROUND((Source!AF294*Source!AV294)*Source!I294, 2), 2)</f>
        <v>54.06</v>
      </c>
      <c r="T635">
        <f>Source!Y294</f>
        <v>54.06</v>
      </c>
      <c r="U635">
        <f>ROUND((175/100)*ROUND((Source!AE294*Source!AV294)*Source!I294, 2), 2)</f>
        <v>0</v>
      </c>
      <c r="V635">
        <f>ROUND((108/100)*ROUND(Source!CS294*Source!I294, 2), 2)</f>
        <v>0</v>
      </c>
    </row>
    <row r="636" spans="1:22" x14ac:dyDescent="0.2">
      <c r="D636" s="26" t="str">
        <f>"Объем: "&amp;Source!I294&amp;"=(100+"&amp;"180+"&amp;"170)*"&amp;"0,2*"&amp;"0,1/"&amp;"100"</f>
        <v>Объем: 0,09=(100+180+170)*0,2*0,1/100</v>
      </c>
    </row>
    <row r="637" spans="1:22" ht="14.25" x14ac:dyDescent="0.2">
      <c r="A637" s="18"/>
      <c r="B637" s="18"/>
      <c r="C637" s="18"/>
      <c r="D637" s="18" t="s">
        <v>605</v>
      </c>
      <c r="E637" s="19"/>
      <c r="F637" s="9"/>
      <c r="G637" s="21">
        <f>Source!AO294</f>
        <v>6006.24</v>
      </c>
      <c r="H637" s="20" t="str">
        <f>Source!DG294</f>
        <v/>
      </c>
      <c r="I637" s="9">
        <f>Source!AV294</f>
        <v>1</v>
      </c>
      <c r="J637" s="9">
        <f>IF(Source!BA294&lt;&gt; 0, Source!BA294, 1)</f>
        <v>1</v>
      </c>
      <c r="K637" s="21">
        <f>Source!S294</f>
        <v>540.55999999999995</v>
      </c>
      <c r="L637" s="21"/>
    </row>
    <row r="638" spans="1:22" ht="14.25" x14ac:dyDescent="0.2">
      <c r="A638" s="18"/>
      <c r="B638" s="18"/>
      <c r="C638" s="18"/>
      <c r="D638" s="18" t="s">
        <v>608</v>
      </c>
      <c r="E638" s="19"/>
      <c r="F638" s="9"/>
      <c r="G638" s="21">
        <f>Source!AL294</f>
        <v>14.63</v>
      </c>
      <c r="H638" s="20" t="str">
        <f>Source!DD294</f>
        <v/>
      </c>
      <c r="I638" s="9">
        <f>Source!AW294</f>
        <v>1</v>
      </c>
      <c r="J638" s="9">
        <f>IF(Source!BC294&lt;&gt; 0, Source!BC294, 1)</f>
        <v>1</v>
      </c>
      <c r="K638" s="21">
        <f>Source!P294</f>
        <v>1.32</v>
      </c>
      <c r="L638" s="21"/>
    </row>
    <row r="639" spans="1:22" ht="14.25" x14ac:dyDescent="0.2">
      <c r="A639" s="18"/>
      <c r="B639" s="18"/>
      <c r="C639" s="18"/>
      <c r="D639" s="18" t="s">
        <v>609</v>
      </c>
      <c r="E639" s="19" t="s">
        <v>610</v>
      </c>
      <c r="F639" s="9">
        <f>Source!AT294</f>
        <v>70</v>
      </c>
      <c r="G639" s="21"/>
      <c r="H639" s="20"/>
      <c r="I639" s="9"/>
      <c r="J639" s="9"/>
      <c r="K639" s="21">
        <f>SUM(R635:R638)</f>
        <v>378.39</v>
      </c>
      <c r="L639" s="21"/>
    </row>
    <row r="640" spans="1:22" ht="14.25" x14ac:dyDescent="0.2">
      <c r="A640" s="18"/>
      <c r="B640" s="18"/>
      <c r="C640" s="18"/>
      <c r="D640" s="18" t="s">
        <v>611</v>
      </c>
      <c r="E640" s="19" t="s">
        <v>610</v>
      </c>
      <c r="F640" s="9">
        <f>Source!AU294</f>
        <v>10</v>
      </c>
      <c r="G640" s="21"/>
      <c r="H640" s="20"/>
      <c r="I640" s="9"/>
      <c r="J640" s="9"/>
      <c r="K640" s="21">
        <f>SUM(T635:T639)</f>
        <v>54.06</v>
      </c>
      <c r="L640" s="21"/>
    </row>
    <row r="641" spans="1:22" ht="14.25" x14ac:dyDescent="0.2">
      <c r="A641" s="18"/>
      <c r="B641" s="18"/>
      <c r="C641" s="18"/>
      <c r="D641" s="18" t="s">
        <v>613</v>
      </c>
      <c r="E641" s="19" t="s">
        <v>614</v>
      </c>
      <c r="F641" s="9">
        <f>Source!AQ294</f>
        <v>11.22</v>
      </c>
      <c r="G641" s="21"/>
      <c r="H641" s="20" t="str">
        <f>Source!DI294</f>
        <v/>
      </c>
      <c r="I641" s="9">
        <f>Source!AV294</f>
        <v>1</v>
      </c>
      <c r="J641" s="9"/>
      <c r="K641" s="21"/>
      <c r="L641" s="21">
        <f>Source!U294</f>
        <v>1.0098</v>
      </c>
    </row>
    <row r="642" spans="1:22" ht="15" x14ac:dyDescent="0.25">
      <c r="A642" s="24"/>
      <c r="B642" s="24"/>
      <c r="C642" s="24"/>
      <c r="D642" s="24"/>
      <c r="E642" s="24"/>
      <c r="F642" s="24"/>
      <c r="G642" s="24"/>
      <c r="H642" s="24"/>
      <c r="I642" s="24"/>
      <c r="J642" s="47">
        <f>K637+K638+K639+K640</f>
        <v>974.32999999999993</v>
      </c>
      <c r="K642" s="47"/>
      <c r="L642" s="25">
        <f>IF(Source!I294&lt;&gt;0, ROUND(J642/Source!I294, 2), 0)</f>
        <v>10825.89</v>
      </c>
      <c r="P642" s="23">
        <f>J642</f>
        <v>974.32999999999993</v>
      </c>
    </row>
    <row r="643" spans="1:22" ht="71.25" x14ac:dyDescent="0.2">
      <c r="A643" s="18">
        <v>70</v>
      </c>
      <c r="B643" s="18">
        <v>70</v>
      </c>
      <c r="C643" s="18" t="str">
        <f>Source!F296</f>
        <v>1.21-2103-9-2/1</v>
      </c>
      <c r="D643" s="18" t="str">
        <f>Source!G296</f>
        <v>Техническое обслуживание силовых сетей, проложенных по кирпичным и бетонным основаниям, провод сечением 3х1,5-6 мм2  //  сеч. 3х6; 3х4; 3х2,5; 3х1,5</v>
      </c>
      <c r="E643" s="19" t="str">
        <f>Source!H296</f>
        <v>100 м</v>
      </c>
      <c r="F643" s="9">
        <f>Source!I296</f>
        <v>0.68600000000000005</v>
      </c>
      <c r="G643" s="21"/>
      <c r="H643" s="20"/>
      <c r="I643" s="9"/>
      <c r="J643" s="9"/>
      <c r="K643" s="21"/>
      <c r="L643" s="21"/>
      <c r="Q643">
        <f>ROUND((Source!BZ296/100)*ROUND((Source!AF296*Source!AV296)*Source!I296, 2), 2)</f>
        <v>2570.58</v>
      </c>
      <c r="R643">
        <f>Source!X296</f>
        <v>2570.58</v>
      </c>
      <c r="S643">
        <f>ROUND((Source!CA296/100)*ROUND((Source!AF296*Source!AV296)*Source!I296, 2), 2)</f>
        <v>367.23</v>
      </c>
      <c r="T643">
        <f>Source!Y296</f>
        <v>367.23</v>
      </c>
      <c r="U643">
        <f>ROUND((175/100)*ROUND((Source!AE296*Source!AV296)*Source!I296, 2), 2)</f>
        <v>0</v>
      </c>
      <c r="V643">
        <f>ROUND((108/100)*ROUND(Source!CS296*Source!I296, 2), 2)</f>
        <v>0</v>
      </c>
    </row>
    <row r="644" spans="1:22" ht="25.5" x14ac:dyDescent="0.2">
      <c r="D644" s="26" t="str">
        <f>"Объем: "&amp;Source!I296&amp;"=(200+"&amp;"130+"&amp;"2500+"&amp;"600)*"&amp;"0,2*"&amp;"0,1/"&amp;"100"</f>
        <v>Объем: 0,686=(200+130+2500+600)*0,2*0,1/100</v>
      </c>
    </row>
    <row r="645" spans="1:22" ht="14.25" x14ac:dyDescent="0.2">
      <c r="A645" s="18"/>
      <c r="B645" s="18"/>
      <c r="C645" s="18"/>
      <c r="D645" s="18" t="s">
        <v>605</v>
      </c>
      <c r="E645" s="19"/>
      <c r="F645" s="9"/>
      <c r="G645" s="21">
        <f>Source!AO296</f>
        <v>5353.15</v>
      </c>
      <c r="H645" s="20" t="str">
        <f>Source!DG296</f>
        <v/>
      </c>
      <c r="I645" s="9">
        <f>Source!AV296</f>
        <v>1</v>
      </c>
      <c r="J645" s="9">
        <f>IF(Source!BA296&lt;&gt; 0, Source!BA296, 1)</f>
        <v>1</v>
      </c>
      <c r="K645" s="21">
        <f>Source!S296</f>
        <v>3672.26</v>
      </c>
      <c r="L645" s="21"/>
    </row>
    <row r="646" spans="1:22" ht="14.25" x14ac:dyDescent="0.2">
      <c r="A646" s="18"/>
      <c r="B646" s="18"/>
      <c r="C646" s="18"/>
      <c r="D646" s="18" t="s">
        <v>608</v>
      </c>
      <c r="E646" s="19"/>
      <c r="F646" s="9"/>
      <c r="G646" s="21">
        <f>Source!AL296</f>
        <v>22.51</v>
      </c>
      <c r="H646" s="20" t="str">
        <f>Source!DD296</f>
        <v/>
      </c>
      <c r="I646" s="9">
        <f>Source!AW296</f>
        <v>1</v>
      </c>
      <c r="J646" s="9">
        <f>IF(Source!BC296&lt;&gt; 0, Source!BC296, 1)</f>
        <v>1</v>
      </c>
      <c r="K646" s="21">
        <f>Source!P296</f>
        <v>15.44</v>
      </c>
      <c r="L646" s="21"/>
    </row>
    <row r="647" spans="1:22" ht="14.25" x14ac:dyDescent="0.2">
      <c r="A647" s="18"/>
      <c r="B647" s="18"/>
      <c r="C647" s="18"/>
      <c r="D647" s="18" t="s">
        <v>609</v>
      </c>
      <c r="E647" s="19" t="s">
        <v>610</v>
      </c>
      <c r="F647" s="9">
        <f>Source!AT296</f>
        <v>70</v>
      </c>
      <c r="G647" s="21"/>
      <c r="H647" s="20"/>
      <c r="I647" s="9"/>
      <c r="J647" s="9"/>
      <c r="K647" s="21">
        <f>SUM(R643:R646)</f>
        <v>2570.58</v>
      </c>
      <c r="L647" s="21"/>
    </row>
    <row r="648" spans="1:22" ht="14.25" x14ac:dyDescent="0.2">
      <c r="A648" s="18"/>
      <c r="B648" s="18"/>
      <c r="C648" s="18"/>
      <c r="D648" s="18" t="s">
        <v>611</v>
      </c>
      <c r="E648" s="19" t="s">
        <v>610</v>
      </c>
      <c r="F648" s="9">
        <f>Source!AU296</f>
        <v>10</v>
      </c>
      <c r="G648" s="21"/>
      <c r="H648" s="20"/>
      <c r="I648" s="9"/>
      <c r="J648" s="9"/>
      <c r="K648" s="21">
        <f>SUM(T643:T647)</f>
        <v>367.23</v>
      </c>
      <c r="L648" s="21"/>
    </row>
    <row r="649" spans="1:22" ht="14.25" x14ac:dyDescent="0.2">
      <c r="A649" s="18"/>
      <c r="B649" s="18"/>
      <c r="C649" s="18"/>
      <c r="D649" s="18" t="s">
        <v>613</v>
      </c>
      <c r="E649" s="19" t="s">
        <v>614</v>
      </c>
      <c r="F649" s="9">
        <f>Source!AQ296</f>
        <v>10</v>
      </c>
      <c r="G649" s="21"/>
      <c r="H649" s="20" t="str">
        <f>Source!DI296</f>
        <v/>
      </c>
      <c r="I649" s="9">
        <f>Source!AV296</f>
        <v>1</v>
      </c>
      <c r="J649" s="9"/>
      <c r="K649" s="21"/>
      <c r="L649" s="21">
        <f>Source!U296</f>
        <v>6.86</v>
      </c>
    </row>
    <row r="650" spans="1:22" ht="15" x14ac:dyDescent="0.25">
      <c r="A650" s="24"/>
      <c r="B650" s="24"/>
      <c r="C650" s="24"/>
      <c r="D650" s="24"/>
      <c r="E650" s="24"/>
      <c r="F650" s="24"/>
      <c r="G650" s="24"/>
      <c r="H650" s="24"/>
      <c r="I650" s="24"/>
      <c r="J650" s="47">
        <f>K645+K646+K647+K648</f>
        <v>6625.51</v>
      </c>
      <c r="K650" s="47"/>
      <c r="L650" s="25">
        <f>IF(Source!I296&lt;&gt;0, ROUND(J650/Source!I296, 2), 0)</f>
        <v>9658.18</v>
      </c>
      <c r="P650" s="23">
        <f>J650</f>
        <v>6625.51</v>
      </c>
    </row>
    <row r="652" spans="1:22" ht="15" x14ac:dyDescent="0.25">
      <c r="C652" s="48" t="str">
        <f>Source!G298</f>
        <v>Склад №4</v>
      </c>
      <c r="D652" s="48"/>
      <c r="E652" s="48"/>
      <c r="F652" s="48"/>
      <c r="G652" s="48"/>
      <c r="H652" s="48"/>
      <c r="I652" s="48"/>
      <c r="J652" s="48"/>
      <c r="K652" s="48"/>
    </row>
    <row r="654" spans="1:22" ht="15" x14ac:dyDescent="0.25">
      <c r="C654" s="48" t="str">
        <f>Source!G299</f>
        <v>Щитовое оборудование</v>
      </c>
      <c r="D654" s="48"/>
      <c r="E654" s="48"/>
      <c r="F654" s="48"/>
      <c r="G654" s="48"/>
      <c r="H654" s="48"/>
      <c r="I654" s="48"/>
      <c r="J654" s="48"/>
      <c r="K654" s="48"/>
    </row>
    <row r="655" spans="1:22" ht="57" x14ac:dyDescent="0.2">
      <c r="A655" s="18">
        <v>71</v>
      </c>
      <c r="B655" s="18">
        <v>71</v>
      </c>
      <c r="C655" s="18" t="str">
        <f>Source!F302</f>
        <v>1.21-2203-2-3/1</v>
      </c>
      <c r="D655" s="18" t="str">
        <f>Source!G302</f>
        <v>Техническое обслуживание силового распределительного пункта с установочными автоматами, число групп 8  //  Распределительные щиты</v>
      </c>
      <c r="E655" s="19" t="str">
        <f>Source!H302</f>
        <v>шт.</v>
      </c>
      <c r="F655" s="9">
        <f>Source!I302</f>
        <v>10</v>
      </c>
      <c r="G655" s="21"/>
      <c r="H655" s="20"/>
      <c r="I655" s="9"/>
      <c r="J655" s="9"/>
      <c r="K655" s="21"/>
      <c r="L655" s="21"/>
      <c r="Q655">
        <f>ROUND((Source!BZ302/100)*ROUND((Source!AF302*Source!AV302)*Source!I302, 2), 2)</f>
        <v>64836.45</v>
      </c>
      <c r="R655">
        <f>Source!X302</f>
        <v>64836.45</v>
      </c>
      <c r="S655">
        <f>ROUND((Source!CA302/100)*ROUND((Source!AF302*Source!AV302)*Source!I302, 2), 2)</f>
        <v>9262.35</v>
      </c>
      <c r="T655">
        <f>Source!Y302</f>
        <v>9262.35</v>
      </c>
      <c r="U655">
        <f>ROUND((175/100)*ROUND((Source!AE302*Source!AV302)*Source!I302, 2), 2)</f>
        <v>0</v>
      </c>
      <c r="V655">
        <f>ROUND((108/100)*ROUND(Source!CS302*Source!I302, 2), 2)</f>
        <v>0</v>
      </c>
    </row>
    <row r="656" spans="1:22" x14ac:dyDescent="0.2">
      <c r="D656" s="26" t="str">
        <f>"Объем: "&amp;Source!I302&amp;"=6+"&amp;"1+"&amp;"1+"&amp;"1+"&amp;"1"</f>
        <v>Объем: 10=6+1+1+1+1</v>
      </c>
    </row>
    <row r="657" spans="1:22" ht="14.25" x14ac:dyDescent="0.2">
      <c r="A657" s="18"/>
      <c r="B657" s="18"/>
      <c r="C657" s="18"/>
      <c r="D657" s="18" t="s">
        <v>605</v>
      </c>
      <c r="E657" s="19"/>
      <c r="F657" s="9"/>
      <c r="G657" s="21">
        <f>Source!AO302</f>
        <v>9262.35</v>
      </c>
      <c r="H657" s="20" t="str">
        <f>Source!DG302</f>
        <v/>
      </c>
      <c r="I657" s="9">
        <f>Source!AV302</f>
        <v>1</v>
      </c>
      <c r="J657" s="9">
        <f>IF(Source!BA302&lt;&gt; 0, Source!BA302, 1)</f>
        <v>1</v>
      </c>
      <c r="K657" s="21">
        <f>Source!S302</f>
        <v>92623.5</v>
      </c>
      <c r="L657" s="21"/>
    </row>
    <row r="658" spans="1:22" ht="14.25" x14ac:dyDescent="0.2">
      <c r="A658" s="18"/>
      <c r="B658" s="18"/>
      <c r="C658" s="18"/>
      <c r="D658" s="18" t="s">
        <v>608</v>
      </c>
      <c r="E658" s="19"/>
      <c r="F658" s="9"/>
      <c r="G658" s="21">
        <f>Source!AL302</f>
        <v>128.44999999999999</v>
      </c>
      <c r="H658" s="20" t="str">
        <f>Source!DD302</f>
        <v/>
      </c>
      <c r="I658" s="9">
        <f>Source!AW302</f>
        <v>1</v>
      </c>
      <c r="J658" s="9">
        <f>IF(Source!BC302&lt;&gt; 0, Source!BC302, 1)</f>
        <v>1</v>
      </c>
      <c r="K658" s="21">
        <f>Source!P302</f>
        <v>1284.5</v>
      </c>
      <c r="L658" s="21"/>
    </row>
    <row r="659" spans="1:22" ht="14.25" x14ac:dyDescent="0.2">
      <c r="A659" s="18"/>
      <c r="B659" s="18"/>
      <c r="C659" s="18"/>
      <c r="D659" s="18" t="s">
        <v>609</v>
      </c>
      <c r="E659" s="19" t="s">
        <v>610</v>
      </c>
      <c r="F659" s="9">
        <f>Source!AT302</f>
        <v>70</v>
      </c>
      <c r="G659" s="21"/>
      <c r="H659" s="20"/>
      <c r="I659" s="9"/>
      <c r="J659" s="9"/>
      <c r="K659" s="21">
        <f>SUM(R655:R658)</f>
        <v>64836.45</v>
      </c>
      <c r="L659" s="21"/>
    </row>
    <row r="660" spans="1:22" ht="14.25" x14ac:dyDescent="0.2">
      <c r="A660" s="18"/>
      <c r="B660" s="18"/>
      <c r="C660" s="18"/>
      <c r="D660" s="18" t="s">
        <v>611</v>
      </c>
      <c r="E660" s="19" t="s">
        <v>610</v>
      </c>
      <c r="F660" s="9">
        <f>Source!AU302</f>
        <v>10</v>
      </c>
      <c r="G660" s="21"/>
      <c r="H660" s="20"/>
      <c r="I660" s="9"/>
      <c r="J660" s="9"/>
      <c r="K660" s="21">
        <f>SUM(T655:T659)</f>
        <v>9262.35</v>
      </c>
      <c r="L660" s="21"/>
    </row>
    <row r="661" spans="1:22" ht="14.25" x14ac:dyDescent="0.2">
      <c r="A661" s="18"/>
      <c r="B661" s="18"/>
      <c r="C661" s="18"/>
      <c r="D661" s="18" t="s">
        <v>613</v>
      </c>
      <c r="E661" s="19" t="s">
        <v>614</v>
      </c>
      <c r="F661" s="9">
        <f>Source!AQ302</f>
        <v>15</v>
      </c>
      <c r="G661" s="21"/>
      <c r="H661" s="20" t="str">
        <f>Source!DI302</f>
        <v/>
      </c>
      <c r="I661" s="9">
        <f>Source!AV302</f>
        <v>1</v>
      </c>
      <c r="J661" s="9"/>
      <c r="K661" s="21"/>
      <c r="L661" s="21">
        <f>Source!U302</f>
        <v>150</v>
      </c>
    </row>
    <row r="662" spans="1:22" ht="15" x14ac:dyDescent="0.25">
      <c r="A662" s="24"/>
      <c r="B662" s="24"/>
      <c r="C662" s="24"/>
      <c r="D662" s="24"/>
      <c r="E662" s="24"/>
      <c r="F662" s="24"/>
      <c r="G662" s="24"/>
      <c r="H662" s="24"/>
      <c r="I662" s="24"/>
      <c r="J662" s="47">
        <f>K657+K658+K659+K660</f>
        <v>168006.80000000002</v>
      </c>
      <c r="K662" s="47"/>
      <c r="L662" s="25">
        <f>IF(Source!I302&lt;&gt;0, ROUND(J662/Source!I302, 2), 0)</f>
        <v>16800.68</v>
      </c>
      <c r="P662" s="23">
        <f>J662</f>
        <v>168006.80000000002</v>
      </c>
    </row>
    <row r="663" spans="1:22" ht="57" x14ac:dyDescent="0.2">
      <c r="A663" s="18">
        <v>72</v>
      </c>
      <c r="B663" s="18">
        <v>72</v>
      </c>
      <c r="C663" s="18" t="str">
        <f>Source!F304</f>
        <v>1.20-2203-2-5/1</v>
      </c>
      <c r="D663" s="18" t="str">
        <f>Source!G304</f>
        <v>Техническое обслуживание щита осветительного группового с вводным рубильником и предохранителями, число групп 10</v>
      </c>
      <c r="E663" s="19" t="str">
        <f>Source!H304</f>
        <v>шт.</v>
      </c>
      <c r="F663" s="9">
        <f>Source!I304</f>
        <v>2</v>
      </c>
      <c r="G663" s="21"/>
      <c r="H663" s="20"/>
      <c r="I663" s="9"/>
      <c r="J663" s="9"/>
      <c r="K663" s="21"/>
      <c r="L663" s="21"/>
      <c r="Q663">
        <f>ROUND((Source!BZ304/100)*ROUND((Source!AF304*Source!AV304)*Source!I304, 2), 2)</f>
        <v>6483.64</v>
      </c>
      <c r="R663">
        <f>Source!X304</f>
        <v>6483.64</v>
      </c>
      <c r="S663">
        <f>ROUND((Source!CA304/100)*ROUND((Source!AF304*Source!AV304)*Source!I304, 2), 2)</f>
        <v>926.23</v>
      </c>
      <c r="T663">
        <f>Source!Y304</f>
        <v>926.23</v>
      </c>
      <c r="U663">
        <f>ROUND((175/100)*ROUND((Source!AE304*Source!AV304)*Source!I304, 2), 2)</f>
        <v>0</v>
      </c>
      <c r="V663">
        <f>ROUND((108/100)*ROUND(Source!CS304*Source!I304, 2), 2)</f>
        <v>0</v>
      </c>
    </row>
    <row r="664" spans="1:22" x14ac:dyDescent="0.2">
      <c r="D664" s="26" t="str">
        <f>"Объем: "&amp;Source!I304&amp;"=1+"&amp;"1"</f>
        <v>Объем: 2=1+1</v>
      </c>
    </row>
    <row r="665" spans="1:22" ht="14.25" x14ac:dyDescent="0.2">
      <c r="A665" s="18"/>
      <c r="B665" s="18"/>
      <c r="C665" s="18"/>
      <c r="D665" s="18" t="s">
        <v>605</v>
      </c>
      <c r="E665" s="19"/>
      <c r="F665" s="9"/>
      <c r="G665" s="21">
        <f>Source!AO304</f>
        <v>4631.17</v>
      </c>
      <c r="H665" s="20" t="str">
        <f>Source!DG304</f>
        <v/>
      </c>
      <c r="I665" s="9">
        <f>Source!AV304</f>
        <v>1</v>
      </c>
      <c r="J665" s="9">
        <f>IF(Source!BA304&lt;&gt; 0, Source!BA304, 1)</f>
        <v>1</v>
      </c>
      <c r="K665" s="21">
        <f>Source!S304</f>
        <v>9262.34</v>
      </c>
      <c r="L665" s="21"/>
    </row>
    <row r="666" spans="1:22" ht="14.25" x14ac:dyDescent="0.2">
      <c r="A666" s="18"/>
      <c r="B666" s="18"/>
      <c r="C666" s="18"/>
      <c r="D666" s="18" t="s">
        <v>608</v>
      </c>
      <c r="E666" s="19"/>
      <c r="F666" s="9"/>
      <c r="G666" s="21">
        <f>Source!AL304</f>
        <v>69.19</v>
      </c>
      <c r="H666" s="20" t="str">
        <f>Source!DD304</f>
        <v/>
      </c>
      <c r="I666" s="9">
        <f>Source!AW304</f>
        <v>1</v>
      </c>
      <c r="J666" s="9">
        <f>IF(Source!BC304&lt;&gt; 0, Source!BC304, 1)</f>
        <v>1</v>
      </c>
      <c r="K666" s="21">
        <f>Source!P304</f>
        <v>138.38</v>
      </c>
      <c r="L666" s="21"/>
    </row>
    <row r="667" spans="1:22" ht="14.25" x14ac:dyDescent="0.2">
      <c r="A667" s="18"/>
      <c r="B667" s="18"/>
      <c r="C667" s="18"/>
      <c r="D667" s="18" t="s">
        <v>609</v>
      </c>
      <c r="E667" s="19" t="s">
        <v>610</v>
      </c>
      <c r="F667" s="9">
        <f>Source!AT304</f>
        <v>70</v>
      </c>
      <c r="G667" s="21"/>
      <c r="H667" s="20"/>
      <c r="I667" s="9"/>
      <c r="J667" s="9"/>
      <c r="K667" s="21">
        <f>SUM(R663:R666)</f>
        <v>6483.64</v>
      </c>
      <c r="L667" s="21"/>
    </row>
    <row r="668" spans="1:22" ht="14.25" x14ac:dyDescent="0.2">
      <c r="A668" s="18"/>
      <c r="B668" s="18"/>
      <c r="C668" s="18"/>
      <c r="D668" s="18" t="s">
        <v>611</v>
      </c>
      <c r="E668" s="19" t="s">
        <v>610</v>
      </c>
      <c r="F668" s="9">
        <f>Source!AU304</f>
        <v>10</v>
      </c>
      <c r="G668" s="21"/>
      <c r="H668" s="20"/>
      <c r="I668" s="9"/>
      <c r="J668" s="9"/>
      <c r="K668" s="21">
        <f>SUM(T663:T667)</f>
        <v>926.23</v>
      </c>
      <c r="L668" s="21"/>
    </row>
    <row r="669" spans="1:22" ht="14.25" x14ac:dyDescent="0.2">
      <c r="A669" s="18"/>
      <c r="B669" s="18"/>
      <c r="C669" s="18"/>
      <c r="D669" s="18" t="s">
        <v>613</v>
      </c>
      <c r="E669" s="19" t="s">
        <v>614</v>
      </c>
      <c r="F669" s="9">
        <f>Source!AQ304</f>
        <v>7.5</v>
      </c>
      <c r="G669" s="21"/>
      <c r="H669" s="20" t="str">
        <f>Source!DI304</f>
        <v/>
      </c>
      <c r="I669" s="9">
        <f>Source!AV304</f>
        <v>1</v>
      </c>
      <c r="J669" s="9"/>
      <c r="K669" s="21"/>
      <c r="L669" s="21">
        <f>Source!U304</f>
        <v>15</v>
      </c>
    </row>
    <row r="670" spans="1:22" ht="15" x14ac:dyDescent="0.25">
      <c r="A670" s="24"/>
      <c r="B670" s="24"/>
      <c r="C670" s="24"/>
      <c r="D670" s="24"/>
      <c r="E670" s="24"/>
      <c r="F670" s="24"/>
      <c r="G670" s="24"/>
      <c r="H670" s="24"/>
      <c r="I670" s="24"/>
      <c r="J670" s="47">
        <f>K665+K666+K667+K668</f>
        <v>16810.59</v>
      </c>
      <c r="K670" s="47"/>
      <c r="L670" s="25">
        <f>IF(Source!I304&lt;&gt;0, ROUND(J670/Source!I304, 2), 0)</f>
        <v>8405.2999999999993</v>
      </c>
      <c r="P670" s="23">
        <f>J670</f>
        <v>16810.59</v>
      </c>
    </row>
    <row r="671" spans="1:22" ht="71.25" x14ac:dyDescent="0.2">
      <c r="A671" s="18">
        <v>73</v>
      </c>
      <c r="B671" s="18">
        <v>73</v>
      </c>
      <c r="C671" s="18" t="str">
        <f>Source!F307</f>
        <v>1.21-2203-33-1/1</v>
      </c>
      <c r="D671" s="18" t="str">
        <f>Source!G307</f>
        <v>Техническое обслуживание шкафов силовых и осветительных установок  //  Щит обогрева воронок кровельных, Ящик управления наружным освещением</v>
      </c>
      <c r="E671" s="19" t="str">
        <f>Source!H307</f>
        <v>шкаф</v>
      </c>
      <c r="F671" s="9">
        <f>Source!I307</f>
        <v>2</v>
      </c>
      <c r="G671" s="21"/>
      <c r="H671" s="20"/>
      <c r="I671" s="9"/>
      <c r="J671" s="9"/>
      <c r="K671" s="21"/>
      <c r="L671" s="21"/>
      <c r="Q671">
        <f>ROUND((Source!BZ307/100)*ROUND((Source!AF307*Source!AV307)*Source!I307, 2), 2)</f>
        <v>1430.69</v>
      </c>
      <c r="R671">
        <f>Source!X307</f>
        <v>1430.69</v>
      </c>
      <c r="S671">
        <f>ROUND((Source!CA307/100)*ROUND((Source!AF307*Source!AV307)*Source!I307, 2), 2)</f>
        <v>204.38</v>
      </c>
      <c r="T671">
        <f>Source!Y307</f>
        <v>204.38</v>
      </c>
      <c r="U671">
        <f>ROUND((175/100)*ROUND((Source!AE307*Source!AV307)*Source!I307, 2), 2)</f>
        <v>1041.04</v>
      </c>
      <c r="V671">
        <f>ROUND((108/100)*ROUND(Source!CS307*Source!I307, 2), 2)</f>
        <v>642.47</v>
      </c>
    </row>
    <row r="672" spans="1:22" ht="14.25" x14ac:dyDescent="0.2">
      <c r="A672" s="18"/>
      <c r="B672" s="18"/>
      <c r="C672" s="18"/>
      <c r="D672" s="18" t="s">
        <v>605</v>
      </c>
      <c r="E672" s="19"/>
      <c r="F672" s="9"/>
      <c r="G672" s="21">
        <f>Source!AO307</f>
        <v>510.96</v>
      </c>
      <c r="H672" s="20" t="str">
        <f>Source!DG307</f>
        <v>)*2</v>
      </c>
      <c r="I672" s="9">
        <f>Source!AV307</f>
        <v>1</v>
      </c>
      <c r="J672" s="9">
        <f>IF(Source!BA307&lt;&gt; 0, Source!BA307, 1)</f>
        <v>1</v>
      </c>
      <c r="K672" s="21">
        <f>Source!S307</f>
        <v>2043.84</v>
      </c>
      <c r="L672" s="21"/>
    </row>
    <row r="673" spans="1:22" ht="14.25" x14ac:dyDescent="0.2">
      <c r="A673" s="18"/>
      <c r="B673" s="18"/>
      <c r="C673" s="18"/>
      <c r="D673" s="18" t="s">
        <v>606</v>
      </c>
      <c r="E673" s="19"/>
      <c r="F673" s="9"/>
      <c r="G673" s="21">
        <f>Source!AM307</f>
        <v>234.54</v>
      </c>
      <c r="H673" s="20" t="str">
        <f>Source!DE307</f>
        <v>)*2</v>
      </c>
      <c r="I673" s="9">
        <f>Source!AV307</f>
        <v>1</v>
      </c>
      <c r="J673" s="9">
        <f>IF(Source!BB307&lt;&gt; 0, Source!BB307, 1)</f>
        <v>1</v>
      </c>
      <c r="K673" s="21">
        <f>Source!Q307</f>
        <v>938.16</v>
      </c>
      <c r="L673" s="21"/>
    </row>
    <row r="674" spans="1:22" ht="14.25" x14ac:dyDescent="0.2">
      <c r="A674" s="18"/>
      <c r="B674" s="18"/>
      <c r="C674" s="18"/>
      <c r="D674" s="18" t="s">
        <v>607</v>
      </c>
      <c r="E674" s="19"/>
      <c r="F674" s="9"/>
      <c r="G674" s="21">
        <f>Source!AN307</f>
        <v>148.72</v>
      </c>
      <c r="H674" s="20" t="str">
        <f>Source!DF307</f>
        <v>)*2</v>
      </c>
      <c r="I674" s="9">
        <f>Source!AV307</f>
        <v>1</v>
      </c>
      <c r="J674" s="9">
        <f>IF(Source!BS307&lt;&gt; 0, Source!BS307, 1)</f>
        <v>1</v>
      </c>
      <c r="K674" s="22">
        <f>Source!R307</f>
        <v>594.88</v>
      </c>
      <c r="L674" s="21"/>
    </row>
    <row r="675" spans="1:22" ht="14.25" x14ac:dyDescent="0.2">
      <c r="A675" s="18"/>
      <c r="B675" s="18"/>
      <c r="C675" s="18"/>
      <c r="D675" s="18" t="s">
        <v>608</v>
      </c>
      <c r="E675" s="19"/>
      <c r="F675" s="9"/>
      <c r="G675" s="21">
        <f>Source!AL307</f>
        <v>25.52</v>
      </c>
      <c r="H675" s="20" t="str">
        <f>Source!DD307</f>
        <v>)*2</v>
      </c>
      <c r="I675" s="9">
        <f>Source!AW307</f>
        <v>1</v>
      </c>
      <c r="J675" s="9">
        <f>IF(Source!BC307&lt;&gt; 0, Source!BC307, 1)</f>
        <v>1</v>
      </c>
      <c r="K675" s="21">
        <f>Source!P307</f>
        <v>102.08</v>
      </c>
      <c r="L675" s="21"/>
    </row>
    <row r="676" spans="1:22" ht="14.25" x14ac:dyDescent="0.2">
      <c r="A676" s="18"/>
      <c r="B676" s="18"/>
      <c r="C676" s="18"/>
      <c r="D676" s="18" t="s">
        <v>609</v>
      </c>
      <c r="E676" s="19" t="s">
        <v>610</v>
      </c>
      <c r="F676" s="9">
        <f>Source!AT307</f>
        <v>70</v>
      </c>
      <c r="G676" s="21"/>
      <c r="H676" s="20"/>
      <c r="I676" s="9"/>
      <c r="J676" s="9"/>
      <c r="K676" s="21">
        <f>SUM(R671:R675)</f>
        <v>1430.69</v>
      </c>
      <c r="L676" s="21"/>
    </row>
    <row r="677" spans="1:22" ht="14.25" x14ac:dyDescent="0.2">
      <c r="A677" s="18"/>
      <c r="B677" s="18"/>
      <c r="C677" s="18"/>
      <c r="D677" s="18" t="s">
        <v>611</v>
      </c>
      <c r="E677" s="19" t="s">
        <v>610</v>
      </c>
      <c r="F677" s="9">
        <f>Source!AU307</f>
        <v>10</v>
      </c>
      <c r="G677" s="21"/>
      <c r="H677" s="20"/>
      <c r="I677" s="9"/>
      <c r="J677" s="9"/>
      <c r="K677" s="21">
        <f>SUM(T671:T676)</f>
        <v>204.38</v>
      </c>
      <c r="L677" s="21"/>
    </row>
    <row r="678" spans="1:22" ht="14.25" x14ac:dyDescent="0.2">
      <c r="A678" s="18"/>
      <c r="B678" s="18"/>
      <c r="C678" s="18"/>
      <c r="D678" s="18" t="s">
        <v>612</v>
      </c>
      <c r="E678" s="19" t="s">
        <v>610</v>
      </c>
      <c r="F678" s="9">
        <f>108</f>
        <v>108</v>
      </c>
      <c r="G678" s="21"/>
      <c r="H678" s="20"/>
      <c r="I678" s="9"/>
      <c r="J678" s="9"/>
      <c r="K678" s="21">
        <f>SUM(V671:V677)</f>
        <v>642.47</v>
      </c>
      <c r="L678" s="21"/>
    </row>
    <row r="679" spans="1:22" ht="14.25" x14ac:dyDescent="0.2">
      <c r="A679" s="18"/>
      <c r="B679" s="18"/>
      <c r="C679" s="18"/>
      <c r="D679" s="18" t="s">
        <v>613</v>
      </c>
      <c r="E679" s="19" t="s">
        <v>614</v>
      </c>
      <c r="F679" s="9">
        <f>Source!AQ307</f>
        <v>0.72</v>
      </c>
      <c r="G679" s="21"/>
      <c r="H679" s="20" t="str">
        <f>Source!DI307</f>
        <v>)*2</v>
      </c>
      <c r="I679" s="9">
        <f>Source!AV307</f>
        <v>1</v>
      </c>
      <c r="J679" s="9"/>
      <c r="K679" s="21"/>
      <c r="L679" s="21">
        <f>Source!U307</f>
        <v>2.88</v>
      </c>
    </row>
    <row r="680" spans="1:22" ht="15" x14ac:dyDescent="0.25">
      <c r="A680" s="24"/>
      <c r="B680" s="24"/>
      <c r="C680" s="24"/>
      <c r="D680" s="24"/>
      <c r="E680" s="24"/>
      <c r="F680" s="24"/>
      <c r="G680" s="24"/>
      <c r="H680" s="24"/>
      <c r="I680" s="24"/>
      <c r="J680" s="47">
        <f>K672+K673+K675+K676+K677+K678</f>
        <v>5361.6200000000008</v>
      </c>
      <c r="K680" s="47"/>
      <c r="L680" s="25">
        <f>IF(Source!I307&lt;&gt;0, ROUND(J680/Source!I307, 2), 0)</f>
        <v>2680.81</v>
      </c>
      <c r="P680" s="23">
        <f>J680</f>
        <v>5361.6200000000008</v>
      </c>
    </row>
    <row r="682" spans="1:22" ht="15" x14ac:dyDescent="0.25">
      <c r="C682" s="48" t="str">
        <f>Source!G308</f>
        <v>Светильники</v>
      </c>
      <c r="D682" s="48"/>
      <c r="E682" s="48"/>
      <c r="F682" s="48"/>
      <c r="G682" s="48"/>
      <c r="H682" s="48"/>
      <c r="I682" s="48"/>
      <c r="J682" s="48"/>
      <c r="K682" s="48"/>
    </row>
    <row r="683" spans="1:22" ht="57" x14ac:dyDescent="0.2">
      <c r="A683" s="18">
        <v>74</v>
      </c>
      <c r="B683" s="18">
        <v>74</v>
      </c>
      <c r="C683" s="18" t="str">
        <f>Source!F309</f>
        <v>1.20-2103-15-1/1</v>
      </c>
      <c r="D683" s="18" t="str">
        <f>Source!G309</f>
        <v>Техническое обслуживание светильника светодиодного типа «Титан» рабочего освещения - полугодовое</v>
      </c>
      <c r="E683" s="19" t="str">
        <f>Source!H309</f>
        <v>шт.</v>
      </c>
      <c r="F683" s="9">
        <f>Source!I309</f>
        <v>200</v>
      </c>
      <c r="G683" s="21"/>
      <c r="H683" s="20"/>
      <c r="I683" s="9"/>
      <c r="J683" s="9"/>
      <c r="K683" s="21"/>
      <c r="L683" s="21"/>
      <c r="Q683">
        <f>ROUND((Source!BZ309/100)*ROUND((Source!AF309*Source!AV309)*Source!I309, 2), 2)</f>
        <v>25186</v>
      </c>
      <c r="R683">
        <f>Source!X309</f>
        <v>25186</v>
      </c>
      <c r="S683">
        <f>ROUND((Source!CA309/100)*ROUND((Source!AF309*Source!AV309)*Source!I309, 2), 2)</f>
        <v>3598</v>
      </c>
      <c r="T683">
        <f>Source!Y309</f>
        <v>3598</v>
      </c>
      <c r="U683">
        <f>ROUND((175/100)*ROUND((Source!AE309*Source!AV309)*Source!I309, 2), 2)</f>
        <v>0</v>
      </c>
      <c r="V683">
        <f>ROUND((108/100)*ROUND(Source!CS309*Source!I309, 2), 2)</f>
        <v>0</v>
      </c>
    </row>
    <row r="684" spans="1:22" ht="14.25" x14ac:dyDescent="0.2">
      <c r="A684" s="18"/>
      <c r="B684" s="18"/>
      <c r="C684" s="18"/>
      <c r="D684" s="18" t="s">
        <v>605</v>
      </c>
      <c r="E684" s="19"/>
      <c r="F684" s="9"/>
      <c r="G684" s="21">
        <f>Source!AO309</f>
        <v>179.9</v>
      </c>
      <c r="H684" s="20" t="str">
        <f>Source!DG309</f>
        <v/>
      </c>
      <c r="I684" s="9">
        <f>Source!AV309</f>
        <v>1</v>
      </c>
      <c r="J684" s="9">
        <f>IF(Source!BA309&lt;&gt; 0, Source!BA309, 1)</f>
        <v>1</v>
      </c>
      <c r="K684" s="21">
        <f>Source!S309</f>
        <v>35980</v>
      </c>
      <c r="L684" s="21"/>
    </row>
    <row r="685" spans="1:22" ht="14.25" x14ac:dyDescent="0.2">
      <c r="A685" s="18"/>
      <c r="B685" s="18"/>
      <c r="C685" s="18"/>
      <c r="D685" s="18" t="s">
        <v>608</v>
      </c>
      <c r="E685" s="19"/>
      <c r="F685" s="9"/>
      <c r="G685" s="21">
        <f>Source!AL309</f>
        <v>9.58</v>
      </c>
      <c r="H685" s="20" t="str">
        <f>Source!DD309</f>
        <v/>
      </c>
      <c r="I685" s="9">
        <f>Source!AW309</f>
        <v>1</v>
      </c>
      <c r="J685" s="9">
        <f>IF(Source!BC309&lt;&gt; 0, Source!BC309, 1)</f>
        <v>1</v>
      </c>
      <c r="K685" s="21">
        <f>Source!P309</f>
        <v>1916</v>
      </c>
      <c r="L685" s="21"/>
    </row>
    <row r="686" spans="1:22" ht="14.25" x14ac:dyDescent="0.2">
      <c r="A686" s="18"/>
      <c r="B686" s="18"/>
      <c r="C686" s="18"/>
      <c r="D686" s="18" t="s">
        <v>609</v>
      </c>
      <c r="E686" s="19" t="s">
        <v>610</v>
      </c>
      <c r="F686" s="9">
        <f>Source!AT309</f>
        <v>70</v>
      </c>
      <c r="G686" s="21"/>
      <c r="H686" s="20"/>
      <c r="I686" s="9"/>
      <c r="J686" s="9"/>
      <c r="K686" s="21">
        <f>SUM(R683:R685)</f>
        <v>25186</v>
      </c>
      <c r="L686" s="21"/>
    </row>
    <row r="687" spans="1:22" ht="14.25" x14ac:dyDescent="0.2">
      <c r="A687" s="18"/>
      <c r="B687" s="18"/>
      <c r="C687" s="18"/>
      <c r="D687" s="18" t="s">
        <v>611</v>
      </c>
      <c r="E687" s="19" t="s">
        <v>610</v>
      </c>
      <c r="F687" s="9">
        <f>Source!AU309</f>
        <v>10</v>
      </c>
      <c r="G687" s="21"/>
      <c r="H687" s="20"/>
      <c r="I687" s="9"/>
      <c r="J687" s="9"/>
      <c r="K687" s="21">
        <f>SUM(T683:T686)</f>
        <v>3598</v>
      </c>
      <c r="L687" s="21"/>
    </row>
    <row r="688" spans="1:22" ht="14.25" x14ac:dyDescent="0.2">
      <c r="A688" s="18"/>
      <c r="B688" s="18"/>
      <c r="C688" s="18"/>
      <c r="D688" s="18" t="s">
        <v>613</v>
      </c>
      <c r="E688" s="19" t="s">
        <v>614</v>
      </c>
      <c r="F688" s="9">
        <f>Source!AQ309</f>
        <v>0.32</v>
      </c>
      <c r="G688" s="21"/>
      <c r="H688" s="20" t="str">
        <f>Source!DI309</f>
        <v/>
      </c>
      <c r="I688" s="9">
        <f>Source!AV309</f>
        <v>1</v>
      </c>
      <c r="J688" s="9"/>
      <c r="K688" s="21"/>
      <c r="L688" s="21">
        <f>Source!U309</f>
        <v>64</v>
      </c>
    </row>
    <row r="689" spans="1:22" ht="15" x14ac:dyDescent="0.25">
      <c r="A689" s="24"/>
      <c r="B689" s="24"/>
      <c r="C689" s="24"/>
      <c r="D689" s="24"/>
      <c r="E689" s="24"/>
      <c r="F689" s="24"/>
      <c r="G689" s="24"/>
      <c r="H689" s="24"/>
      <c r="I689" s="24"/>
      <c r="J689" s="47">
        <f>K684+K685+K686+K687</f>
        <v>66680</v>
      </c>
      <c r="K689" s="47"/>
      <c r="L689" s="25">
        <f>IF(Source!I309&lt;&gt;0, ROUND(J689/Source!I309, 2), 0)</f>
        <v>333.4</v>
      </c>
      <c r="P689" s="23">
        <f>J689</f>
        <v>66680</v>
      </c>
    </row>
    <row r="690" spans="1:22" ht="99.75" x14ac:dyDescent="0.2">
      <c r="A690" s="18">
        <v>75</v>
      </c>
      <c r="B690" s="18">
        <v>75</v>
      </c>
      <c r="C690" s="18" t="str">
        <f>Source!F310</f>
        <v>1.20-2103-25-1/1</v>
      </c>
      <c r="D690" s="18" t="str">
        <f>Source!G310</f>
        <v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</v>
      </c>
      <c r="E690" s="19" t="str">
        <f>Source!H310</f>
        <v>шт.</v>
      </c>
      <c r="F690" s="9">
        <f>Source!I310</f>
        <v>27</v>
      </c>
      <c r="G690" s="21"/>
      <c r="H690" s="20"/>
      <c r="I690" s="9"/>
      <c r="J690" s="9"/>
      <c r="K690" s="21"/>
      <c r="L690" s="21"/>
      <c r="Q690">
        <f>ROUND((Source!BZ310/100)*ROUND((Source!AF310*Source!AV310)*Source!I310, 2), 2)</f>
        <v>1912.49</v>
      </c>
      <c r="R690">
        <f>Source!X310</f>
        <v>1912.49</v>
      </c>
      <c r="S690">
        <f>ROUND((Source!CA310/100)*ROUND((Source!AF310*Source!AV310)*Source!I310, 2), 2)</f>
        <v>273.20999999999998</v>
      </c>
      <c r="T690">
        <f>Source!Y310</f>
        <v>273.20999999999998</v>
      </c>
      <c r="U690">
        <f>ROUND((175/100)*ROUND((Source!AE310*Source!AV310)*Source!I310, 2), 2)</f>
        <v>0</v>
      </c>
      <c r="V690">
        <f>ROUND((108/100)*ROUND(Source!CS310*Source!I310, 2), 2)</f>
        <v>0</v>
      </c>
    </row>
    <row r="691" spans="1:22" ht="14.25" x14ac:dyDescent="0.2">
      <c r="A691" s="18"/>
      <c r="B691" s="18"/>
      <c r="C691" s="18"/>
      <c r="D691" s="18" t="s">
        <v>605</v>
      </c>
      <c r="E691" s="19"/>
      <c r="F691" s="9"/>
      <c r="G691" s="21">
        <f>Source!AO310</f>
        <v>101.19</v>
      </c>
      <c r="H691" s="20" t="str">
        <f>Source!DG310</f>
        <v/>
      </c>
      <c r="I691" s="9">
        <f>Source!AV310</f>
        <v>1</v>
      </c>
      <c r="J691" s="9">
        <f>IF(Source!BA310&lt;&gt; 0, Source!BA310, 1)</f>
        <v>1</v>
      </c>
      <c r="K691" s="21">
        <f>Source!S310</f>
        <v>2732.13</v>
      </c>
      <c r="L691" s="21"/>
    </row>
    <row r="692" spans="1:22" ht="14.25" x14ac:dyDescent="0.2">
      <c r="A692" s="18"/>
      <c r="B692" s="18"/>
      <c r="C692" s="18"/>
      <c r="D692" s="18" t="s">
        <v>608</v>
      </c>
      <c r="E692" s="19"/>
      <c r="F692" s="9"/>
      <c r="G692" s="21">
        <f>Source!AL310</f>
        <v>1.26</v>
      </c>
      <c r="H692" s="20" t="str">
        <f>Source!DD310</f>
        <v/>
      </c>
      <c r="I692" s="9">
        <f>Source!AW310</f>
        <v>1</v>
      </c>
      <c r="J692" s="9">
        <f>IF(Source!BC310&lt;&gt; 0, Source!BC310, 1)</f>
        <v>1</v>
      </c>
      <c r="K692" s="21">
        <f>Source!P310</f>
        <v>34.020000000000003</v>
      </c>
      <c r="L692" s="21"/>
    </row>
    <row r="693" spans="1:22" ht="14.25" x14ac:dyDescent="0.2">
      <c r="A693" s="18"/>
      <c r="B693" s="18"/>
      <c r="C693" s="18"/>
      <c r="D693" s="18" t="s">
        <v>609</v>
      </c>
      <c r="E693" s="19" t="s">
        <v>610</v>
      </c>
      <c r="F693" s="9">
        <f>Source!AT310</f>
        <v>70</v>
      </c>
      <c r="G693" s="21"/>
      <c r="H693" s="20"/>
      <c r="I693" s="9"/>
      <c r="J693" s="9"/>
      <c r="K693" s="21">
        <f>SUM(R690:R692)</f>
        <v>1912.49</v>
      </c>
      <c r="L693" s="21"/>
    </row>
    <row r="694" spans="1:22" ht="14.25" x14ac:dyDescent="0.2">
      <c r="A694" s="18"/>
      <c r="B694" s="18"/>
      <c r="C694" s="18"/>
      <c r="D694" s="18" t="s">
        <v>611</v>
      </c>
      <c r="E694" s="19" t="s">
        <v>610</v>
      </c>
      <c r="F694" s="9">
        <f>Source!AU310</f>
        <v>10</v>
      </c>
      <c r="G694" s="21"/>
      <c r="H694" s="20"/>
      <c r="I694" s="9"/>
      <c r="J694" s="9"/>
      <c r="K694" s="21">
        <f>SUM(T690:T693)</f>
        <v>273.20999999999998</v>
      </c>
      <c r="L694" s="21"/>
    </row>
    <row r="695" spans="1:22" ht="14.25" x14ac:dyDescent="0.2">
      <c r="A695" s="18"/>
      <c r="B695" s="18"/>
      <c r="C695" s="18"/>
      <c r="D695" s="18" t="s">
        <v>613</v>
      </c>
      <c r="E695" s="19" t="s">
        <v>614</v>
      </c>
      <c r="F695" s="9">
        <f>Source!AQ310</f>
        <v>0.18</v>
      </c>
      <c r="G695" s="21"/>
      <c r="H695" s="20" t="str">
        <f>Source!DI310</f>
        <v/>
      </c>
      <c r="I695" s="9">
        <f>Source!AV310</f>
        <v>1</v>
      </c>
      <c r="J695" s="9"/>
      <c r="K695" s="21"/>
      <c r="L695" s="21">
        <f>Source!U310</f>
        <v>4.8599999999999994</v>
      </c>
    </row>
    <row r="696" spans="1:22" ht="15" x14ac:dyDescent="0.25">
      <c r="A696" s="24"/>
      <c r="B696" s="24"/>
      <c r="C696" s="24"/>
      <c r="D696" s="24"/>
      <c r="E696" s="24"/>
      <c r="F696" s="24"/>
      <c r="G696" s="24"/>
      <c r="H696" s="24"/>
      <c r="I696" s="24"/>
      <c r="J696" s="47">
        <f>K691+K692+K693+K694</f>
        <v>4951.8500000000004</v>
      </c>
      <c r="K696" s="47"/>
      <c r="L696" s="25">
        <f>IF(Source!I310&lt;&gt;0, ROUND(J696/Source!I310, 2), 0)</f>
        <v>183.4</v>
      </c>
      <c r="P696" s="23">
        <f>J696</f>
        <v>4951.8500000000004</v>
      </c>
    </row>
    <row r="697" spans="1:22" ht="114" x14ac:dyDescent="0.2">
      <c r="A697" s="18">
        <v>76</v>
      </c>
      <c r="B697" s="18">
        <v>76</v>
      </c>
      <c r="C697" s="18" t="str">
        <f>Source!F311</f>
        <v>1.20-2103-24-1/1</v>
      </c>
      <c r="D697" s="18" t="str">
        <f>Source!G311</f>
        <v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</v>
      </c>
      <c r="E697" s="19" t="str">
        <f>Source!H311</f>
        <v>шт.</v>
      </c>
      <c r="F697" s="9">
        <f>Source!I311</f>
        <v>15</v>
      </c>
      <c r="G697" s="21"/>
      <c r="H697" s="20"/>
      <c r="I697" s="9"/>
      <c r="J697" s="9"/>
      <c r="K697" s="21"/>
      <c r="L697" s="21"/>
      <c r="Q697">
        <f>ROUND((Source!BZ311/100)*ROUND((Source!AF311*Source!AV311)*Source!I311, 2), 2)</f>
        <v>1770.83</v>
      </c>
      <c r="R697">
        <f>Source!X311</f>
        <v>1770.83</v>
      </c>
      <c r="S697">
        <f>ROUND((Source!CA311/100)*ROUND((Source!AF311*Source!AV311)*Source!I311, 2), 2)</f>
        <v>252.98</v>
      </c>
      <c r="T697">
        <f>Source!Y311</f>
        <v>252.98</v>
      </c>
      <c r="U697">
        <f>ROUND((175/100)*ROUND((Source!AE311*Source!AV311)*Source!I311, 2), 2)</f>
        <v>0</v>
      </c>
      <c r="V697">
        <f>ROUND((108/100)*ROUND(Source!CS311*Source!I311, 2), 2)</f>
        <v>0</v>
      </c>
    </row>
    <row r="698" spans="1:22" ht="14.25" x14ac:dyDescent="0.2">
      <c r="A698" s="18"/>
      <c r="B698" s="18"/>
      <c r="C698" s="18"/>
      <c r="D698" s="18" t="s">
        <v>605</v>
      </c>
      <c r="E698" s="19"/>
      <c r="F698" s="9"/>
      <c r="G698" s="21">
        <f>Source!AO311</f>
        <v>168.65</v>
      </c>
      <c r="H698" s="20" t="str">
        <f>Source!DG311</f>
        <v/>
      </c>
      <c r="I698" s="9">
        <f>Source!AV311</f>
        <v>1</v>
      </c>
      <c r="J698" s="9">
        <f>IF(Source!BA311&lt;&gt; 0, Source!BA311, 1)</f>
        <v>1</v>
      </c>
      <c r="K698" s="21">
        <f>Source!S311</f>
        <v>2529.75</v>
      </c>
      <c r="L698" s="21"/>
    </row>
    <row r="699" spans="1:22" ht="14.25" x14ac:dyDescent="0.2">
      <c r="A699" s="18"/>
      <c r="B699" s="18"/>
      <c r="C699" s="18"/>
      <c r="D699" s="18" t="s">
        <v>608</v>
      </c>
      <c r="E699" s="19"/>
      <c r="F699" s="9"/>
      <c r="G699" s="21">
        <f>Source!AL311</f>
        <v>0.63</v>
      </c>
      <c r="H699" s="20" t="str">
        <f>Source!DD311</f>
        <v/>
      </c>
      <c r="I699" s="9">
        <f>Source!AW311</f>
        <v>1</v>
      </c>
      <c r="J699" s="9">
        <f>IF(Source!BC311&lt;&gt; 0, Source!BC311, 1)</f>
        <v>1</v>
      </c>
      <c r="K699" s="21">
        <f>Source!P311</f>
        <v>9.4499999999999993</v>
      </c>
      <c r="L699" s="21"/>
    </row>
    <row r="700" spans="1:22" ht="14.25" x14ac:dyDescent="0.2">
      <c r="A700" s="18"/>
      <c r="B700" s="18"/>
      <c r="C700" s="18"/>
      <c r="D700" s="18" t="s">
        <v>609</v>
      </c>
      <c r="E700" s="19" t="s">
        <v>610</v>
      </c>
      <c r="F700" s="9">
        <f>Source!AT311</f>
        <v>70</v>
      </c>
      <c r="G700" s="21"/>
      <c r="H700" s="20"/>
      <c r="I700" s="9"/>
      <c r="J700" s="9"/>
      <c r="K700" s="21">
        <f>SUM(R697:R699)</f>
        <v>1770.83</v>
      </c>
      <c r="L700" s="21"/>
    </row>
    <row r="701" spans="1:22" ht="14.25" x14ac:dyDescent="0.2">
      <c r="A701" s="18"/>
      <c r="B701" s="18"/>
      <c r="C701" s="18"/>
      <c r="D701" s="18" t="s">
        <v>611</v>
      </c>
      <c r="E701" s="19" t="s">
        <v>610</v>
      </c>
      <c r="F701" s="9">
        <f>Source!AU311</f>
        <v>10</v>
      </c>
      <c r="G701" s="21"/>
      <c r="H701" s="20"/>
      <c r="I701" s="9"/>
      <c r="J701" s="9"/>
      <c r="K701" s="21">
        <f>SUM(T697:T700)</f>
        <v>252.98</v>
      </c>
      <c r="L701" s="21"/>
    </row>
    <row r="702" spans="1:22" ht="14.25" x14ac:dyDescent="0.2">
      <c r="A702" s="18"/>
      <c r="B702" s="18"/>
      <c r="C702" s="18"/>
      <c r="D702" s="18" t="s">
        <v>613</v>
      </c>
      <c r="E702" s="19" t="s">
        <v>614</v>
      </c>
      <c r="F702" s="9">
        <f>Source!AQ311</f>
        <v>0.3</v>
      </c>
      <c r="G702" s="21"/>
      <c r="H702" s="20" t="str">
        <f>Source!DI311</f>
        <v/>
      </c>
      <c r="I702" s="9">
        <f>Source!AV311</f>
        <v>1</v>
      </c>
      <c r="J702" s="9"/>
      <c r="K702" s="21"/>
      <c r="L702" s="21">
        <f>Source!U311</f>
        <v>4.5</v>
      </c>
    </row>
    <row r="703" spans="1:22" ht="15" x14ac:dyDescent="0.25">
      <c r="A703" s="24"/>
      <c r="B703" s="24"/>
      <c r="C703" s="24"/>
      <c r="D703" s="24"/>
      <c r="E703" s="24"/>
      <c r="F703" s="24"/>
      <c r="G703" s="24"/>
      <c r="H703" s="24"/>
      <c r="I703" s="24"/>
      <c r="J703" s="47">
        <f>K698+K699+K700+K701</f>
        <v>4563.0099999999993</v>
      </c>
      <c r="K703" s="47"/>
      <c r="L703" s="25">
        <f>IF(Source!I311&lt;&gt;0, ROUND(J703/Source!I311, 2), 0)</f>
        <v>304.2</v>
      </c>
      <c r="P703" s="23">
        <f>J703</f>
        <v>4563.0099999999993</v>
      </c>
    </row>
    <row r="704" spans="1:22" ht="71.25" x14ac:dyDescent="0.2">
      <c r="A704" s="18">
        <v>77</v>
      </c>
      <c r="B704" s="18">
        <v>77</v>
      </c>
      <c r="C704" s="18" t="str">
        <f>Source!F312</f>
        <v>1.20-2103-17-1/1</v>
      </c>
      <c r="D704" s="18" t="str">
        <f>Source!G312</f>
        <v>Техническое обслуживание прожектора светодиодного мощностью 100 Вт на высоте до 3 м, соединение проводов винтовым зажимом - годовое  //  Светильник уличный</v>
      </c>
      <c r="E704" s="19" t="str">
        <f>Source!H312</f>
        <v>шт.</v>
      </c>
      <c r="F704" s="9">
        <f>Source!I312</f>
        <v>12</v>
      </c>
      <c r="G704" s="21"/>
      <c r="H704" s="20"/>
      <c r="I704" s="9"/>
      <c r="J704" s="9"/>
      <c r="K704" s="21"/>
      <c r="L704" s="21"/>
      <c r="Q704">
        <f>ROUND((Source!BZ312/100)*ROUND((Source!AF312*Source!AV312)*Source!I312, 2), 2)</f>
        <v>850</v>
      </c>
      <c r="R704">
        <f>Source!X312</f>
        <v>850</v>
      </c>
      <c r="S704">
        <f>ROUND((Source!CA312/100)*ROUND((Source!AF312*Source!AV312)*Source!I312, 2), 2)</f>
        <v>121.43</v>
      </c>
      <c r="T704">
        <f>Source!Y312</f>
        <v>121.43</v>
      </c>
      <c r="U704">
        <f>ROUND((175/100)*ROUND((Source!AE312*Source!AV312)*Source!I312, 2), 2)</f>
        <v>0</v>
      </c>
      <c r="V704">
        <f>ROUND((108/100)*ROUND(Source!CS312*Source!I312, 2), 2)</f>
        <v>0</v>
      </c>
    </row>
    <row r="705" spans="1:22" ht="14.25" x14ac:dyDescent="0.2">
      <c r="A705" s="18"/>
      <c r="B705" s="18"/>
      <c r="C705" s="18"/>
      <c r="D705" s="18" t="s">
        <v>605</v>
      </c>
      <c r="E705" s="19"/>
      <c r="F705" s="9"/>
      <c r="G705" s="21">
        <f>Source!AO312</f>
        <v>101.19</v>
      </c>
      <c r="H705" s="20" t="str">
        <f>Source!DG312</f>
        <v/>
      </c>
      <c r="I705" s="9">
        <f>Source!AV312</f>
        <v>1</v>
      </c>
      <c r="J705" s="9">
        <f>IF(Source!BA312&lt;&gt; 0, Source!BA312, 1)</f>
        <v>1</v>
      </c>
      <c r="K705" s="21">
        <f>Source!S312</f>
        <v>1214.28</v>
      </c>
      <c r="L705" s="21"/>
    </row>
    <row r="706" spans="1:22" ht="14.25" x14ac:dyDescent="0.2">
      <c r="A706" s="18"/>
      <c r="B706" s="18"/>
      <c r="C706" s="18"/>
      <c r="D706" s="18" t="s">
        <v>608</v>
      </c>
      <c r="E706" s="19"/>
      <c r="F706" s="9"/>
      <c r="G706" s="21">
        <f>Source!AL312</f>
        <v>0.94</v>
      </c>
      <c r="H706" s="20" t="str">
        <f>Source!DD312</f>
        <v/>
      </c>
      <c r="I706" s="9">
        <f>Source!AW312</f>
        <v>1</v>
      </c>
      <c r="J706" s="9">
        <f>IF(Source!BC312&lt;&gt; 0, Source!BC312, 1)</f>
        <v>1</v>
      </c>
      <c r="K706" s="21">
        <f>Source!P312</f>
        <v>11.28</v>
      </c>
      <c r="L706" s="21"/>
    </row>
    <row r="707" spans="1:22" ht="14.25" x14ac:dyDescent="0.2">
      <c r="A707" s="18"/>
      <c r="B707" s="18"/>
      <c r="C707" s="18"/>
      <c r="D707" s="18" t="s">
        <v>609</v>
      </c>
      <c r="E707" s="19" t="s">
        <v>610</v>
      </c>
      <c r="F707" s="9">
        <f>Source!AT312</f>
        <v>70</v>
      </c>
      <c r="G707" s="21"/>
      <c r="H707" s="20"/>
      <c r="I707" s="9"/>
      <c r="J707" s="9"/>
      <c r="K707" s="21">
        <f>SUM(R704:R706)</f>
        <v>850</v>
      </c>
      <c r="L707" s="21"/>
    </row>
    <row r="708" spans="1:22" ht="14.25" x14ac:dyDescent="0.2">
      <c r="A708" s="18"/>
      <c r="B708" s="18"/>
      <c r="C708" s="18"/>
      <c r="D708" s="18" t="s">
        <v>611</v>
      </c>
      <c r="E708" s="19" t="s">
        <v>610</v>
      </c>
      <c r="F708" s="9">
        <f>Source!AU312</f>
        <v>10</v>
      </c>
      <c r="G708" s="21"/>
      <c r="H708" s="20"/>
      <c r="I708" s="9"/>
      <c r="J708" s="9"/>
      <c r="K708" s="21">
        <f>SUM(T704:T707)</f>
        <v>121.43</v>
      </c>
      <c r="L708" s="21"/>
    </row>
    <row r="709" spans="1:22" ht="14.25" x14ac:dyDescent="0.2">
      <c r="A709" s="18"/>
      <c r="B709" s="18"/>
      <c r="C709" s="18"/>
      <c r="D709" s="18" t="s">
        <v>613</v>
      </c>
      <c r="E709" s="19" t="s">
        <v>614</v>
      </c>
      <c r="F709" s="9">
        <f>Source!AQ312</f>
        <v>0.18</v>
      </c>
      <c r="G709" s="21"/>
      <c r="H709" s="20" t="str">
        <f>Source!DI312</f>
        <v/>
      </c>
      <c r="I709" s="9">
        <f>Source!AV312</f>
        <v>1</v>
      </c>
      <c r="J709" s="9"/>
      <c r="K709" s="21"/>
      <c r="L709" s="21">
        <f>Source!U312</f>
        <v>2.16</v>
      </c>
    </row>
    <row r="710" spans="1:22" ht="15" x14ac:dyDescent="0.25">
      <c r="A710" s="24"/>
      <c r="B710" s="24"/>
      <c r="C710" s="24"/>
      <c r="D710" s="24"/>
      <c r="E710" s="24"/>
      <c r="F710" s="24"/>
      <c r="G710" s="24"/>
      <c r="H710" s="24"/>
      <c r="I710" s="24"/>
      <c r="J710" s="47">
        <f>K705+K706+K707+K708</f>
        <v>2196.9899999999998</v>
      </c>
      <c r="K710" s="47"/>
      <c r="L710" s="25">
        <f>IF(Source!I312&lt;&gt;0, ROUND(J710/Source!I312, 2), 0)</f>
        <v>183.08</v>
      </c>
      <c r="P710" s="23">
        <f>J710</f>
        <v>2196.9899999999998</v>
      </c>
    </row>
    <row r="712" spans="1:22" ht="15" x14ac:dyDescent="0.25">
      <c r="C712" s="48" t="str">
        <f>Source!G313</f>
        <v>Электроустановочное оборудование</v>
      </c>
      <c r="D712" s="48"/>
      <c r="E712" s="48"/>
      <c r="F712" s="48"/>
      <c r="G712" s="48"/>
      <c r="H712" s="48"/>
      <c r="I712" s="48"/>
      <c r="J712" s="48"/>
      <c r="K712" s="48"/>
    </row>
    <row r="713" spans="1:22" ht="71.25" x14ac:dyDescent="0.2">
      <c r="A713" s="18">
        <v>78</v>
      </c>
      <c r="B713" s="18">
        <v>78</v>
      </c>
      <c r="C713" s="18" t="str">
        <f>Source!F316</f>
        <v>1.21-2303-37-1/1</v>
      </c>
      <c r="D713" s="18" t="str">
        <f>Source!G316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E713" s="19" t="str">
        <f>Source!H316</f>
        <v>10 шт.</v>
      </c>
      <c r="F713" s="9">
        <f>Source!I316</f>
        <v>6.4</v>
      </c>
      <c r="G713" s="21"/>
      <c r="H713" s="20"/>
      <c r="I713" s="9"/>
      <c r="J713" s="9"/>
      <c r="K713" s="21"/>
      <c r="L713" s="21"/>
      <c r="Q713">
        <f>ROUND((Source!BZ316/100)*ROUND((Source!AF316*Source!AV316)*Source!I316, 2), 2)</f>
        <v>497.95</v>
      </c>
      <c r="R713">
        <f>Source!X316</f>
        <v>497.95</v>
      </c>
      <c r="S713">
        <f>ROUND((Source!CA316/100)*ROUND((Source!AF316*Source!AV316)*Source!I316, 2), 2)</f>
        <v>71.14</v>
      </c>
      <c r="T713">
        <f>Source!Y316</f>
        <v>71.14</v>
      </c>
      <c r="U713">
        <f>ROUND((175/100)*ROUND((Source!AE316*Source!AV316)*Source!I316, 2), 2)</f>
        <v>0</v>
      </c>
      <c r="V713">
        <f>ROUND((108/100)*ROUND(Source!CS316*Source!I316, 2), 2)</f>
        <v>0</v>
      </c>
    </row>
    <row r="714" spans="1:22" x14ac:dyDescent="0.2">
      <c r="D714" s="26" t="str">
        <f>"Объем: "&amp;Source!I316&amp;"=(55+"&amp;"9)/"&amp;"10"</f>
        <v>Объем: 6,4=(55+9)/10</v>
      </c>
    </row>
    <row r="715" spans="1:22" ht="14.25" x14ac:dyDescent="0.2">
      <c r="A715" s="18"/>
      <c r="B715" s="18"/>
      <c r="C715" s="18"/>
      <c r="D715" s="18" t="s">
        <v>605</v>
      </c>
      <c r="E715" s="19"/>
      <c r="F715" s="9"/>
      <c r="G715" s="21">
        <f>Source!AO316</f>
        <v>111.15</v>
      </c>
      <c r="H715" s="20" t="str">
        <f>Source!DG316</f>
        <v/>
      </c>
      <c r="I715" s="9">
        <f>Source!AV316</f>
        <v>1</v>
      </c>
      <c r="J715" s="9">
        <f>IF(Source!BA316&lt;&gt; 0, Source!BA316, 1)</f>
        <v>1</v>
      </c>
      <c r="K715" s="21">
        <f>Source!S316</f>
        <v>711.36</v>
      </c>
      <c r="L715" s="21"/>
    </row>
    <row r="716" spans="1:22" ht="14.25" x14ac:dyDescent="0.2">
      <c r="A716" s="18"/>
      <c r="B716" s="18"/>
      <c r="C716" s="18"/>
      <c r="D716" s="18" t="s">
        <v>608</v>
      </c>
      <c r="E716" s="19"/>
      <c r="F716" s="9"/>
      <c r="G716" s="21">
        <f>Source!AL316</f>
        <v>6.3</v>
      </c>
      <c r="H716" s="20" t="str">
        <f>Source!DD316</f>
        <v/>
      </c>
      <c r="I716" s="9">
        <f>Source!AW316</f>
        <v>1</v>
      </c>
      <c r="J716" s="9">
        <f>IF(Source!BC316&lt;&gt; 0, Source!BC316, 1)</f>
        <v>1</v>
      </c>
      <c r="K716" s="21">
        <f>Source!P316</f>
        <v>40.32</v>
      </c>
      <c r="L716" s="21"/>
    </row>
    <row r="717" spans="1:22" ht="14.25" x14ac:dyDescent="0.2">
      <c r="A717" s="18"/>
      <c r="B717" s="18"/>
      <c r="C717" s="18"/>
      <c r="D717" s="18" t="s">
        <v>609</v>
      </c>
      <c r="E717" s="19" t="s">
        <v>610</v>
      </c>
      <c r="F717" s="9">
        <f>Source!AT316</f>
        <v>70</v>
      </c>
      <c r="G717" s="21"/>
      <c r="H717" s="20"/>
      <c r="I717" s="9"/>
      <c r="J717" s="9"/>
      <c r="K717" s="21">
        <f>SUM(R713:R716)</f>
        <v>497.95</v>
      </c>
      <c r="L717" s="21"/>
    </row>
    <row r="718" spans="1:22" ht="14.25" x14ac:dyDescent="0.2">
      <c r="A718" s="18"/>
      <c r="B718" s="18"/>
      <c r="C718" s="18"/>
      <c r="D718" s="18" t="s">
        <v>611</v>
      </c>
      <c r="E718" s="19" t="s">
        <v>610</v>
      </c>
      <c r="F718" s="9">
        <f>Source!AU316</f>
        <v>10</v>
      </c>
      <c r="G718" s="21"/>
      <c r="H718" s="20"/>
      <c r="I718" s="9"/>
      <c r="J718" s="9"/>
      <c r="K718" s="21">
        <f>SUM(T713:T717)</f>
        <v>71.14</v>
      </c>
      <c r="L718" s="21"/>
    </row>
    <row r="719" spans="1:22" ht="14.25" x14ac:dyDescent="0.2">
      <c r="A719" s="18"/>
      <c r="B719" s="18"/>
      <c r="C719" s="18"/>
      <c r="D719" s="18" t="s">
        <v>613</v>
      </c>
      <c r="E719" s="19" t="s">
        <v>614</v>
      </c>
      <c r="F719" s="9">
        <f>Source!AQ316</f>
        <v>0.18</v>
      </c>
      <c r="G719" s="21"/>
      <c r="H719" s="20" t="str">
        <f>Source!DI316</f>
        <v/>
      </c>
      <c r="I719" s="9">
        <f>Source!AV316</f>
        <v>1</v>
      </c>
      <c r="J719" s="9"/>
      <c r="K719" s="21"/>
      <c r="L719" s="21">
        <f>Source!U316</f>
        <v>1.1519999999999999</v>
      </c>
    </row>
    <row r="720" spans="1:22" ht="15" x14ac:dyDescent="0.25">
      <c r="A720" s="24"/>
      <c r="B720" s="24"/>
      <c r="C720" s="24"/>
      <c r="D720" s="24"/>
      <c r="E720" s="24"/>
      <c r="F720" s="24"/>
      <c r="G720" s="24"/>
      <c r="H720" s="24"/>
      <c r="I720" s="24"/>
      <c r="J720" s="47">
        <f>K715+K716+K717+K718</f>
        <v>1320.7700000000002</v>
      </c>
      <c r="K720" s="47"/>
      <c r="L720" s="25">
        <f>IF(Source!I316&lt;&gt;0, ROUND(J720/Source!I316, 2), 0)</f>
        <v>206.37</v>
      </c>
      <c r="P720" s="23">
        <f>J720</f>
        <v>1320.7700000000002</v>
      </c>
    </row>
    <row r="721" spans="1:22" ht="57" x14ac:dyDescent="0.2">
      <c r="A721" s="18">
        <v>79</v>
      </c>
      <c r="B721" s="18">
        <v>79</v>
      </c>
      <c r="C721" s="18" t="str">
        <f>Source!F317</f>
        <v>1.21-2303-31-1/1</v>
      </c>
      <c r="D721" s="18" t="str">
        <f>Source!G317</f>
        <v>Техническое обслуживание коробки клеммной соединительной, с количеством клемм до 20  //  Коробка распаечная, Клемная колодка</v>
      </c>
      <c r="E721" s="19" t="str">
        <f>Source!H317</f>
        <v>шт.</v>
      </c>
      <c r="F721" s="9">
        <f>Source!I317</f>
        <v>490</v>
      </c>
      <c r="G721" s="21"/>
      <c r="H721" s="20"/>
      <c r="I721" s="9"/>
      <c r="J721" s="9"/>
      <c r="K721" s="21"/>
      <c r="L721" s="21"/>
      <c r="Q721">
        <f>ROUND((Source!BZ317/100)*ROUND((Source!AF317*Source!AV317)*Source!I317, 2), 2)</f>
        <v>203326.97</v>
      </c>
      <c r="R721">
        <f>Source!X317</f>
        <v>203326.97</v>
      </c>
      <c r="S721">
        <f>ROUND((Source!CA317/100)*ROUND((Source!AF317*Source!AV317)*Source!I317, 2), 2)</f>
        <v>29046.71</v>
      </c>
      <c r="T721">
        <f>Source!Y317</f>
        <v>29046.71</v>
      </c>
      <c r="U721">
        <f>ROUND((175/100)*ROUND((Source!AE317*Source!AV317)*Source!I317, 2), 2)</f>
        <v>0</v>
      </c>
      <c r="V721">
        <f>ROUND((108/100)*ROUND(Source!CS317*Source!I317, 2), 2)</f>
        <v>0</v>
      </c>
    </row>
    <row r="722" spans="1:22" x14ac:dyDescent="0.2">
      <c r="D722" s="26" t="str">
        <f>"Объем: "&amp;Source!I317&amp;"=80+"&amp;"50+"&amp;"60+"&amp;"300"</f>
        <v>Объем: 490=80+50+60+300</v>
      </c>
    </row>
    <row r="723" spans="1:22" ht="14.25" x14ac:dyDescent="0.2">
      <c r="A723" s="18"/>
      <c r="B723" s="18"/>
      <c r="C723" s="18"/>
      <c r="D723" s="18" t="s">
        <v>605</v>
      </c>
      <c r="E723" s="19"/>
      <c r="F723" s="9"/>
      <c r="G723" s="21">
        <f>Source!AO317</f>
        <v>592.79</v>
      </c>
      <c r="H723" s="20" t="str">
        <f>Source!DG317</f>
        <v/>
      </c>
      <c r="I723" s="9">
        <f>Source!AV317</f>
        <v>1</v>
      </c>
      <c r="J723" s="9">
        <f>IF(Source!BA317&lt;&gt; 0, Source!BA317, 1)</f>
        <v>1</v>
      </c>
      <c r="K723" s="21">
        <f>Source!S317</f>
        <v>290467.09999999998</v>
      </c>
      <c r="L723" s="21"/>
    </row>
    <row r="724" spans="1:22" ht="14.25" x14ac:dyDescent="0.2">
      <c r="A724" s="18"/>
      <c r="B724" s="18"/>
      <c r="C724" s="18"/>
      <c r="D724" s="18" t="s">
        <v>608</v>
      </c>
      <c r="E724" s="19"/>
      <c r="F724" s="9"/>
      <c r="G724" s="21">
        <f>Source!AL317</f>
        <v>6.02</v>
      </c>
      <c r="H724" s="20" t="str">
        <f>Source!DD317</f>
        <v/>
      </c>
      <c r="I724" s="9">
        <f>Source!AW317</f>
        <v>1</v>
      </c>
      <c r="J724" s="9">
        <f>IF(Source!BC317&lt;&gt; 0, Source!BC317, 1)</f>
        <v>1</v>
      </c>
      <c r="K724" s="21">
        <f>Source!P317</f>
        <v>2949.8</v>
      </c>
      <c r="L724" s="21"/>
    </row>
    <row r="725" spans="1:22" ht="14.25" x14ac:dyDescent="0.2">
      <c r="A725" s="18"/>
      <c r="B725" s="18"/>
      <c r="C725" s="18"/>
      <c r="D725" s="18" t="s">
        <v>609</v>
      </c>
      <c r="E725" s="19" t="s">
        <v>610</v>
      </c>
      <c r="F725" s="9">
        <f>Source!AT317</f>
        <v>70</v>
      </c>
      <c r="G725" s="21"/>
      <c r="H725" s="20"/>
      <c r="I725" s="9"/>
      <c r="J725" s="9"/>
      <c r="K725" s="21">
        <f>SUM(R721:R724)</f>
        <v>203326.97</v>
      </c>
      <c r="L725" s="21"/>
    </row>
    <row r="726" spans="1:22" ht="14.25" x14ac:dyDescent="0.2">
      <c r="A726" s="18"/>
      <c r="B726" s="18"/>
      <c r="C726" s="18"/>
      <c r="D726" s="18" t="s">
        <v>611</v>
      </c>
      <c r="E726" s="19" t="s">
        <v>610</v>
      </c>
      <c r="F726" s="9">
        <f>Source!AU317</f>
        <v>10</v>
      </c>
      <c r="G726" s="21"/>
      <c r="H726" s="20"/>
      <c r="I726" s="9"/>
      <c r="J726" s="9"/>
      <c r="K726" s="21">
        <f>SUM(T721:T725)</f>
        <v>29046.71</v>
      </c>
      <c r="L726" s="21"/>
    </row>
    <row r="727" spans="1:22" ht="14.25" x14ac:dyDescent="0.2">
      <c r="A727" s="18"/>
      <c r="B727" s="18"/>
      <c r="C727" s="18"/>
      <c r="D727" s="18" t="s">
        <v>613</v>
      </c>
      <c r="E727" s="19" t="s">
        <v>614</v>
      </c>
      <c r="F727" s="9">
        <f>Source!AQ317</f>
        <v>0.96</v>
      </c>
      <c r="G727" s="21"/>
      <c r="H727" s="20" t="str">
        <f>Source!DI317</f>
        <v/>
      </c>
      <c r="I727" s="9">
        <f>Source!AV317</f>
        <v>1</v>
      </c>
      <c r="J727" s="9"/>
      <c r="K727" s="21"/>
      <c r="L727" s="21">
        <f>Source!U317</f>
        <v>470.4</v>
      </c>
    </row>
    <row r="728" spans="1:22" ht="15" x14ac:dyDescent="0.25">
      <c r="A728" s="24"/>
      <c r="B728" s="24"/>
      <c r="C728" s="24"/>
      <c r="D728" s="24"/>
      <c r="E728" s="24"/>
      <c r="F728" s="24"/>
      <c r="G728" s="24"/>
      <c r="H728" s="24"/>
      <c r="I728" s="24"/>
      <c r="J728" s="47">
        <f>K723+K724+K725+K726</f>
        <v>525790.57999999996</v>
      </c>
      <c r="K728" s="47"/>
      <c r="L728" s="25">
        <f>IF(Source!I317&lt;&gt;0, ROUND(J728/Source!I317, 2), 0)</f>
        <v>1073.04</v>
      </c>
      <c r="P728" s="23">
        <f>J728</f>
        <v>525790.57999999996</v>
      </c>
    </row>
    <row r="730" spans="1:22" ht="15" x14ac:dyDescent="0.25">
      <c r="C730" s="48" t="str">
        <f>Source!G318</f>
        <v>Кабельные изделия</v>
      </c>
      <c r="D730" s="48"/>
      <c r="E730" s="48"/>
      <c r="F730" s="48"/>
      <c r="G730" s="48"/>
      <c r="H730" s="48"/>
      <c r="I730" s="48"/>
      <c r="J730" s="48"/>
      <c r="K730" s="48"/>
    </row>
    <row r="731" spans="1:22" ht="71.25" x14ac:dyDescent="0.2">
      <c r="A731" s="18">
        <v>80</v>
      </c>
      <c r="B731" s="18">
        <v>80</v>
      </c>
      <c r="C731" s="18" t="str">
        <f>Source!F319</f>
        <v>1.21-2103-9-7/1</v>
      </c>
      <c r="D731" s="18" t="str">
        <f>Source!G319</f>
        <v>Техническое обслуживание силовых сетей, проложенных по кирпичным и бетонным основаниям, провод сечением 3х25-35 мм2  //  сеч. 1х185; 1х25</v>
      </c>
      <c r="E731" s="19" t="str">
        <f>Source!H319</f>
        <v>100 м</v>
      </c>
      <c r="F731" s="9">
        <f>Source!I319</f>
        <v>0.19600000000000001</v>
      </c>
      <c r="G731" s="21"/>
      <c r="H731" s="20"/>
      <c r="I731" s="9"/>
      <c r="J731" s="9"/>
      <c r="K731" s="21"/>
      <c r="L731" s="21"/>
      <c r="Q731">
        <f>ROUND((Source!BZ319/100)*ROUND((Source!AF319*Source!AV319)*Source!I319, 2), 2)</f>
        <v>1070.83</v>
      </c>
      <c r="R731">
        <f>Source!X319</f>
        <v>1070.83</v>
      </c>
      <c r="S731">
        <f>ROUND((Source!CA319/100)*ROUND((Source!AF319*Source!AV319)*Source!I319, 2), 2)</f>
        <v>152.97999999999999</v>
      </c>
      <c r="T731">
        <f>Source!Y319</f>
        <v>152.97999999999999</v>
      </c>
      <c r="U731">
        <f>ROUND((175/100)*ROUND((Source!AE319*Source!AV319)*Source!I319, 2), 2)</f>
        <v>0</v>
      </c>
      <c r="V731">
        <f>ROUND((108/100)*ROUND(Source!CS319*Source!I319, 2), 2)</f>
        <v>0</v>
      </c>
    </row>
    <row r="732" spans="1:22" x14ac:dyDescent="0.2">
      <c r="D732" s="26" t="str">
        <f>"Объем: "&amp;Source!I319&amp;"=(480+"&amp;"500)*"&amp;"0,2*"&amp;"0,1/"&amp;"100"</f>
        <v>Объем: 0,196=(480+500)*0,2*0,1/100</v>
      </c>
    </row>
    <row r="733" spans="1:22" ht="14.25" x14ac:dyDescent="0.2">
      <c r="A733" s="18"/>
      <c r="B733" s="18"/>
      <c r="C733" s="18"/>
      <c r="D733" s="18" t="s">
        <v>605</v>
      </c>
      <c r="E733" s="19"/>
      <c r="F733" s="9"/>
      <c r="G733" s="21">
        <f>Source!AO319</f>
        <v>7804.89</v>
      </c>
      <c r="H733" s="20" t="str">
        <f>Source!DG319</f>
        <v/>
      </c>
      <c r="I733" s="9">
        <f>Source!AV319</f>
        <v>1</v>
      </c>
      <c r="J733" s="9">
        <f>IF(Source!BA319&lt;&gt; 0, Source!BA319, 1)</f>
        <v>1</v>
      </c>
      <c r="K733" s="21">
        <f>Source!S319</f>
        <v>1529.76</v>
      </c>
      <c r="L733" s="21"/>
    </row>
    <row r="734" spans="1:22" ht="14.25" x14ac:dyDescent="0.2">
      <c r="A734" s="18"/>
      <c r="B734" s="18"/>
      <c r="C734" s="18"/>
      <c r="D734" s="18" t="s">
        <v>608</v>
      </c>
      <c r="E734" s="19"/>
      <c r="F734" s="9"/>
      <c r="G734" s="21">
        <f>Source!AL319</f>
        <v>19.13</v>
      </c>
      <c r="H734" s="20" t="str">
        <f>Source!DD319</f>
        <v/>
      </c>
      <c r="I734" s="9">
        <f>Source!AW319</f>
        <v>1</v>
      </c>
      <c r="J734" s="9">
        <f>IF(Source!BC319&lt;&gt; 0, Source!BC319, 1)</f>
        <v>1</v>
      </c>
      <c r="K734" s="21">
        <f>Source!P319</f>
        <v>3.75</v>
      </c>
      <c r="L734" s="21"/>
    </row>
    <row r="735" spans="1:22" ht="14.25" x14ac:dyDescent="0.2">
      <c r="A735" s="18"/>
      <c r="B735" s="18"/>
      <c r="C735" s="18"/>
      <c r="D735" s="18" t="s">
        <v>609</v>
      </c>
      <c r="E735" s="19" t="s">
        <v>610</v>
      </c>
      <c r="F735" s="9">
        <f>Source!AT319</f>
        <v>70</v>
      </c>
      <c r="G735" s="21"/>
      <c r="H735" s="20"/>
      <c r="I735" s="9"/>
      <c r="J735" s="9"/>
      <c r="K735" s="21">
        <f>SUM(R731:R734)</f>
        <v>1070.83</v>
      </c>
      <c r="L735" s="21"/>
    </row>
    <row r="736" spans="1:22" ht="14.25" x14ac:dyDescent="0.2">
      <c r="A736" s="18"/>
      <c r="B736" s="18"/>
      <c r="C736" s="18"/>
      <c r="D736" s="18" t="s">
        <v>611</v>
      </c>
      <c r="E736" s="19" t="s">
        <v>610</v>
      </c>
      <c r="F736" s="9">
        <f>Source!AU319</f>
        <v>10</v>
      </c>
      <c r="G736" s="21"/>
      <c r="H736" s="20"/>
      <c r="I736" s="9"/>
      <c r="J736" s="9"/>
      <c r="K736" s="21">
        <f>SUM(T731:T735)</f>
        <v>152.97999999999999</v>
      </c>
      <c r="L736" s="21"/>
    </row>
    <row r="737" spans="1:22" ht="14.25" x14ac:dyDescent="0.2">
      <c r="A737" s="18"/>
      <c r="B737" s="18"/>
      <c r="C737" s="18"/>
      <c r="D737" s="18" t="s">
        <v>613</v>
      </c>
      <c r="E737" s="19" t="s">
        <v>614</v>
      </c>
      <c r="F737" s="9">
        <f>Source!AQ319</f>
        <v>14.58</v>
      </c>
      <c r="G737" s="21"/>
      <c r="H737" s="20" t="str">
        <f>Source!DI319</f>
        <v/>
      </c>
      <c r="I737" s="9">
        <f>Source!AV319</f>
        <v>1</v>
      </c>
      <c r="J737" s="9"/>
      <c r="K737" s="21"/>
      <c r="L737" s="21">
        <f>Source!U319</f>
        <v>2.8576800000000002</v>
      </c>
    </row>
    <row r="738" spans="1:22" ht="15" x14ac:dyDescent="0.25">
      <c r="A738" s="24"/>
      <c r="B738" s="24"/>
      <c r="C738" s="24"/>
      <c r="D738" s="24"/>
      <c r="E738" s="24"/>
      <c r="F738" s="24"/>
      <c r="G738" s="24"/>
      <c r="H738" s="24"/>
      <c r="I738" s="24"/>
      <c r="J738" s="47">
        <f>K733+K734+K735+K736</f>
        <v>2757.32</v>
      </c>
      <c r="K738" s="47"/>
      <c r="L738" s="25">
        <f>IF(Source!I319&lt;&gt;0, ROUND(J738/Source!I319, 2), 0)</f>
        <v>14067.96</v>
      </c>
      <c r="P738" s="23">
        <f>J738</f>
        <v>2757.32</v>
      </c>
    </row>
    <row r="739" spans="1:22" ht="71.25" x14ac:dyDescent="0.2">
      <c r="A739" s="18">
        <v>81</v>
      </c>
      <c r="B739" s="18">
        <v>81</v>
      </c>
      <c r="C739" s="18" t="str">
        <f>Source!F321</f>
        <v>1.21-2103-9-5/1</v>
      </c>
      <c r="D739" s="18" t="str">
        <f>Source!G321</f>
        <v>Техническое обслуживание силовых сетей, проложенных по кирпичным и бетонным основаниям, провод сечением 3х10-16 мм2  //  сеч. 5х10; 6х16; 1х16</v>
      </c>
      <c r="E739" s="19" t="str">
        <f>Source!H321</f>
        <v>100 м</v>
      </c>
      <c r="F739" s="9">
        <f>Source!I321</f>
        <v>0.29399999999999998</v>
      </c>
      <c r="G739" s="21"/>
      <c r="H739" s="20"/>
      <c r="I739" s="9"/>
      <c r="J739" s="9"/>
      <c r="K739" s="21"/>
      <c r="L739" s="21"/>
      <c r="Q739">
        <f>ROUND((Source!BZ321/100)*ROUND((Source!AF321*Source!AV321)*Source!I321, 2), 2)</f>
        <v>1308.79</v>
      </c>
      <c r="R739">
        <f>Source!X321</f>
        <v>1308.79</v>
      </c>
      <c r="S739">
        <f>ROUND((Source!CA321/100)*ROUND((Source!AF321*Source!AV321)*Source!I321, 2), 2)</f>
        <v>186.97</v>
      </c>
      <c r="T739">
        <f>Source!Y321</f>
        <v>186.97</v>
      </c>
      <c r="U739">
        <f>ROUND((175/100)*ROUND((Source!AE321*Source!AV321)*Source!I321, 2), 2)</f>
        <v>0</v>
      </c>
      <c r="V739">
        <f>ROUND((108/100)*ROUND(Source!CS321*Source!I321, 2), 2)</f>
        <v>0</v>
      </c>
    </row>
    <row r="740" spans="1:22" x14ac:dyDescent="0.2">
      <c r="D740" s="26" t="str">
        <f>"Объем: "&amp;Source!I321&amp;"=(1400+"&amp;"40+"&amp;"30)*"&amp;"0,2*"&amp;"0,1/"&amp;"100"</f>
        <v>Объем: 0,294=(1400+40+30)*0,2*0,1/100</v>
      </c>
    </row>
    <row r="741" spans="1:22" ht="14.25" x14ac:dyDescent="0.2">
      <c r="A741" s="18"/>
      <c r="B741" s="18"/>
      <c r="C741" s="18"/>
      <c r="D741" s="18" t="s">
        <v>605</v>
      </c>
      <c r="E741" s="19"/>
      <c r="F741" s="9"/>
      <c r="G741" s="21">
        <f>Source!AO321</f>
        <v>6359.54</v>
      </c>
      <c r="H741" s="20" t="str">
        <f>Source!DG321</f>
        <v/>
      </c>
      <c r="I741" s="9">
        <f>Source!AV321</f>
        <v>1</v>
      </c>
      <c r="J741" s="9">
        <f>IF(Source!BA321&lt;&gt; 0, Source!BA321, 1)</f>
        <v>1</v>
      </c>
      <c r="K741" s="21">
        <f>Source!S321</f>
        <v>1869.7</v>
      </c>
      <c r="L741" s="21"/>
    </row>
    <row r="742" spans="1:22" ht="14.25" x14ac:dyDescent="0.2">
      <c r="A742" s="18"/>
      <c r="B742" s="18"/>
      <c r="C742" s="18"/>
      <c r="D742" s="18" t="s">
        <v>608</v>
      </c>
      <c r="E742" s="19"/>
      <c r="F742" s="9"/>
      <c r="G742" s="21">
        <f>Source!AL321</f>
        <v>15.76</v>
      </c>
      <c r="H742" s="20" t="str">
        <f>Source!DD321</f>
        <v/>
      </c>
      <c r="I742" s="9">
        <f>Source!AW321</f>
        <v>1</v>
      </c>
      <c r="J742" s="9">
        <f>IF(Source!BC321&lt;&gt; 0, Source!BC321, 1)</f>
        <v>1</v>
      </c>
      <c r="K742" s="21">
        <f>Source!P321</f>
        <v>4.63</v>
      </c>
      <c r="L742" s="21"/>
    </row>
    <row r="743" spans="1:22" ht="14.25" x14ac:dyDescent="0.2">
      <c r="A743" s="18"/>
      <c r="B743" s="18"/>
      <c r="C743" s="18"/>
      <c r="D743" s="18" t="s">
        <v>609</v>
      </c>
      <c r="E743" s="19" t="s">
        <v>610</v>
      </c>
      <c r="F743" s="9">
        <f>Source!AT321</f>
        <v>70</v>
      </c>
      <c r="G743" s="21"/>
      <c r="H743" s="20"/>
      <c r="I743" s="9"/>
      <c r="J743" s="9"/>
      <c r="K743" s="21">
        <f>SUM(R739:R742)</f>
        <v>1308.79</v>
      </c>
      <c r="L743" s="21"/>
    </row>
    <row r="744" spans="1:22" ht="14.25" x14ac:dyDescent="0.2">
      <c r="A744" s="18"/>
      <c r="B744" s="18"/>
      <c r="C744" s="18"/>
      <c r="D744" s="18" t="s">
        <v>611</v>
      </c>
      <c r="E744" s="19" t="s">
        <v>610</v>
      </c>
      <c r="F744" s="9">
        <f>Source!AU321</f>
        <v>10</v>
      </c>
      <c r="G744" s="21"/>
      <c r="H744" s="20"/>
      <c r="I744" s="9"/>
      <c r="J744" s="9"/>
      <c r="K744" s="21">
        <f>SUM(T739:T743)</f>
        <v>186.97</v>
      </c>
      <c r="L744" s="21"/>
    </row>
    <row r="745" spans="1:22" ht="14.25" x14ac:dyDescent="0.2">
      <c r="A745" s="18"/>
      <c r="B745" s="18"/>
      <c r="C745" s="18"/>
      <c r="D745" s="18" t="s">
        <v>613</v>
      </c>
      <c r="E745" s="19" t="s">
        <v>614</v>
      </c>
      <c r="F745" s="9">
        <f>Source!AQ321</f>
        <v>11.88</v>
      </c>
      <c r="G745" s="21"/>
      <c r="H745" s="20" t="str">
        <f>Source!DI321</f>
        <v/>
      </c>
      <c r="I745" s="9">
        <f>Source!AV321</f>
        <v>1</v>
      </c>
      <c r="J745" s="9"/>
      <c r="K745" s="21"/>
      <c r="L745" s="21">
        <f>Source!U321</f>
        <v>3.4927199999999998</v>
      </c>
    </row>
    <row r="746" spans="1:22" ht="15" x14ac:dyDescent="0.25">
      <c r="A746" s="24"/>
      <c r="B746" s="24"/>
      <c r="C746" s="24"/>
      <c r="D746" s="24"/>
      <c r="E746" s="24"/>
      <c r="F746" s="24"/>
      <c r="G746" s="24"/>
      <c r="H746" s="24"/>
      <c r="I746" s="24"/>
      <c r="J746" s="47">
        <f>K741+K742+K743+K744</f>
        <v>3370.0899999999997</v>
      </c>
      <c r="K746" s="47"/>
      <c r="L746" s="25">
        <f>IF(Source!I321&lt;&gt;0, ROUND(J746/Source!I321, 2), 0)</f>
        <v>11462.89</v>
      </c>
      <c r="P746" s="23">
        <f>J746</f>
        <v>3370.0899999999997</v>
      </c>
    </row>
    <row r="747" spans="1:22" ht="71.25" x14ac:dyDescent="0.2">
      <c r="A747" s="18">
        <v>82</v>
      </c>
      <c r="B747" s="18">
        <v>82</v>
      </c>
      <c r="C747" s="18" t="str">
        <f>Source!F323</f>
        <v>1.21-2103-9-3/1</v>
      </c>
      <c r="D747" s="18" t="str">
        <f>Source!G323</f>
        <v>Техническое обслуживание силовых сетей, проложенных по кирпичным и бетонным основаниям, провод сечением 4х1,5-6 мм2  //  сеч. 5х6; 5х4; 5х2,5</v>
      </c>
      <c r="E747" s="19" t="str">
        <f>Source!H323</f>
        <v>100 м</v>
      </c>
      <c r="F747" s="9">
        <f>Source!I323</f>
        <v>0.09</v>
      </c>
      <c r="G747" s="21"/>
      <c r="H747" s="20"/>
      <c r="I747" s="9"/>
      <c r="J747" s="9"/>
      <c r="K747" s="21"/>
      <c r="L747" s="21"/>
      <c r="Q747">
        <f>ROUND((Source!BZ323/100)*ROUND((Source!AF323*Source!AV323)*Source!I323, 2), 2)</f>
        <v>378.39</v>
      </c>
      <c r="R747">
        <f>Source!X323</f>
        <v>378.39</v>
      </c>
      <c r="S747">
        <f>ROUND((Source!CA323/100)*ROUND((Source!AF323*Source!AV323)*Source!I323, 2), 2)</f>
        <v>54.06</v>
      </c>
      <c r="T747">
        <f>Source!Y323</f>
        <v>54.06</v>
      </c>
      <c r="U747">
        <f>ROUND((175/100)*ROUND((Source!AE323*Source!AV323)*Source!I323, 2), 2)</f>
        <v>0</v>
      </c>
      <c r="V747">
        <f>ROUND((108/100)*ROUND(Source!CS323*Source!I323, 2), 2)</f>
        <v>0</v>
      </c>
    </row>
    <row r="748" spans="1:22" x14ac:dyDescent="0.2">
      <c r="D748" s="26" t="str">
        <f>"Объем: "&amp;Source!I323&amp;"=(100+"&amp;"180+"&amp;"170)*"&amp;"0,2*"&amp;"0,1/"&amp;"100"</f>
        <v>Объем: 0,09=(100+180+170)*0,2*0,1/100</v>
      </c>
    </row>
    <row r="749" spans="1:22" ht="14.25" x14ac:dyDescent="0.2">
      <c r="A749" s="18"/>
      <c r="B749" s="18"/>
      <c r="C749" s="18"/>
      <c r="D749" s="18" t="s">
        <v>605</v>
      </c>
      <c r="E749" s="19"/>
      <c r="F749" s="9"/>
      <c r="G749" s="21">
        <f>Source!AO323</f>
        <v>6006.24</v>
      </c>
      <c r="H749" s="20" t="str">
        <f>Source!DG323</f>
        <v/>
      </c>
      <c r="I749" s="9">
        <f>Source!AV323</f>
        <v>1</v>
      </c>
      <c r="J749" s="9">
        <f>IF(Source!BA323&lt;&gt; 0, Source!BA323, 1)</f>
        <v>1</v>
      </c>
      <c r="K749" s="21">
        <f>Source!S323</f>
        <v>540.55999999999995</v>
      </c>
      <c r="L749" s="21"/>
    </row>
    <row r="750" spans="1:22" ht="14.25" x14ac:dyDescent="0.2">
      <c r="A750" s="18"/>
      <c r="B750" s="18"/>
      <c r="C750" s="18"/>
      <c r="D750" s="18" t="s">
        <v>608</v>
      </c>
      <c r="E750" s="19"/>
      <c r="F750" s="9"/>
      <c r="G750" s="21">
        <f>Source!AL323</f>
        <v>14.63</v>
      </c>
      <c r="H750" s="20" t="str">
        <f>Source!DD323</f>
        <v/>
      </c>
      <c r="I750" s="9">
        <f>Source!AW323</f>
        <v>1</v>
      </c>
      <c r="J750" s="9">
        <f>IF(Source!BC323&lt;&gt; 0, Source!BC323, 1)</f>
        <v>1</v>
      </c>
      <c r="K750" s="21">
        <f>Source!P323</f>
        <v>1.32</v>
      </c>
      <c r="L750" s="21"/>
    </row>
    <row r="751" spans="1:22" ht="14.25" x14ac:dyDescent="0.2">
      <c r="A751" s="18"/>
      <c r="B751" s="18"/>
      <c r="C751" s="18"/>
      <c r="D751" s="18" t="s">
        <v>609</v>
      </c>
      <c r="E751" s="19" t="s">
        <v>610</v>
      </c>
      <c r="F751" s="9">
        <f>Source!AT323</f>
        <v>70</v>
      </c>
      <c r="G751" s="21"/>
      <c r="H751" s="20"/>
      <c r="I751" s="9"/>
      <c r="J751" s="9"/>
      <c r="K751" s="21">
        <f>SUM(R747:R750)</f>
        <v>378.39</v>
      </c>
      <c r="L751" s="21"/>
    </row>
    <row r="752" spans="1:22" ht="14.25" x14ac:dyDescent="0.2">
      <c r="A752" s="18"/>
      <c r="B752" s="18"/>
      <c r="C752" s="18"/>
      <c r="D752" s="18" t="s">
        <v>611</v>
      </c>
      <c r="E752" s="19" t="s">
        <v>610</v>
      </c>
      <c r="F752" s="9">
        <f>Source!AU323</f>
        <v>10</v>
      </c>
      <c r="G752" s="21"/>
      <c r="H752" s="20"/>
      <c r="I752" s="9"/>
      <c r="J752" s="9"/>
      <c r="K752" s="21">
        <f>SUM(T747:T751)</f>
        <v>54.06</v>
      </c>
      <c r="L752" s="21"/>
    </row>
    <row r="753" spans="1:22" ht="14.25" x14ac:dyDescent="0.2">
      <c r="A753" s="18"/>
      <c r="B753" s="18"/>
      <c r="C753" s="18"/>
      <c r="D753" s="18" t="s">
        <v>613</v>
      </c>
      <c r="E753" s="19" t="s">
        <v>614</v>
      </c>
      <c r="F753" s="9">
        <f>Source!AQ323</f>
        <v>11.22</v>
      </c>
      <c r="G753" s="21"/>
      <c r="H753" s="20" t="str">
        <f>Source!DI323</f>
        <v/>
      </c>
      <c r="I753" s="9">
        <f>Source!AV323</f>
        <v>1</v>
      </c>
      <c r="J753" s="9"/>
      <c r="K753" s="21"/>
      <c r="L753" s="21">
        <f>Source!U323</f>
        <v>1.0098</v>
      </c>
    </row>
    <row r="754" spans="1:22" ht="15" x14ac:dyDescent="0.25">
      <c r="A754" s="24"/>
      <c r="B754" s="24"/>
      <c r="C754" s="24"/>
      <c r="D754" s="24"/>
      <c r="E754" s="24"/>
      <c r="F754" s="24"/>
      <c r="G754" s="24"/>
      <c r="H754" s="24"/>
      <c r="I754" s="24"/>
      <c r="J754" s="47">
        <f>K749+K750+K751+K752</f>
        <v>974.32999999999993</v>
      </c>
      <c r="K754" s="47"/>
      <c r="L754" s="25">
        <f>IF(Source!I323&lt;&gt;0, ROUND(J754/Source!I323, 2), 0)</f>
        <v>10825.89</v>
      </c>
      <c r="P754" s="23">
        <f>J754</f>
        <v>974.32999999999993</v>
      </c>
    </row>
    <row r="755" spans="1:22" ht="71.25" x14ac:dyDescent="0.2">
      <c r="A755" s="18">
        <v>83</v>
      </c>
      <c r="B755" s="18">
        <v>83</v>
      </c>
      <c r="C755" s="18" t="str">
        <f>Source!F325</f>
        <v>1.21-2103-9-2/1</v>
      </c>
      <c r="D755" s="18" t="str">
        <f>Source!G325</f>
        <v>Техническое обслуживание силовых сетей, проложенных по кирпичным и бетонным основаниям, провод сечением 3х1,5-6 мм2  //  сеч. 3х6; 3х4; 3х2,5; 3х1,5</v>
      </c>
      <c r="E755" s="19" t="str">
        <f>Source!H325</f>
        <v>100 м</v>
      </c>
      <c r="F755" s="9">
        <f>Source!I325</f>
        <v>0.68600000000000005</v>
      </c>
      <c r="G755" s="21"/>
      <c r="H755" s="20"/>
      <c r="I755" s="9"/>
      <c r="J755" s="9"/>
      <c r="K755" s="21"/>
      <c r="L755" s="21"/>
      <c r="Q755">
        <f>ROUND((Source!BZ325/100)*ROUND((Source!AF325*Source!AV325)*Source!I325, 2), 2)</f>
        <v>2570.58</v>
      </c>
      <c r="R755">
        <f>Source!X325</f>
        <v>2570.58</v>
      </c>
      <c r="S755">
        <f>ROUND((Source!CA325/100)*ROUND((Source!AF325*Source!AV325)*Source!I325, 2), 2)</f>
        <v>367.23</v>
      </c>
      <c r="T755">
        <f>Source!Y325</f>
        <v>367.23</v>
      </c>
      <c r="U755">
        <f>ROUND((175/100)*ROUND((Source!AE325*Source!AV325)*Source!I325, 2), 2)</f>
        <v>0</v>
      </c>
      <c r="V755">
        <f>ROUND((108/100)*ROUND(Source!CS325*Source!I325, 2), 2)</f>
        <v>0</v>
      </c>
    </row>
    <row r="756" spans="1:22" ht="25.5" x14ac:dyDescent="0.2">
      <c r="D756" s="26" t="str">
        <f>"Объем: "&amp;Source!I325&amp;"=(200+"&amp;"130+"&amp;"2500+"&amp;"600)*"&amp;"0,2*"&amp;"0,1/"&amp;"100"</f>
        <v>Объем: 0,686=(200+130+2500+600)*0,2*0,1/100</v>
      </c>
    </row>
    <row r="757" spans="1:22" ht="14.25" x14ac:dyDescent="0.2">
      <c r="A757" s="18"/>
      <c r="B757" s="18"/>
      <c r="C757" s="18"/>
      <c r="D757" s="18" t="s">
        <v>605</v>
      </c>
      <c r="E757" s="19"/>
      <c r="F757" s="9"/>
      <c r="G757" s="21">
        <f>Source!AO325</f>
        <v>5353.15</v>
      </c>
      <c r="H757" s="20" t="str">
        <f>Source!DG325</f>
        <v/>
      </c>
      <c r="I757" s="9">
        <f>Source!AV325</f>
        <v>1</v>
      </c>
      <c r="J757" s="9">
        <f>IF(Source!BA325&lt;&gt; 0, Source!BA325, 1)</f>
        <v>1</v>
      </c>
      <c r="K757" s="21">
        <f>Source!S325</f>
        <v>3672.26</v>
      </c>
      <c r="L757" s="21"/>
    </row>
    <row r="758" spans="1:22" ht="14.25" x14ac:dyDescent="0.2">
      <c r="A758" s="18"/>
      <c r="B758" s="18"/>
      <c r="C758" s="18"/>
      <c r="D758" s="18" t="s">
        <v>608</v>
      </c>
      <c r="E758" s="19"/>
      <c r="F758" s="9"/>
      <c r="G758" s="21">
        <f>Source!AL325</f>
        <v>22.51</v>
      </c>
      <c r="H758" s="20" t="str">
        <f>Source!DD325</f>
        <v/>
      </c>
      <c r="I758" s="9">
        <f>Source!AW325</f>
        <v>1</v>
      </c>
      <c r="J758" s="9">
        <f>IF(Source!BC325&lt;&gt; 0, Source!BC325, 1)</f>
        <v>1</v>
      </c>
      <c r="K758" s="21">
        <f>Source!P325</f>
        <v>15.44</v>
      </c>
      <c r="L758" s="21"/>
    </row>
    <row r="759" spans="1:22" ht="14.25" x14ac:dyDescent="0.2">
      <c r="A759" s="18"/>
      <c r="B759" s="18"/>
      <c r="C759" s="18"/>
      <c r="D759" s="18" t="s">
        <v>609</v>
      </c>
      <c r="E759" s="19" t="s">
        <v>610</v>
      </c>
      <c r="F759" s="9">
        <f>Source!AT325</f>
        <v>70</v>
      </c>
      <c r="G759" s="21"/>
      <c r="H759" s="20"/>
      <c r="I759" s="9"/>
      <c r="J759" s="9"/>
      <c r="K759" s="21">
        <f>SUM(R755:R758)</f>
        <v>2570.58</v>
      </c>
      <c r="L759" s="21"/>
    </row>
    <row r="760" spans="1:22" ht="14.25" x14ac:dyDescent="0.2">
      <c r="A760" s="18"/>
      <c r="B760" s="18"/>
      <c r="C760" s="18"/>
      <c r="D760" s="18" t="s">
        <v>611</v>
      </c>
      <c r="E760" s="19" t="s">
        <v>610</v>
      </c>
      <c r="F760" s="9">
        <f>Source!AU325</f>
        <v>10</v>
      </c>
      <c r="G760" s="21"/>
      <c r="H760" s="20"/>
      <c r="I760" s="9"/>
      <c r="J760" s="9"/>
      <c r="K760" s="21">
        <f>SUM(T755:T759)</f>
        <v>367.23</v>
      </c>
      <c r="L760" s="21"/>
    </row>
    <row r="761" spans="1:22" ht="14.25" x14ac:dyDescent="0.2">
      <c r="A761" s="18"/>
      <c r="B761" s="18"/>
      <c r="C761" s="18"/>
      <c r="D761" s="18" t="s">
        <v>613</v>
      </c>
      <c r="E761" s="19" t="s">
        <v>614</v>
      </c>
      <c r="F761" s="9">
        <f>Source!AQ325</f>
        <v>10</v>
      </c>
      <c r="G761" s="21"/>
      <c r="H761" s="20" t="str">
        <f>Source!DI325</f>
        <v/>
      </c>
      <c r="I761" s="9">
        <f>Source!AV325</f>
        <v>1</v>
      </c>
      <c r="J761" s="9"/>
      <c r="K761" s="21"/>
      <c r="L761" s="21">
        <f>Source!U325</f>
        <v>6.86</v>
      </c>
    </row>
    <row r="762" spans="1:22" ht="15" x14ac:dyDescent="0.25">
      <c r="A762" s="24"/>
      <c r="B762" s="24"/>
      <c r="C762" s="24"/>
      <c r="D762" s="24"/>
      <c r="E762" s="24"/>
      <c r="F762" s="24"/>
      <c r="G762" s="24"/>
      <c r="H762" s="24"/>
      <c r="I762" s="24"/>
      <c r="J762" s="47">
        <f>K757+K758+K759+K760</f>
        <v>6625.51</v>
      </c>
      <c r="K762" s="47"/>
      <c r="L762" s="25">
        <f>IF(Source!I325&lt;&gt;0, ROUND(J762/Source!I325, 2), 0)</f>
        <v>9658.18</v>
      </c>
      <c r="P762" s="23">
        <f>J762</f>
        <v>6625.51</v>
      </c>
    </row>
    <row r="764" spans="1:22" ht="15" x14ac:dyDescent="0.25">
      <c r="A764" s="45" t="str">
        <f>CONCATENATE("Итого по разделу: ",IF(Source!G328&lt;&gt;"Новый раздел", Source!G328, ""))</f>
        <v>Итого по разделу: Электроснабжение и электроосвещение</v>
      </c>
      <c r="B764" s="45"/>
      <c r="C764" s="45"/>
      <c r="D764" s="45"/>
      <c r="E764" s="45"/>
      <c r="F764" s="45"/>
      <c r="G764" s="45"/>
      <c r="H764" s="45"/>
      <c r="I764" s="45"/>
      <c r="J764" s="43">
        <f>SUM(P538:P763)</f>
        <v>1618818.9200000002</v>
      </c>
      <c r="K764" s="44"/>
      <c r="L764" s="28"/>
    </row>
    <row r="767" spans="1:22" ht="16.5" x14ac:dyDescent="0.25">
      <c r="A767" s="49" t="str">
        <f>CONCATENATE("Раздел: ",IF(Source!G358&lt;&gt;"Новый раздел", Source!G358, ""))</f>
        <v>Раздел: Оборудование и средства КИП</v>
      </c>
      <c r="B767" s="49"/>
      <c r="C767" s="49"/>
      <c r="D767" s="49"/>
      <c r="E767" s="49"/>
      <c r="F767" s="49"/>
      <c r="G767" s="49"/>
      <c r="H767" s="49"/>
      <c r="I767" s="49"/>
      <c r="J767" s="49"/>
      <c r="K767" s="49"/>
      <c r="L767" s="49"/>
    </row>
    <row r="769" spans="1:22" ht="15" x14ac:dyDescent="0.25">
      <c r="C769" s="48" t="str">
        <f>Source!G362</f>
        <v>Склад №1</v>
      </c>
      <c r="D769" s="48"/>
      <c r="E769" s="48"/>
      <c r="F769" s="48"/>
      <c r="G769" s="48"/>
      <c r="H769" s="48"/>
      <c r="I769" s="48"/>
      <c r="J769" s="48"/>
      <c r="K769" s="48"/>
    </row>
    <row r="770" spans="1:22" ht="156.75" x14ac:dyDescent="0.2">
      <c r="A770" s="18">
        <v>84</v>
      </c>
      <c r="B770" s="18">
        <v>84</v>
      </c>
      <c r="C770" s="18" t="str">
        <f>Source!F363</f>
        <v>1.23-2303-6-1/1</v>
      </c>
      <c r="D770" s="18" t="str">
        <f>Source!G363</f>
        <v>Техническое обслуживание термопреобразователя сопротивления с унифицированным выходным сигналом/Термопреобразователь сопротивления погружной, характеристика Pt1000, глубина погружения 80 мм с защитной гильзой с резьбовым штуцером М20х1,5 / М20х1,5 ; Термопреобразователь сопротивления уличный, характеристика Pt1000, IP54</v>
      </c>
      <c r="E770" s="19" t="str">
        <f>Source!H363</f>
        <v>шт.</v>
      </c>
      <c r="F770" s="9">
        <f>Source!I363</f>
        <v>3</v>
      </c>
      <c r="G770" s="21"/>
      <c r="H770" s="20"/>
      <c r="I770" s="9"/>
      <c r="J770" s="9"/>
      <c r="K770" s="21"/>
      <c r="L770" s="21"/>
      <c r="Q770">
        <f>ROUND((Source!BZ363/100)*ROUND((Source!AF363*Source!AV363)*Source!I363, 2), 2)</f>
        <v>1400.87</v>
      </c>
      <c r="R770">
        <f>Source!X363</f>
        <v>1400.87</v>
      </c>
      <c r="S770">
        <f>ROUND((Source!CA363/100)*ROUND((Source!AF363*Source!AV363)*Source!I363, 2), 2)</f>
        <v>200.12</v>
      </c>
      <c r="T770">
        <f>Source!Y363</f>
        <v>200.12</v>
      </c>
      <c r="U770">
        <f>ROUND((175/100)*ROUND((Source!AE363*Source!AV363)*Source!I363, 2), 2)</f>
        <v>0</v>
      </c>
      <c r="V770">
        <f>ROUND((108/100)*ROUND(Source!CS363*Source!I363, 2), 2)</f>
        <v>0</v>
      </c>
    </row>
    <row r="771" spans="1:22" x14ac:dyDescent="0.2">
      <c r="D771" s="26" t="str">
        <f>"Объем: "&amp;Source!I363&amp;"=2+"&amp;"1"</f>
        <v>Объем: 3=2+1</v>
      </c>
    </row>
    <row r="772" spans="1:22" ht="14.25" x14ac:dyDescent="0.2">
      <c r="A772" s="18"/>
      <c r="B772" s="18"/>
      <c r="C772" s="18"/>
      <c r="D772" s="18" t="s">
        <v>605</v>
      </c>
      <c r="E772" s="19"/>
      <c r="F772" s="9"/>
      <c r="G772" s="21">
        <f>Source!AO363</f>
        <v>333.54</v>
      </c>
      <c r="H772" s="20" t="str">
        <f>Source!DG363</f>
        <v>)*2</v>
      </c>
      <c r="I772" s="9">
        <f>Source!AV363</f>
        <v>1</v>
      </c>
      <c r="J772" s="9">
        <f>IF(Source!BA363&lt;&gt; 0, Source!BA363, 1)</f>
        <v>1</v>
      </c>
      <c r="K772" s="21">
        <f>Source!S363</f>
        <v>2001.24</v>
      </c>
      <c r="L772" s="21"/>
    </row>
    <row r="773" spans="1:22" ht="14.25" x14ac:dyDescent="0.2">
      <c r="A773" s="18"/>
      <c r="B773" s="18"/>
      <c r="C773" s="18"/>
      <c r="D773" s="18" t="s">
        <v>608</v>
      </c>
      <c r="E773" s="19"/>
      <c r="F773" s="9"/>
      <c r="G773" s="21">
        <f>Source!AL363</f>
        <v>20.239999999999998</v>
      </c>
      <c r="H773" s="20" t="str">
        <f>Source!DD363</f>
        <v>)*2</v>
      </c>
      <c r="I773" s="9">
        <f>Source!AW363</f>
        <v>1</v>
      </c>
      <c r="J773" s="9">
        <f>IF(Source!BC363&lt;&gt; 0, Source!BC363, 1)</f>
        <v>1</v>
      </c>
      <c r="K773" s="21">
        <f>Source!P363</f>
        <v>121.44</v>
      </c>
      <c r="L773" s="21"/>
    </row>
    <row r="774" spans="1:22" ht="14.25" x14ac:dyDescent="0.2">
      <c r="A774" s="18"/>
      <c r="B774" s="18"/>
      <c r="C774" s="18"/>
      <c r="D774" s="18" t="s">
        <v>609</v>
      </c>
      <c r="E774" s="19" t="s">
        <v>610</v>
      </c>
      <c r="F774" s="9">
        <f>Source!AT363</f>
        <v>70</v>
      </c>
      <c r="G774" s="21"/>
      <c r="H774" s="20"/>
      <c r="I774" s="9"/>
      <c r="J774" s="9"/>
      <c r="K774" s="21">
        <f>SUM(R770:R773)</f>
        <v>1400.87</v>
      </c>
      <c r="L774" s="21"/>
    </row>
    <row r="775" spans="1:22" ht="14.25" x14ac:dyDescent="0.2">
      <c r="A775" s="18"/>
      <c r="B775" s="18"/>
      <c r="C775" s="18"/>
      <c r="D775" s="18" t="s">
        <v>611</v>
      </c>
      <c r="E775" s="19" t="s">
        <v>610</v>
      </c>
      <c r="F775" s="9">
        <f>Source!AU363</f>
        <v>10</v>
      </c>
      <c r="G775" s="21"/>
      <c r="H775" s="20"/>
      <c r="I775" s="9"/>
      <c r="J775" s="9"/>
      <c r="K775" s="21">
        <f>SUM(T770:T774)</f>
        <v>200.12</v>
      </c>
      <c r="L775" s="21"/>
    </row>
    <row r="776" spans="1:22" ht="14.25" x14ac:dyDescent="0.2">
      <c r="A776" s="18"/>
      <c r="B776" s="18"/>
      <c r="C776" s="18"/>
      <c r="D776" s="18" t="s">
        <v>613</v>
      </c>
      <c r="E776" s="19" t="s">
        <v>614</v>
      </c>
      <c r="F776" s="9">
        <f>Source!AQ363</f>
        <v>0.47</v>
      </c>
      <c r="G776" s="21"/>
      <c r="H776" s="20" t="str">
        <f>Source!DI363</f>
        <v>)*2</v>
      </c>
      <c r="I776" s="9">
        <f>Source!AV363</f>
        <v>1</v>
      </c>
      <c r="J776" s="9"/>
      <c r="K776" s="21"/>
      <c r="L776" s="21">
        <f>Source!U363</f>
        <v>2.82</v>
      </c>
    </row>
    <row r="777" spans="1:22" ht="15" x14ac:dyDescent="0.25">
      <c r="A777" s="24"/>
      <c r="B777" s="24"/>
      <c r="C777" s="24"/>
      <c r="D777" s="24"/>
      <c r="E777" s="24"/>
      <c r="F777" s="24"/>
      <c r="G777" s="24"/>
      <c r="H777" s="24"/>
      <c r="I777" s="24"/>
      <c r="J777" s="47">
        <f>K772+K773+K774+K775</f>
        <v>3723.6699999999996</v>
      </c>
      <c r="K777" s="47"/>
      <c r="L777" s="25">
        <f>IF(Source!I363&lt;&gt;0, ROUND(J777/Source!I363, 2), 0)</f>
        <v>1241.22</v>
      </c>
      <c r="P777" s="23">
        <f>J777</f>
        <v>3723.6699999999996</v>
      </c>
    </row>
    <row r="778" spans="1:22" ht="85.5" x14ac:dyDescent="0.2">
      <c r="A778" s="18">
        <v>85</v>
      </c>
      <c r="B778" s="18">
        <v>85</v>
      </c>
      <c r="C778" s="18" t="str">
        <f>Source!F364</f>
        <v>1.23-2103-27-1/1</v>
      </c>
      <c r="D778" s="18" t="str">
        <f>Source!G364</f>
        <v>Техническое обслуживание преобразователя давления МТ100 и аналогов /Преобразователь давления 0-2,5бар, 4-20мА, М20х1,5, IP65; Преобразователь давления дифференциальный 0…2,5 Бар</v>
      </c>
      <c r="E778" s="19" t="str">
        <f>Source!H364</f>
        <v>10 шт.</v>
      </c>
      <c r="F778" s="9">
        <f>Source!I364</f>
        <v>0.4</v>
      </c>
      <c r="G778" s="21"/>
      <c r="H778" s="20"/>
      <c r="I778" s="9"/>
      <c r="J778" s="9"/>
      <c r="K778" s="21"/>
      <c r="L778" s="21"/>
      <c r="Q778">
        <f>ROUND((Source!BZ364/100)*ROUND((Source!AF364*Source!AV364)*Source!I364, 2), 2)</f>
        <v>4967.62</v>
      </c>
      <c r="R778">
        <f>Source!X364</f>
        <v>4967.62</v>
      </c>
      <c r="S778">
        <f>ROUND((Source!CA364/100)*ROUND((Source!AF364*Source!AV364)*Source!I364, 2), 2)</f>
        <v>709.66</v>
      </c>
      <c r="T778">
        <f>Source!Y364</f>
        <v>709.66</v>
      </c>
      <c r="U778">
        <f>ROUND((175/100)*ROUND((Source!AE364*Source!AV364)*Source!I364, 2), 2)</f>
        <v>0</v>
      </c>
      <c r="V778">
        <f>ROUND((108/100)*ROUND(Source!CS364*Source!I364, 2), 2)</f>
        <v>0</v>
      </c>
    </row>
    <row r="779" spans="1:22" x14ac:dyDescent="0.2">
      <c r="D779" s="26" t="str">
        <f>"Объем: "&amp;Source!I364&amp;"=(2+"&amp;"2)/"&amp;"10"</f>
        <v>Объем: 0,4=(2+2)/10</v>
      </c>
    </row>
    <row r="780" spans="1:22" ht="14.25" x14ac:dyDescent="0.2">
      <c r="A780" s="18"/>
      <c r="B780" s="18"/>
      <c r="C780" s="18"/>
      <c r="D780" s="18" t="s">
        <v>605</v>
      </c>
      <c r="E780" s="19"/>
      <c r="F780" s="9"/>
      <c r="G780" s="21">
        <f>Source!AO364</f>
        <v>8870.75</v>
      </c>
      <c r="H780" s="20" t="str">
        <f>Source!DG364</f>
        <v>)*2</v>
      </c>
      <c r="I780" s="9">
        <f>Source!AV364</f>
        <v>1</v>
      </c>
      <c r="J780" s="9">
        <f>IF(Source!BA364&lt;&gt; 0, Source!BA364, 1)</f>
        <v>1</v>
      </c>
      <c r="K780" s="21">
        <f>Source!S364</f>
        <v>7096.6</v>
      </c>
      <c r="L780" s="21"/>
    </row>
    <row r="781" spans="1:22" ht="14.25" x14ac:dyDescent="0.2">
      <c r="A781" s="18"/>
      <c r="B781" s="18"/>
      <c r="C781" s="18"/>
      <c r="D781" s="18" t="s">
        <v>608</v>
      </c>
      <c r="E781" s="19"/>
      <c r="F781" s="9"/>
      <c r="G781" s="21">
        <f>Source!AL364</f>
        <v>17.39</v>
      </c>
      <c r="H781" s="20" t="str">
        <f>Source!DD364</f>
        <v>)*2</v>
      </c>
      <c r="I781" s="9">
        <f>Source!AW364</f>
        <v>1</v>
      </c>
      <c r="J781" s="9">
        <f>IF(Source!BC364&lt;&gt; 0, Source!BC364, 1)</f>
        <v>1</v>
      </c>
      <c r="K781" s="21">
        <f>Source!P364</f>
        <v>13.91</v>
      </c>
      <c r="L781" s="21"/>
    </row>
    <row r="782" spans="1:22" ht="14.25" x14ac:dyDescent="0.2">
      <c r="A782" s="18"/>
      <c r="B782" s="18"/>
      <c r="C782" s="18"/>
      <c r="D782" s="18" t="s">
        <v>609</v>
      </c>
      <c r="E782" s="19" t="s">
        <v>610</v>
      </c>
      <c r="F782" s="9">
        <f>Source!AT364</f>
        <v>70</v>
      </c>
      <c r="G782" s="21"/>
      <c r="H782" s="20"/>
      <c r="I782" s="9"/>
      <c r="J782" s="9"/>
      <c r="K782" s="21">
        <f>SUM(R778:R781)</f>
        <v>4967.62</v>
      </c>
      <c r="L782" s="21"/>
    </row>
    <row r="783" spans="1:22" ht="14.25" x14ac:dyDescent="0.2">
      <c r="A783" s="18"/>
      <c r="B783" s="18"/>
      <c r="C783" s="18"/>
      <c r="D783" s="18" t="s">
        <v>611</v>
      </c>
      <c r="E783" s="19" t="s">
        <v>610</v>
      </c>
      <c r="F783" s="9">
        <f>Source!AU364</f>
        <v>10</v>
      </c>
      <c r="G783" s="21"/>
      <c r="H783" s="20"/>
      <c r="I783" s="9"/>
      <c r="J783" s="9"/>
      <c r="K783" s="21">
        <f>SUM(T778:T782)</f>
        <v>709.66</v>
      </c>
      <c r="L783" s="21"/>
    </row>
    <row r="784" spans="1:22" ht="14.25" x14ac:dyDescent="0.2">
      <c r="A784" s="18"/>
      <c r="B784" s="18"/>
      <c r="C784" s="18"/>
      <c r="D784" s="18" t="s">
        <v>613</v>
      </c>
      <c r="E784" s="19" t="s">
        <v>614</v>
      </c>
      <c r="F784" s="9">
        <f>Source!AQ364</f>
        <v>12.5</v>
      </c>
      <c r="G784" s="21"/>
      <c r="H784" s="20" t="str">
        <f>Source!DI364</f>
        <v>)*2</v>
      </c>
      <c r="I784" s="9">
        <f>Source!AV364</f>
        <v>1</v>
      </c>
      <c r="J784" s="9"/>
      <c r="K784" s="21"/>
      <c r="L784" s="21">
        <f>Source!U364</f>
        <v>10</v>
      </c>
    </row>
    <row r="785" spans="1:22" ht="15" x14ac:dyDescent="0.25">
      <c r="A785" s="24"/>
      <c r="B785" s="24"/>
      <c r="C785" s="24"/>
      <c r="D785" s="24"/>
      <c r="E785" s="24"/>
      <c r="F785" s="24"/>
      <c r="G785" s="24"/>
      <c r="H785" s="24"/>
      <c r="I785" s="24"/>
      <c r="J785" s="47">
        <f>K780+K781+K782+K783</f>
        <v>12787.79</v>
      </c>
      <c r="K785" s="47"/>
      <c r="L785" s="25">
        <f>IF(Source!I364&lt;&gt;0, ROUND(J785/Source!I364, 2), 0)</f>
        <v>31969.48</v>
      </c>
      <c r="P785" s="23">
        <f>J785</f>
        <v>12787.79</v>
      </c>
    </row>
    <row r="786" spans="1:22" ht="85.5" x14ac:dyDescent="0.2">
      <c r="A786" s="18">
        <v>86</v>
      </c>
      <c r="B786" s="18">
        <v>86</v>
      </c>
      <c r="C786" s="18" t="str">
        <f>Source!F366</f>
        <v>1.23-2103-27-1/1</v>
      </c>
      <c r="D786" s="18" t="str">
        <f>Source!G366</f>
        <v>Техническое обслуживание преобразователя давления МТ100 и аналогов /Преобразователь давления 0-2,5бар, 4-20мА, М20х1,5, IP65; Преобразователь давления дифференциальный 0…2,5 Бар</v>
      </c>
      <c r="E786" s="19" t="str">
        <f>Source!H366</f>
        <v>10 шт.</v>
      </c>
      <c r="F786" s="9">
        <f>Source!I366</f>
        <v>0.4</v>
      </c>
      <c r="G786" s="21"/>
      <c r="H786" s="20"/>
      <c r="I786" s="9"/>
      <c r="J786" s="9"/>
      <c r="K786" s="21"/>
      <c r="L786" s="21"/>
      <c r="Q786">
        <f>ROUND((Source!BZ366/100)*ROUND((Source!AF366*Source!AV366)*Source!I366, 2), 2)</f>
        <v>4967.62</v>
      </c>
      <c r="R786">
        <f>Source!X366</f>
        <v>4967.62</v>
      </c>
      <c r="S786">
        <f>ROUND((Source!CA366/100)*ROUND((Source!AF366*Source!AV366)*Source!I366, 2), 2)</f>
        <v>709.66</v>
      </c>
      <c r="T786">
        <f>Source!Y366</f>
        <v>709.66</v>
      </c>
      <c r="U786">
        <f>ROUND((175/100)*ROUND((Source!AE366*Source!AV366)*Source!I366, 2), 2)</f>
        <v>0</v>
      </c>
      <c r="V786">
        <f>ROUND((108/100)*ROUND(Source!CS366*Source!I366, 2), 2)</f>
        <v>0</v>
      </c>
    </row>
    <row r="787" spans="1:22" x14ac:dyDescent="0.2">
      <c r="D787" s="26" t="str">
        <f>"Объем: "&amp;Source!I366&amp;"=(2+"&amp;"2)/"&amp;"10"</f>
        <v>Объем: 0,4=(2+2)/10</v>
      </c>
    </row>
    <row r="788" spans="1:22" ht="14.25" x14ac:dyDescent="0.2">
      <c r="A788" s="18"/>
      <c r="B788" s="18"/>
      <c r="C788" s="18"/>
      <c r="D788" s="18" t="s">
        <v>605</v>
      </c>
      <c r="E788" s="19"/>
      <c r="F788" s="9"/>
      <c r="G788" s="21">
        <f>Source!AO366</f>
        <v>8870.75</v>
      </c>
      <c r="H788" s="20" t="str">
        <f>Source!DG366</f>
        <v>)*2</v>
      </c>
      <c r="I788" s="9">
        <f>Source!AV366</f>
        <v>1</v>
      </c>
      <c r="J788" s="9">
        <f>IF(Source!BA366&lt;&gt; 0, Source!BA366, 1)</f>
        <v>1</v>
      </c>
      <c r="K788" s="21">
        <f>Source!S366</f>
        <v>7096.6</v>
      </c>
      <c r="L788" s="21"/>
    </row>
    <row r="789" spans="1:22" ht="14.25" x14ac:dyDescent="0.2">
      <c r="A789" s="18"/>
      <c r="B789" s="18"/>
      <c r="C789" s="18"/>
      <c r="D789" s="18" t="s">
        <v>608</v>
      </c>
      <c r="E789" s="19"/>
      <c r="F789" s="9"/>
      <c r="G789" s="21">
        <f>Source!AL366</f>
        <v>17.39</v>
      </c>
      <c r="H789" s="20" t="str">
        <f>Source!DD366</f>
        <v>)*2</v>
      </c>
      <c r="I789" s="9">
        <f>Source!AW366</f>
        <v>1</v>
      </c>
      <c r="J789" s="9">
        <f>IF(Source!BC366&lt;&gt; 0, Source!BC366, 1)</f>
        <v>1</v>
      </c>
      <c r="K789" s="21">
        <f>Source!P366</f>
        <v>13.91</v>
      </c>
      <c r="L789" s="21"/>
    </row>
    <row r="790" spans="1:22" ht="14.25" x14ac:dyDescent="0.2">
      <c r="A790" s="18"/>
      <c r="B790" s="18"/>
      <c r="C790" s="18"/>
      <c r="D790" s="18" t="s">
        <v>609</v>
      </c>
      <c r="E790" s="19" t="s">
        <v>610</v>
      </c>
      <c r="F790" s="9">
        <f>Source!AT366</f>
        <v>70</v>
      </c>
      <c r="G790" s="21"/>
      <c r="H790" s="20"/>
      <c r="I790" s="9"/>
      <c r="J790" s="9"/>
      <c r="K790" s="21">
        <f>SUM(R786:R789)</f>
        <v>4967.62</v>
      </c>
      <c r="L790" s="21"/>
    </row>
    <row r="791" spans="1:22" ht="14.25" x14ac:dyDescent="0.2">
      <c r="A791" s="18"/>
      <c r="B791" s="18"/>
      <c r="C791" s="18"/>
      <c r="D791" s="18" t="s">
        <v>611</v>
      </c>
      <c r="E791" s="19" t="s">
        <v>610</v>
      </c>
      <c r="F791" s="9">
        <f>Source!AU366</f>
        <v>10</v>
      </c>
      <c r="G791" s="21"/>
      <c r="H791" s="20"/>
      <c r="I791" s="9"/>
      <c r="J791" s="9"/>
      <c r="K791" s="21">
        <f>SUM(T786:T790)</f>
        <v>709.66</v>
      </c>
      <c r="L791" s="21"/>
    </row>
    <row r="792" spans="1:22" ht="14.25" x14ac:dyDescent="0.2">
      <c r="A792" s="18"/>
      <c r="B792" s="18"/>
      <c r="C792" s="18"/>
      <c r="D792" s="18" t="s">
        <v>613</v>
      </c>
      <c r="E792" s="19" t="s">
        <v>614</v>
      </c>
      <c r="F792" s="9">
        <f>Source!AQ366</f>
        <v>12.5</v>
      </c>
      <c r="G792" s="21"/>
      <c r="H792" s="20" t="str">
        <f>Source!DI366</f>
        <v>)*2</v>
      </c>
      <c r="I792" s="9">
        <f>Source!AV366</f>
        <v>1</v>
      </c>
      <c r="J792" s="9"/>
      <c r="K792" s="21"/>
      <c r="L792" s="21">
        <f>Source!U366</f>
        <v>10</v>
      </c>
    </row>
    <row r="793" spans="1:22" ht="15" x14ac:dyDescent="0.25">
      <c r="A793" s="24"/>
      <c r="B793" s="24"/>
      <c r="C793" s="24"/>
      <c r="D793" s="24"/>
      <c r="E793" s="24"/>
      <c r="F793" s="24"/>
      <c r="G793" s="24"/>
      <c r="H793" s="24"/>
      <c r="I793" s="24"/>
      <c r="J793" s="47">
        <f>K788+K789+K790+K791</f>
        <v>12787.79</v>
      </c>
      <c r="K793" s="47"/>
      <c r="L793" s="25">
        <f>IF(Source!I366&lt;&gt;0, ROUND(J793/Source!I366, 2), 0)</f>
        <v>31969.48</v>
      </c>
      <c r="P793" s="23">
        <f>J793</f>
        <v>12787.79</v>
      </c>
    </row>
    <row r="794" spans="1:22" ht="28.5" x14ac:dyDescent="0.2">
      <c r="A794" s="18">
        <v>87</v>
      </c>
      <c r="B794" s="18">
        <v>87</v>
      </c>
      <c r="C794" s="18" t="str">
        <f>Source!F367</f>
        <v>1.23-2103-6-1/1</v>
      </c>
      <c r="D794" s="18" t="str">
        <f>Source!G367</f>
        <v>Техническое обслуживание выключателей поплавковых</v>
      </c>
      <c r="E794" s="19" t="str">
        <f>Source!H367</f>
        <v>100 шт.</v>
      </c>
      <c r="F794" s="9">
        <f>Source!I367</f>
        <v>0.02</v>
      </c>
      <c r="G794" s="21"/>
      <c r="H794" s="20"/>
      <c r="I794" s="9"/>
      <c r="J794" s="9"/>
      <c r="K794" s="21"/>
      <c r="L794" s="21"/>
      <c r="Q794">
        <f>ROUND((Source!BZ367/100)*ROUND((Source!AF367*Source!AV367)*Source!I367, 2), 2)</f>
        <v>89.94</v>
      </c>
      <c r="R794">
        <f>Source!X367</f>
        <v>89.94</v>
      </c>
      <c r="S794">
        <f>ROUND((Source!CA367/100)*ROUND((Source!AF367*Source!AV367)*Source!I367, 2), 2)</f>
        <v>12.85</v>
      </c>
      <c r="T794">
        <f>Source!Y367</f>
        <v>12.85</v>
      </c>
      <c r="U794">
        <f>ROUND((175/100)*ROUND((Source!AE367*Source!AV367)*Source!I367, 2), 2)</f>
        <v>40.479999999999997</v>
      </c>
      <c r="V794">
        <f>ROUND((108/100)*ROUND(Source!CS367*Source!I367, 2), 2)</f>
        <v>24.98</v>
      </c>
    </row>
    <row r="795" spans="1:22" x14ac:dyDescent="0.2">
      <c r="D795" s="26" t="str">
        <f>"Объем: "&amp;Source!I367&amp;"=2/"&amp;"100"</f>
        <v>Объем: 0,02=2/100</v>
      </c>
    </row>
    <row r="796" spans="1:22" ht="14.25" x14ac:dyDescent="0.2">
      <c r="A796" s="18"/>
      <c r="B796" s="18"/>
      <c r="C796" s="18"/>
      <c r="D796" s="18" t="s">
        <v>605</v>
      </c>
      <c r="E796" s="19"/>
      <c r="F796" s="9"/>
      <c r="G796" s="21">
        <f>Source!AO367</f>
        <v>3211.89</v>
      </c>
      <c r="H796" s="20" t="str">
        <f>Source!DG367</f>
        <v>)*2</v>
      </c>
      <c r="I796" s="9">
        <f>Source!AV367</f>
        <v>1</v>
      </c>
      <c r="J796" s="9">
        <f>IF(Source!BA367&lt;&gt; 0, Source!BA367, 1)</f>
        <v>1</v>
      </c>
      <c r="K796" s="21">
        <f>Source!S367</f>
        <v>128.47999999999999</v>
      </c>
      <c r="L796" s="21"/>
    </row>
    <row r="797" spans="1:22" ht="14.25" x14ac:dyDescent="0.2">
      <c r="A797" s="18"/>
      <c r="B797" s="18"/>
      <c r="C797" s="18"/>
      <c r="D797" s="18" t="s">
        <v>606</v>
      </c>
      <c r="E797" s="19"/>
      <c r="F797" s="9"/>
      <c r="G797" s="21">
        <f>Source!AM367</f>
        <v>912.11</v>
      </c>
      <c r="H797" s="20" t="str">
        <f>Source!DE367</f>
        <v>)*2</v>
      </c>
      <c r="I797" s="9">
        <f>Source!AV367</f>
        <v>1</v>
      </c>
      <c r="J797" s="9">
        <f>IF(Source!BB367&lt;&gt; 0, Source!BB367, 1)</f>
        <v>1</v>
      </c>
      <c r="K797" s="21">
        <f>Source!Q367</f>
        <v>36.479999999999997</v>
      </c>
      <c r="L797" s="21"/>
    </row>
    <row r="798" spans="1:22" ht="14.25" x14ac:dyDescent="0.2">
      <c r="A798" s="18"/>
      <c r="B798" s="18"/>
      <c r="C798" s="18"/>
      <c r="D798" s="18" t="s">
        <v>607</v>
      </c>
      <c r="E798" s="19"/>
      <c r="F798" s="9"/>
      <c r="G798" s="21">
        <f>Source!AN367</f>
        <v>578.34</v>
      </c>
      <c r="H798" s="20" t="str">
        <f>Source!DF367</f>
        <v>)*2</v>
      </c>
      <c r="I798" s="9">
        <f>Source!AV367</f>
        <v>1</v>
      </c>
      <c r="J798" s="9">
        <f>IF(Source!BS367&lt;&gt; 0, Source!BS367, 1)</f>
        <v>1</v>
      </c>
      <c r="K798" s="22">
        <f>Source!R367</f>
        <v>23.13</v>
      </c>
      <c r="L798" s="21"/>
    </row>
    <row r="799" spans="1:22" ht="14.25" x14ac:dyDescent="0.2">
      <c r="A799" s="18"/>
      <c r="B799" s="18"/>
      <c r="C799" s="18"/>
      <c r="D799" s="18" t="s">
        <v>608</v>
      </c>
      <c r="E799" s="19"/>
      <c r="F799" s="9"/>
      <c r="G799" s="21">
        <f>Source!AL367</f>
        <v>0.94</v>
      </c>
      <c r="H799" s="20" t="str">
        <f>Source!DD367</f>
        <v>)*2</v>
      </c>
      <c r="I799" s="9">
        <f>Source!AW367</f>
        <v>1</v>
      </c>
      <c r="J799" s="9">
        <f>IF(Source!BC367&lt;&gt; 0, Source!BC367, 1)</f>
        <v>1</v>
      </c>
      <c r="K799" s="21">
        <f>Source!P367</f>
        <v>0.04</v>
      </c>
      <c r="L799" s="21"/>
    </row>
    <row r="800" spans="1:22" ht="14.25" x14ac:dyDescent="0.2">
      <c r="A800" s="18"/>
      <c r="B800" s="18"/>
      <c r="C800" s="18"/>
      <c r="D800" s="18" t="s">
        <v>609</v>
      </c>
      <c r="E800" s="19" t="s">
        <v>610</v>
      </c>
      <c r="F800" s="9">
        <f>Source!AT367</f>
        <v>70</v>
      </c>
      <c r="G800" s="21"/>
      <c r="H800" s="20"/>
      <c r="I800" s="9"/>
      <c r="J800" s="9"/>
      <c r="K800" s="21">
        <f>SUM(R794:R799)</f>
        <v>89.94</v>
      </c>
      <c r="L800" s="21"/>
    </row>
    <row r="801" spans="1:22" ht="14.25" x14ac:dyDescent="0.2">
      <c r="A801" s="18"/>
      <c r="B801" s="18"/>
      <c r="C801" s="18"/>
      <c r="D801" s="18" t="s">
        <v>611</v>
      </c>
      <c r="E801" s="19" t="s">
        <v>610</v>
      </c>
      <c r="F801" s="9">
        <f>Source!AU367</f>
        <v>10</v>
      </c>
      <c r="G801" s="21"/>
      <c r="H801" s="20"/>
      <c r="I801" s="9"/>
      <c r="J801" s="9"/>
      <c r="K801" s="21">
        <f>SUM(T794:T800)</f>
        <v>12.85</v>
      </c>
      <c r="L801" s="21"/>
    </row>
    <row r="802" spans="1:22" ht="14.25" x14ac:dyDescent="0.2">
      <c r="A802" s="18"/>
      <c r="B802" s="18"/>
      <c r="C802" s="18"/>
      <c r="D802" s="18" t="s">
        <v>612</v>
      </c>
      <c r="E802" s="19" t="s">
        <v>610</v>
      </c>
      <c r="F802" s="9">
        <f>108</f>
        <v>108</v>
      </c>
      <c r="G802" s="21"/>
      <c r="H802" s="20"/>
      <c r="I802" s="9"/>
      <c r="J802" s="9"/>
      <c r="K802" s="21">
        <f>SUM(V794:V801)</f>
        <v>24.98</v>
      </c>
      <c r="L802" s="21"/>
    </row>
    <row r="803" spans="1:22" ht="14.25" x14ac:dyDescent="0.2">
      <c r="A803" s="18"/>
      <c r="B803" s="18"/>
      <c r="C803" s="18"/>
      <c r="D803" s="18" t="s">
        <v>613</v>
      </c>
      <c r="E803" s="19" t="s">
        <v>614</v>
      </c>
      <c r="F803" s="9">
        <f>Source!AQ367</f>
        <v>6</v>
      </c>
      <c r="G803" s="21"/>
      <c r="H803" s="20" t="str">
        <f>Source!DI367</f>
        <v>)*2</v>
      </c>
      <c r="I803" s="9">
        <f>Source!AV367</f>
        <v>1</v>
      </c>
      <c r="J803" s="9"/>
      <c r="K803" s="21"/>
      <c r="L803" s="21">
        <f>Source!U367</f>
        <v>0.24</v>
      </c>
    </row>
    <row r="804" spans="1:22" ht="15" x14ac:dyDescent="0.25">
      <c r="A804" s="24"/>
      <c r="B804" s="24"/>
      <c r="C804" s="24"/>
      <c r="D804" s="24"/>
      <c r="E804" s="24"/>
      <c r="F804" s="24"/>
      <c r="G804" s="24"/>
      <c r="H804" s="24"/>
      <c r="I804" s="24"/>
      <c r="J804" s="47">
        <f>K796+K797+K799+K800+K801+K802</f>
        <v>292.77</v>
      </c>
      <c r="K804" s="47"/>
      <c r="L804" s="25">
        <f>IF(Source!I367&lt;&gt;0, ROUND(J804/Source!I367, 2), 0)</f>
        <v>14638.5</v>
      </c>
      <c r="P804" s="23">
        <f>J804</f>
        <v>292.77</v>
      </c>
    </row>
    <row r="805" spans="1:22" ht="57" x14ac:dyDescent="0.2">
      <c r="A805" s="18">
        <v>88</v>
      </c>
      <c r="B805" s="18">
        <v>88</v>
      </c>
      <c r="C805" s="18" t="str">
        <f>Source!F368</f>
        <v>1.21-2103-9-3/1</v>
      </c>
      <c r="D805" s="18" t="str">
        <f>Source!G368</f>
        <v>Техническое обслуживание силовых сетей, проложенных по кирпичным и бетонным основаниям, провод сечением 4х1,5-6 мм2 (4х1,5)</v>
      </c>
      <c r="E805" s="19" t="str">
        <f>Source!H368</f>
        <v>100 м</v>
      </c>
      <c r="F805" s="9">
        <f>Source!I368</f>
        <v>1.7000000000000001E-2</v>
      </c>
      <c r="G805" s="21"/>
      <c r="H805" s="20"/>
      <c r="I805" s="9"/>
      <c r="J805" s="9"/>
      <c r="K805" s="21"/>
      <c r="L805" s="21"/>
      <c r="Q805">
        <f>ROUND((Source!BZ368/100)*ROUND((Source!AF368*Source!AV368)*Source!I368, 2), 2)</f>
        <v>71.48</v>
      </c>
      <c r="R805">
        <f>Source!X368</f>
        <v>71.48</v>
      </c>
      <c r="S805">
        <f>ROUND((Source!CA368/100)*ROUND((Source!AF368*Source!AV368)*Source!I368, 2), 2)</f>
        <v>10.210000000000001</v>
      </c>
      <c r="T805">
        <f>Source!Y368</f>
        <v>10.210000000000001</v>
      </c>
      <c r="U805">
        <f>ROUND((175/100)*ROUND((Source!AE368*Source!AV368)*Source!I368, 2), 2)</f>
        <v>0</v>
      </c>
      <c r="V805">
        <f>ROUND((108/100)*ROUND(Source!CS368*Source!I368, 2), 2)</f>
        <v>0</v>
      </c>
    </row>
    <row r="806" spans="1:22" x14ac:dyDescent="0.2">
      <c r="D806" s="26" t="str">
        <f>"Объем: "&amp;Source!I368&amp;"=(25+"&amp;"60)*"&amp;"0,2*"&amp;"0,1/"&amp;"100"</f>
        <v>Объем: 0,017=(25+60)*0,2*0,1/100</v>
      </c>
    </row>
    <row r="807" spans="1:22" ht="14.25" x14ac:dyDescent="0.2">
      <c r="A807" s="18"/>
      <c r="B807" s="18"/>
      <c r="C807" s="18"/>
      <c r="D807" s="18" t="s">
        <v>605</v>
      </c>
      <c r="E807" s="19"/>
      <c r="F807" s="9"/>
      <c r="G807" s="21">
        <f>Source!AO368</f>
        <v>6006.24</v>
      </c>
      <c r="H807" s="20" t="str">
        <f>Source!DG368</f>
        <v/>
      </c>
      <c r="I807" s="9">
        <f>Source!AV368</f>
        <v>1</v>
      </c>
      <c r="J807" s="9">
        <f>IF(Source!BA368&lt;&gt; 0, Source!BA368, 1)</f>
        <v>1</v>
      </c>
      <c r="K807" s="21">
        <f>Source!S368</f>
        <v>102.11</v>
      </c>
      <c r="L807" s="21"/>
    </row>
    <row r="808" spans="1:22" ht="14.25" x14ac:dyDescent="0.2">
      <c r="A808" s="18"/>
      <c r="B808" s="18"/>
      <c r="C808" s="18"/>
      <c r="D808" s="18" t="s">
        <v>608</v>
      </c>
      <c r="E808" s="19"/>
      <c r="F808" s="9"/>
      <c r="G808" s="21">
        <f>Source!AL368</f>
        <v>14.63</v>
      </c>
      <c r="H808" s="20" t="str">
        <f>Source!DD368</f>
        <v/>
      </c>
      <c r="I808" s="9">
        <f>Source!AW368</f>
        <v>1</v>
      </c>
      <c r="J808" s="9">
        <f>IF(Source!BC368&lt;&gt; 0, Source!BC368, 1)</f>
        <v>1</v>
      </c>
      <c r="K808" s="21">
        <f>Source!P368</f>
        <v>0.25</v>
      </c>
      <c r="L808" s="21"/>
    </row>
    <row r="809" spans="1:22" ht="14.25" x14ac:dyDescent="0.2">
      <c r="A809" s="18"/>
      <c r="B809" s="18"/>
      <c r="C809" s="18"/>
      <c r="D809" s="18" t="s">
        <v>609</v>
      </c>
      <c r="E809" s="19" t="s">
        <v>610</v>
      </c>
      <c r="F809" s="9">
        <f>Source!AT368</f>
        <v>70</v>
      </c>
      <c r="G809" s="21"/>
      <c r="H809" s="20"/>
      <c r="I809" s="9"/>
      <c r="J809" s="9"/>
      <c r="K809" s="21">
        <f>SUM(R805:R808)</f>
        <v>71.48</v>
      </c>
      <c r="L809" s="21"/>
    </row>
    <row r="810" spans="1:22" ht="14.25" x14ac:dyDescent="0.2">
      <c r="A810" s="18"/>
      <c r="B810" s="18"/>
      <c r="C810" s="18"/>
      <c r="D810" s="18" t="s">
        <v>611</v>
      </c>
      <c r="E810" s="19" t="s">
        <v>610</v>
      </c>
      <c r="F810" s="9">
        <f>Source!AU368</f>
        <v>10</v>
      </c>
      <c r="G810" s="21"/>
      <c r="H810" s="20"/>
      <c r="I810" s="9"/>
      <c r="J810" s="9"/>
      <c r="K810" s="21">
        <f>SUM(T805:T809)</f>
        <v>10.210000000000001</v>
      </c>
      <c r="L810" s="21"/>
    </row>
    <row r="811" spans="1:22" ht="14.25" x14ac:dyDescent="0.2">
      <c r="A811" s="18"/>
      <c r="B811" s="18"/>
      <c r="C811" s="18"/>
      <c r="D811" s="18" t="s">
        <v>613</v>
      </c>
      <c r="E811" s="19" t="s">
        <v>614</v>
      </c>
      <c r="F811" s="9">
        <f>Source!AQ368</f>
        <v>11.22</v>
      </c>
      <c r="G811" s="21"/>
      <c r="H811" s="20" t="str">
        <f>Source!DI368</f>
        <v/>
      </c>
      <c r="I811" s="9">
        <f>Source!AV368</f>
        <v>1</v>
      </c>
      <c r="J811" s="9"/>
      <c r="K811" s="21"/>
      <c r="L811" s="21">
        <f>Source!U368</f>
        <v>0.19074000000000002</v>
      </c>
    </row>
    <row r="812" spans="1:22" ht="15" x14ac:dyDescent="0.25">
      <c r="A812" s="24"/>
      <c r="B812" s="24"/>
      <c r="C812" s="24"/>
      <c r="D812" s="24"/>
      <c r="E812" s="24"/>
      <c r="F812" s="24"/>
      <c r="G812" s="24"/>
      <c r="H812" s="24"/>
      <c r="I812" s="24"/>
      <c r="J812" s="47">
        <f>K807+K808+K809+K810</f>
        <v>184.05</v>
      </c>
      <c r="K812" s="47"/>
      <c r="L812" s="25">
        <f>IF(Source!I368&lt;&gt;0, ROUND(J812/Source!I368, 2), 0)</f>
        <v>10826.47</v>
      </c>
      <c r="P812" s="23">
        <f>J812</f>
        <v>184.05</v>
      </c>
    </row>
    <row r="813" spans="1:22" ht="28.5" x14ac:dyDescent="0.2">
      <c r="A813" s="18">
        <v>89</v>
      </c>
      <c r="B813" s="18">
        <v>89</v>
      </c>
      <c r="C813" s="18" t="str">
        <f>Source!F370</f>
        <v>1.22-2103-2-1/1</v>
      </c>
      <c r="D813" s="18" t="str">
        <f>Source!G370</f>
        <v>Техническое обслуживание сетевой линии связи</v>
      </c>
      <c r="E813" s="19" t="str">
        <f>Source!H370</f>
        <v>100 м</v>
      </c>
      <c r="F813" s="9">
        <f>Source!I370</f>
        <v>0.23</v>
      </c>
      <c r="G813" s="21"/>
      <c r="H813" s="20"/>
      <c r="I813" s="9"/>
      <c r="J813" s="9"/>
      <c r="K813" s="21"/>
      <c r="L813" s="21"/>
      <c r="Q813">
        <f>ROUND((Source!BZ370/100)*ROUND((Source!AF370*Source!AV370)*Source!I370, 2), 2)</f>
        <v>79.98</v>
      </c>
      <c r="R813">
        <f>Source!X370</f>
        <v>79.98</v>
      </c>
      <c r="S813">
        <f>ROUND((Source!CA370/100)*ROUND((Source!AF370*Source!AV370)*Source!I370, 2), 2)</f>
        <v>11.43</v>
      </c>
      <c r="T813">
        <f>Source!Y370</f>
        <v>11.43</v>
      </c>
      <c r="U813">
        <f>ROUND((175/100)*ROUND((Source!AE370*Source!AV370)*Source!I370, 2), 2)</f>
        <v>0</v>
      </c>
      <c r="V813">
        <f>ROUND((108/100)*ROUND(Source!CS370*Source!I370, 2), 2)</f>
        <v>0</v>
      </c>
    </row>
    <row r="814" spans="1:22" x14ac:dyDescent="0.2">
      <c r="D814" s="26" t="str">
        <f>"Объем: "&amp;Source!I370&amp;"=(180+"&amp;"50)*"&amp;"0,1/"&amp;"100"</f>
        <v>Объем: 0,23=(180+50)*0,1/100</v>
      </c>
    </row>
    <row r="815" spans="1:22" ht="14.25" x14ac:dyDescent="0.2">
      <c r="A815" s="18"/>
      <c r="B815" s="18"/>
      <c r="C815" s="18"/>
      <c r="D815" s="18" t="s">
        <v>605</v>
      </c>
      <c r="E815" s="19"/>
      <c r="F815" s="9"/>
      <c r="G815" s="21">
        <f>Source!AO370</f>
        <v>496.76</v>
      </c>
      <c r="H815" s="20" t="str">
        <f>Source!DG370</f>
        <v/>
      </c>
      <c r="I815" s="9">
        <f>Source!AV370</f>
        <v>1</v>
      </c>
      <c r="J815" s="9">
        <f>IF(Source!BA370&lt;&gt; 0, Source!BA370, 1)</f>
        <v>1</v>
      </c>
      <c r="K815" s="21">
        <f>Source!S370</f>
        <v>114.25</v>
      </c>
      <c r="L815" s="21"/>
    </row>
    <row r="816" spans="1:22" ht="14.25" x14ac:dyDescent="0.2">
      <c r="A816" s="18"/>
      <c r="B816" s="18"/>
      <c r="C816" s="18"/>
      <c r="D816" s="18" t="s">
        <v>609</v>
      </c>
      <c r="E816" s="19" t="s">
        <v>610</v>
      </c>
      <c r="F816" s="9">
        <f>Source!AT370</f>
        <v>70</v>
      </c>
      <c r="G816" s="21"/>
      <c r="H816" s="20"/>
      <c r="I816" s="9"/>
      <c r="J816" s="9"/>
      <c r="K816" s="21">
        <f>SUM(R813:R815)</f>
        <v>79.98</v>
      </c>
      <c r="L816" s="21"/>
    </row>
    <row r="817" spans="1:22" ht="14.25" x14ac:dyDescent="0.2">
      <c r="A817" s="18"/>
      <c r="B817" s="18"/>
      <c r="C817" s="18"/>
      <c r="D817" s="18" t="s">
        <v>611</v>
      </c>
      <c r="E817" s="19" t="s">
        <v>610</v>
      </c>
      <c r="F817" s="9">
        <f>Source!AU370</f>
        <v>10</v>
      </c>
      <c r="G817" s="21"/>
      <c r="H817" s="20"/>
      <c r="I817" s="9"/>
      <c r="J817" s="9"/>
      <c r="K817" s="21">
        <f>SUM(T813:T816)</f>
        <v>11.43</v>
      </c>
      <c r="L817" s="21"/>
    </row>
    <row r="818" spans="1:22" ht="14.25" x14ac:dyDescent="0.2">
      <c r="A818" s="18"/>
      <c r="B818" s="18"/>
      <c r="C818" s="18"/>
      <c r="D818" s="18" t="s">
        <v>613</v>
      </c>
      <c r="E818" s="19" t="s">
        <v>614</v>
      </c>
      <c r="F818" s="9">
        <f>Source!AQ370</f>
        <v>0.7</v>
      </c>
      <c r="G818" s="21"/>
      <c r="H818" s="20" t="str">
        <f>Source!DI370</f>
        <v/>
      </c>
      <c r="I818" s="9">
        <f>Source!AV370</f>
        <v>1</v>
      </c>
      <c r="J818" s="9"/>
      <c r="K818" s="21"/>
      <c r="L818" s="21">
        <f>Source!U370</f>
        <v>0.161</v>
      </c>
    </row>
    <row r="819" spans="1:22" ht="15" x14ac:dyDescent="0.25">
      <c r="A819" s="24"/>
      <c r="B819" s="24"/>
      <c r="C819" s="24"/>
      <c r="D819" s="24"/>
      <c r="E819" s="24"/>
      <c r="F819" s="24"/>
      <c r="G819" s="24"/>
      <c r="H819" s="24"/>
      <c r="I819" s="24"/>
      <c r="J819" s="47">
        <f>K815+K816+K817</f>
        <v>205.66000000000003</v>
      </c>
      <c r="K819" s="47"/>
      <c r="L819" s="25">
        <f>IF(Source!I370&lt;&gt;0, ROUND(J819/Source!I370, 2), 0)</f>
        <v>894.17</v>
      </c>
      <c r="P819" s="23">
        <f>J819</f>
        <v>205.66000000000003</v>
      </c>
    </row>
    <row r="821" spans="1:22" ht="15" x14ac:dyDescent="0.25">
      <c r="C821" s="48" t="str">
        <f>Source!G371</f>
        <v>Склад №1</v>
      </c>
      <c r="D821" s="48"/>
      <c r="E821" s="48"/>
      <c r="F821" s="48"/>
      <c r="G821" s="48"/>
      <c r="H821" s="48"/>
      <c r="I821" s="48"/>
      <c r="J821" s="48"/>
      <c r="K821" s="48"/>
    </row>
    <row r="822" spans="1:22" ht="156.75" x14ac:dyDescent="0.2">
      <c r="A822" s="18">
        <v>90</v>
      </c>
      <c r="B822" s="18">
        <v>90</v>
      </c>
      <c r="C822" s="18" t="str">
        <f>Source!F372</f>
        <v>1.23-2303-6-1/1</v>
      </c>
      <c r="D822" s="18" t="str">
        <f>Source!G372</f>
        <v>Техническое обслуживание термопреобразователя сопротивления с унифицированным выходным сигналом/Термопреобразователь сопротивления погружной, характеристика Pt1000, глубина погружения 80 мм с защитной гильзой с резьбовым штуцером М20х1,5 / М20х1,5 ; Термопреобразователь сопротивления уличный, характеристика Pt1000, IP54</v>
      </c>
      <c r="E822" s="19" t="str">
        <f>Source!H372</f>
        <v>шт.</v>
      </c>
      <c r="F822" s="9">
        <f>Source!I372</f>
        <v>3</v>
      </c>
      <c r="G822" s="21"/>
      <c r="H822" s="20"/>
      <c r="I822" s="9"/>
      <c r="J822" s="9"/>
      <c r="K822" s="21"/>
      <c r="L822" s="21"/>
      <c r="Q822">
        <f>ROUND((Source!BZ372/100)*ROUND((Source!AF372*Source!AV372)*Source!I372, 2), 2)</f>
        <v>1400.87</v>
      </c>
      <c r="R822">
        <f>Source!X372</f>
        <v>1400.87</v>
      </c>
      <c r="S822">
        <f>ROUND((Source!CA372/100)*ROUND((Source!AF372*Source!AV372)*Source!I372, 2), 2)</f>
        <v>200.12</v>
      </c>
      <c r="T822">
        <f>Source!Y372</f>
        <v>200.12</v>
      </c>
      <c r="U822">
        <f>ROUND((175/100)*ROUND((Source!AE372*Source!AV372)*Source!I372, 2), 2)</f>
        <v>0</v>
      </c>
      <c r="V822">
        <f>ROUND((108/100)*ROUND(Source!CS372*Source!I372, 2), 2)</f>
        <v>0</v>
      </c>
    </row>
    <row r="823" spans="1:22" x14ac:dyDescent="0.2">
      <c r="D823" s="26" t="str">
        <f>"Объем: "&amp;Source!I372&amp;"=2+"&amp;"1"</f>
        <v>Объем: 3=2+1</v>
      </c>
    </row>
    <row r="824" spans="1:22" ht="14.25" x14ac:dyDescent="0.2">
      <c r="A824" s="18"/>
      <c r="B824" s="18"/>
      <c r="C824" s="18"/>
      <c r="D824" s="18" t="s">
        <v>605</v>
      </c>
      <c r="E824" s="19"/>
      <c r="F824" s="9"/>
      <c r="G824" s="21">
        <f>Source!AO372</f>
        <v>333.54</v>
      </c>
      <c r="H824" s="20" t="str">
        <f>Source!DG372</f>
        <v>)*2</v>
      </c>
      <c r="I824" s="9">
        <f>Source!AV372</f>
        <v>1</v>
      </c>
      <c r="J824" s="9">
        <f>IF(Source!BA372&lt;&gt; 0, Source!BA372, 1)</f>
        <v>1</v>
      </c>
      <c r="K824" s="21">
        <f>Source!S372</f>
        <v>2001.24</v>
      </c>
      <c r="L824" s="21"/>
    </row>
    <row r="825" spans="1:22" ht="14.25" x14ac:dyDescent="0.2">
      <c r="A825" s="18"/>
      <c r="B825" s="18"/>
      <c r="C825" s="18"/>
      <c r="D825" s="18" t="s">
        <v>608</v>
      </c>
      <c r="E825" s="19"/>
      <c r="F825" s="9"/>
      <c r="G825" s="21">
        <f>Source!AL372</f>
        <v>20.239999999999998</v>
      </c>
      <c r="H825" s="20" t="str">
        <f>Source!DD372</f>
        <v>)*2</v>
      </c>
      <c r="I825" s="9">
        <f>Source!AW372</f>
        <v>1</v>
      </c>
      <c r="J825" s="9">
        <f>IF(Source!BC372&lt;&gt; 0, Source!BC372, 1)</f>
        <v>1</v>
      </c>
      <c r="K825" s="21">
        <f>Source!P372</f>
        <v>121.44</v>
      </c>
      <c r="L825" s="21"/>
    </row>
    <row r="826" spans="1:22" ht="14.25" x14ac:dyDescent="0.2">
      <c r="A826" s="18"/>
      <c r="B826" s="18"/>
      <c r="C826" s="18"/>
      <c r="D826" s="18" t="s">
        <v>609</v>
      </c>
      <c r="E826" s="19" t="s">
        <v>610</v>
      </c>
      <c r="F826" s="9">
        <f>Source!AT372</f>
        <v>70</v>
      </c>
      <c r="G826" s="21"/>
      <c r="H826" s="20"/>
      <c r="I826" s="9"/>
      <c r="J826" s="9"/>
      <c r="K826" s="21">
        <f>SUM(R822:R825)</f>
        <v>1400.87</v>
      </c>
      <c r="L826" s="21"/>
    </row>
    <row r="827" spans="1:22" ht="14.25" x14ac:dyDescent="0.2">
      <c r="A827" s="18"/>
      <c r="B827" s="18"/>
      <c r="C827" s="18"/>
      <c r="D827" s="18" t="s">
        <v>611</v>
      </c>
      <c r="E827" s="19" t="s">
        <v>610</v>
      </c>
      <c r="F827" s="9">
        <f>Source!AU372</f>
        <v>10</v>
      </c>
      <c r="G827" s="21"/>
      <c r="H827" s="20"/>
      <c r="I827" s="9"/>
      <c r="J827" s="9"/>
      <c r="K827" s="21">
        <f>SUM(T822:T826)</f>
        <v>200.12</v>
      </c>
      <c r="L827" s="21"/>
    </row>
    <row r="828" spans="1:22" ht="14.25" x14ac:dyDescent="0.2">
      <c r="A828" s="18"/>
      <c r="B828" s="18"/>
      <c r="C828" s="18"/>
      <c r="D828" s="18" t="s">
        <v>613</v>
      </c>
      <c r="E828" s="19" t="s">
        <v>614</v>
      </c>
      <c r="F828" s="9">
        <f>Source!AQ372</f>
        <v>0.47</v>
      </c>
      <c r="G828" s="21"/>
      <c r="H828" s="20" t="str">
        <f>Source!DI372</f>
        <v>)*2</v>
      </c>
      <c r="I828" s="9">
        <f>Source!AV372</f>
        <v>1</v>
      </c>
      <c r="J828" s="9"/>
      <c r="K828" s="21"/>
      <c r="L828" s="21">
        <f>Source!U372</f>
        <v>2.82</v>
      </c>
    </row>
    <row r="829" spans="1:22" ht="15" x14ac:dyDescent="0.25">
      <c r="A829" s="24"/>
      <c r="B829" s="24"/>
      <c r="C829" s="24"/>
      <c r="D829" s="24"/>
      <c r="E829" s="24"/>
      <c r="F829" s="24"/>
      <c r="G829" s="24"/>
      <c r="H829" s="24"/>
      <c r="I829" s="24"/>
      <c r="J829" s="47">
        <f>K824+K825+K826+K827</f>
        <v>3723.6699999999996</v>
      </c>
      <c r="K829" s="47"/>
      <c r="L829" s="25">
        <f>IF(Source!I372&lt;&gt;0, ROUND(J829/Source!I372, 2), 0)</f>
        <v>1241.22</v>
      </c>
      <c r="P829" s="23">
        <f>J829</f>
        <v>3723.6699999999996</v>
      </c>
    </row>
    <row r="830" spans="1:22" ht="85.5" x14ac:dyDescent="0.2">
      <c r="A830" s="18">
        <v>91</v>
      </c>
      <c r="B830" s="18">
        <v>91</v>
      </c>
      <c r="C830" s="18" t="str">
        <f>Source!F373</f>
        <v>1.23-2103-27-1/1</v>
      </c>
      <c r="D830" s="18" t="str">
        <f>Source!G373</f>
        <v>Техническое обслуживание преобразователя давления МТ100 и аналогов /Преобразователь давления 0-2,5бар, 4-20мА, М20х1,5, IP65; Преобразователь давления дифференциальный 0…2,5 Бар</v>
      </c>
      <c r="E830" s="19" t="str">
        <f>Source!H373</f>
        <v>10 шт.</v>
      </c>
      <c r="F830" s="9">
        <f>Source!I373</f>
        <v>0.4</v>
      </c>
      <c r="G830" s="21"/>
      <c r="H830" s="20"/>
      <c r="I830" s="9"/>
      <c r="J830" s="9"/>
      <c r="K830" s="21"/>
      <c r="L830" s="21"/>
      <c r="Q830">
        <f>ROUND((Source!BZ373/100)*ROUND((Source!AF373*Source!AV373)*Source!I373, 2), 2)</f>
        <v>4967.62</v>
      </c>
      <c r="R830">
        <f>Source!X373</f>
        <v>4967.62</v>
      </c>
      <c r="S830">
        <f>ROUND((Source!CA373/100)*ROUND((Source!AF373*Source!AV373)*Source!I373, 2), 2)</f>
        <v>709.66</v>
      </c>
      <c r="T830">
        <f>Source!Y373</f>
        <v>709.66</v>
      </c>
      <c r="U830">
        <f>ROUND((175/100)*ROUND((Source!AE373*Source!AV373)*Source!I373, 2), 2)</f>
        <v>0</v>
      </c>
      <c r="V830">
        <f>ROUND((108/100)*ROUND(Source!CS373*Source!I373, 2), 2)</f>
        <v>0</v>
      </c>
    </row>
    <row r="831" spans="1:22" x14ac:dyDescent="0.2">
      <c r="D831" s="26" t="str">
        <f>"Объем: "&amp;Source!I373&amp;"=(2+"&amp;"2)/"&amp;"10"</f>
        <v>Объем: 0,4=(2+2)/10</v>
      </c>
    </row>
    <row r="832" spans="1:22" ht="14.25" x14ac:dyDescent="0.2">
      <c r="A832" s="18"/>
      <c r="B832" s="18"/>
      <c r="C832" s="18"/>
      <c r="D832" s="18" t="s">
        <v>605</v>
      </c>
      <c r="E832" s="19"/>
      <c r="F832" s="9"/>
      <c r="G832" s="21">
        <f>Source!AO373</f>
        <v>8870.75</v>
      </c>
      <c r="H832" s="20" t="str">
        <f>Source!DG373</f>
        <v>)*2</v>
      </c>
      <c r="I832" s="9">
        <f>Source!AV373</f>
        <v>1</v>
      </c>
      <c r="J832" s="9">
        <f>IF(Source!BA373&lt;&gt; 0, Source!BA373, 1)</f>
        <v>1</v>
      </c>
      <c r="K832" s="21">
        <f>Source!S373</f>
        <v>7096.6</v>
      </c>
      <c r="L832" s="21"/>
    </row>
    <row r="833" spans="1:22" ht="14.25" x14ac:dyDescent="0.2">
      <c r="A833" s="18"/>
      <c r="B833" s="18"/>
      <c r="C833" s="18"/>
      <c r="D833" s="18" t="s">
        <v>608</v>
      </c>
      <c r="E833" s="19"/>
      <c r="F833" s="9"/>
      <c r="G833" s="21">
        <f>Source!AL373</f>
        <v>17.39</v>
      </c>
      <c r="H833" s="20" t="str">
        <f>Source!DD373</f>
        <v>)*2</v>
      </c>
      <c r="I833" s="9">
        <f>Source!AW373</f>
        <v>1</v>
      </c>
      <c r="J833" s="9">
        <f>IF(Source!BC373&lt;&gt; 0, Source!BC373, 1)</f>
        <v>1</v>
      </c>
      <c r="K833" s="21">
        <f>Source!P373</f>
        <v>13.91</v>
      </c>
      <c r="L833" s="21"/>
    </row>
    <row r="834" spans="1:22" ht="14.25" x14ac:dyDescent="0.2">
      <c r="A834" s="18"/>
      <c r="B834" s="18"/>
      <c r="C834" s="18"/>
      <c r="D834" s="18" t="s">
        <v>609</v>
      </c>
      <c r="E834" s="19" t="s">
        <v>610</v>
      </c>
      <c r="F834" s="9">
        <f>Source!AT373</f>
        <v>70</v>
      </c>
      <c r="G834" s="21"/>
      <c r="H834" s="20"/>
      <c r="I834" s="9"/>
      <c r="J834" s="9"/>
      <c r="K834" s="21">
        <f>SUM(R830:R833)</f>
        <v>4967.62</v>
      </c>
      <c r="L834" s="21"/>
    </row>
    <row r="835" spans="1:22" ht="14.25" x14ac:dyDescent="0.2">
      <c r="A835" s="18"/>
      <c r="B835" s="18"/>
      <c r="C835" s="18"/>
      <c r="D835" s="18" t="s">
        <v>611</v>
      </c>
      <c r="E835" s="19" t="s">
        <v>610</v>
      </c>
      <c r="F835" s="9">
        <f>Source!AU373</f>
        <v>10</v>
      </c>
      <c r="G835" s="21"/>
      <c r="H835" s="20"/>
      <c r="I835" s="9"/>
      <c r="J835" s="9"/>
      <c r="K835" s="21">
        <f>SUM(T830:T834)</f>
        <v>709.66</v>
      </c>
      <c r="L835" s="21"/>
    </row>
    <row r="836" spans="1:22" ht="14.25" x14ac:dyDescent="0.2">
      <c r="A836" s="18"/>
      <c r="B836" s="18"/>
      <c r="C836" s="18"/>
      <c r="D836" s="18" t="s">
        <v>613</v>
      </c>
      <c r="E836" s="19" t="s">
        <v>614</v>
      </c>
      <c r="F836" s="9">
        <f>Source!AQ373</f>
        <v>12.5</v>
      </c>
      <c r="G836" s="21"/>
      <c r="H836" s="20" t="str">
        <f>Source!DI373</f>
        <v>)*2</v>
      </c>
      <c r="I836" s="9">
        <f>Source!AV373</f>
        <v>1</v>
      </c>
      <c r="J836" s="9"/>
      <c r="K836" s="21"/>
      <c r="L836" s="21">
        <f>Source!U373</f>
        <v>10</v>
      </c>
    </row>
    <row r="837" spans="1:22" ht="15" x14ac:dyDescent="0.25">
      <c r="A837" s="24"/>
      <c r="B837" s="24"/>
      <c r="C837" s="24"/>
      <c r="D837" s="24"/>
      <c r="E837" s="24"/>
      <c r="F837" s="24"/>
      <c r="G837" s="24"/>
      <c r="H837" s="24"/>
      <c r="I837" s="24"/>
      <c r="J837" s="47">
        <f>K832+K833+K834+K835</f>
        <v>12787.79</v>
      </c>
      <c r="K837" s="47"/>
      <c r="L837" s="25">
        <f>IF(Source!I373&lt;&gt;0, ROUND(J837/Source!I373, 2), 0)</f>
        <v>31969.48</v>
      </c>
      <c r="P837" s="23">
        <f>J837</f>
        <v>12787.79</v>
      </c>
    </row>
    <row r="838" spans="1:22" ht="85.5" x14ac:dyDescent="0.2">
      <c r="A838" s="18">
        <v>92</v>
      </c>
      <c r="B838" s="18">
        <v>92</v>
      </c>
      <c r="C838" s="18" t="str">
        <f>Source!F375</f>
        <v>1.23-2103-27-1/1</v>
      </c>
      <c r="D838" s="18" t="str">
        <f>Source!G375</f>
        <v>Техническое обслуживание преобразователя давления МТ100 и аналогов /Преобразователь давления 0-2,5бар, 4-20мА, М20х1,5, IP65; Преобразователь давления дифференциальный 0…2,5 Бар</v>
      </c>
      <c r="E838" s="19" t="str">
        <f>Source!H375</f>
        <v>10 шт.</v>
      </c>
      <c r="F838" s="9">
        <f>Source!I375</f>
        <v>0.4</v>
      </c>
      <c r="G838" s="21"/>
      <c r="H838" s="20"/>
      <c r="I838" s="9"/>
      <c r="J838" s="9"/>
      <c r="K838" s="21"/>
      <c r="L838" s="21"/>
      <c r="Q838">
        <f>ROUND((Source!BZ375/100)*ROUND((Source!AF375*Source!AV375)*Source!I375, 2), 2)</f>
        <v>4967.62</v>
      </c>
      <c r="R838">
        <f>Source!X375</f>
        <v>4967.62</v>
      </c>
      <c r="S838">
        <f>ROUND((Source!CA375/100)*ROUND((Source!AF375*Source!AV375)*Source!I375, 2), 2)</f>
        <v>709.66</v>
      </c>
      <c r="T838">
        <f>Source!Y375</f>
        <v>709.66</v>
      </c>
      <c r="U838">
        <f>ROUND((175/100)*ROUND((Source!AE375*Source!AV375)*Source!I375, 2), 2)</f>
        <v>0</v>
      </c>
      <c r="V838">
        <f>ROUND((108/100)*ROUND(Source!CS375*Source!I375, 2), 2)</f>
        <v>0</v>
      </c>
    </row>
    <row r="839" spans="1:22" x14ac:dyDescent="0.2">
      <c r="D839" s="26" t="str">
        <f>"Объем: "&amp;Source!I375&amp;"=(2+"&amp;"2)/"&amp;"10"</f>
        <v>Объем: 0,4=(2+2)/10</v>
      </c>
    </row>
    <row r="840" spans="1:22" ht="14.25" x14ac:dyDescent="0.2">
      <c r="A840" s="18"/>
      <c r="B840" s="18"/>
      <c r="C840" s="18"/>
      <c r="D840" s="18" t="s">
        <v>605</v>
      </c>
      <c r="E840" s="19"/>
      <c r="F840" s="9"/>
      <c r="G840" s="21">
        <f>Source!AO375</f>
        <v>8870.75</v>
      </c>
      <c r="H840" s="20" t="str">
        <f>Source!DG375</f>
        <v>)*2</v>
      </c>
      <c r="I840" s="9">
        <f>Source!AV375</f>
        <v>1</v>
      </c>
      <c r="J840" s="9">
        <f>IF(Source!BA375&lt;&gt; 0, Source!BA375, 1)</f>
        <v>1</v>
      </c>
      <c r="K840" s="21">
        <f>Source!S375</f>
        <v>7096.6</v>
      </c>
      <c r="L840" s="21"/>
    </row>
    <row r="841" spans="1:22" ht="14.25" x14ac:dyDescent="0.2">
      <c r="A841" s="18"/>
      <c r="B841" s="18"/>
      <c r="C841" s="18"/>
      <c r="D841" s="18" t="s">
        <v>608</v>
      </c>
      <c r="E841" s="19"/>
      <c r="F841" s="9"/>
      <c r="G841" s="21">
        <f>Source!AL375</f>
        <v>17.39</v>
      </c>
      <c r="H841" s="20" t="str">
        <f>Source!DD375</f>
        <v>)*2</v>
      </c>
      <c r="I841" s="9">
        <f>Source!AW375</f>
        <v>1</v>
      </c>
      <c r="J841" s="9">
        <f>IF(Source!BC375&lt;&gt; 0, Source!BC375, 1)</f>
        <v>1</v>
      </c>
      <c r="K841" s="21">
        <f>Source!P375</f>
        <v>13.91</v>
      </c>
      <c r="L841" s="21"/>
    </row>
    <row r="842" spans="1:22" ht="14.25" x14ac:dyDescent="0.2">
      <c r="A842" s="18"/>
      <c r="B842" s="18"/>
      <c r="C842" s="18"/>
      <c r="D842" s="18" t="s">
        <v>609</v>
      </c>
      <c r="E842" s="19" t="s">
        <v>610</v>
      </c>
      <c r="F842" s="9">
        <f>Source!AT375</f>
        <v>70</v>
      </c>
      <c r="G842" s="21"/>
      <c r="H842" s="20"/>
      <c r="I842" s="9"/>
      <c r="J842" s="9"/>
      <c r="K842" s="21">
        <f>SUM(R838:R841)</f>
        <v>4967.62</v>
      </c>
      <c r="L842" s="21"/>
    </row>
    <row r="843" spans="1:22" ht="14.25" x14ac:dyDescent="0.2">
      <c r="A843" s="18"/>
      <c r="B843" s="18"/>
      <c r="C843" s="18"/>
      <c r="D843" s="18" t="s">
        <v>611</v>
      </c>
      <c r="E843" s="19" t="s">
        <v>610</v>
      </c>
      <c r="F843" s="9">
        <f>Source!AU375</f>
        <v>10</v>
      </c>
      <c r="G843" s="21"/>
      <c r="H843" s="20"/>
      <c r="I843" s="9"/>
      <c r="J843" s="9"/>
      <c r="K843" s="21">
        <f>SUM(T838:T842)</f>
        <v>709.66</v>
      </c>
      <c r="L843" s="21"/>
    </row>
    <row r="844" spans="1:22" ht="14.25" x14ac:dyDescent="0.2">
      <c r="A844" s="18"/>
      <c r="B844" s="18"/>
      <c r="C844" s="18"/>
      <c r="D844" s="18" t="s">
        <v>613</v>
      </c>
      <c r="E844" s="19" t="s">
        <v>614</v>
      </c>
      <c r="F844" s="9">
        <f>Source!AQ375</f>
        <v>12.5</v>
      </c>
      <c r="G844" s="21"/>
      <c r="H844" s="20" t="str">
        <f>Source!DI375</f>
        <v>)*2</v>
      </c>
      <c r="I844" s="9">
        <f>Source!AV375</f>
        <v>1</v>
      </c>
      <c r="J844" s="9"/>
      <c r="K844" s="21"/>
      <c r="L844" s="21">
        <f>Source!U375</f>
        <v>10</v>
      </c>
    </row>
    <row r="845" spans="1:22" ht="15" x14ac:dyDescent="0.25">
      <c r="A845" s="24"/>
      <c r="B845" s="24"/>
      <c r="C845" s="24"/>
      <c r="D845" s="24"/>
      <c r="E845" s="24"/>
      <c r="F845" s="24"/>
      <c r="G845" s="24"/>
      <c r="H845" s="24"/>
      <c r="I845" s="24"/>
      <c r="J845" s="47">
        <f>K840+K841+K842+K843</f>
        <v>12787.79</v>
      </c>
      <c r="K845" s="47"/>
      <c r="L845" s="25">
        <f>IF(Source!I375&lt;&gt;0, ROUND(J845/Source!I375, 2), 0)</f>
        <v>31969.48</v>
      </c>
      <c r="P845" s="23">
        <f>J845</f>
        <v>12787.79</v>
      </c>
    </row>
    <row r="846" spans="1:22" ht="28.5" x14ac:dyDescent="0.2">
      <c r="A846" s="18">
        <v>93</v>
      </c>
      <c r="B846" s="18">
        <v>93</v>
      </c>
      <c r="C846" s="18" t="str">
        <f>Source!F376</f>
        <v>1.23-2103-6-1/1</v>
      </c>
      <c r="D846" s="18" t="str">
        <f>Source!G376</f>
        <v>Техническое обслуживание выключателей поплавковых</v>
      </c>
      <c r="E846" s="19" t="str">
        <f>Source!H376</f>
        <v>100 шт.</v>
      </c>
      <c r="F846" s="9">
        <f>Source!I376</f>
        <v>0.02</v>
      </c>
      <c r="G846" s="21"/>
      <c r="H846" s="20"/>
      <c r="I846" s="9"/>
      <c r="J846" s="9"/>
      <c r="K846" s="21"/>
      <c r="L846" s="21"/>
      <c r="Q846">
        <f>ROUND((Source!BZ376/100)*ROUND((Source!AF376*Source!AV376)*Source!I376, 2), 2)</f>
        <v>89.94</v>
      </c>
      <c r="R846">
        <f>Source!X376</f>
        <v>89.94</v>
      </c>
      <c r="S846">
        <f>ROUND((Source!CA376/100)*ROUND((Source!AF376*Source!AV376)*Source!I376, 2), 2)</f>
        <v>12.85</v>
      </c>
      <c r="T846">
        <f>Source!Y376</f>
        <v>12.85</v>
      </c>
      <c r="U846">
        <f>ROUND((175/100)*ROUND((Source!AE376*Source!AV376)*Source!I376, 2), 2)</f>
        <v>40.479999999999997</v>
      </c>
      <c r="V846">
        <f>ROUND((108/100)*ROUND(Source!CS376*Source!I376, 2), 2)</f>
        <v>24.98</v>
      </c>
    </row>
    <row r="847" spans="1:22" x14ac:dyDescent="0.2">
      <c r="D847" s="26" t="str">
        <f>"Объем: "&amp;Source!I376&amp;"=2/"&amp;"100"</f>
        <v>Объем: 0,02=2/100</v>
      </c>
    </row>
    <row r="848" spans="1:22" ht="14.25" x14ac:dyDescent="0.2">
      <c r="A848" s="18"/>
      <c r="B848" s="18"/>
      <c r="C848" s="18"/>
      <c r="D848" s="18" t="s">
        <v>605</v>
      </c>
      <c r="E848" s="19"/>
      <c r="F848" s="9"/>
      <c r="G848" s="21">
        <f>Source!AO376</f>
        <v>3211.89</v>
      </c>
      <c r="H848" s="20" t="str">
        <f>Source!DG376</f>
        <v>)*2</v>
      </c>
      <c r="I848" s="9">
        <f>Source!AV376</f>
        <v>1</v>
      </c>
      <c r="J848" s="9">
        <f>IF(Source!BA376&lt;&gt; 0, Source!BA376, 1)</f>
        <v>1</v>
      </c>
      <c r="K848" s="21">
        <f>Source!S376</f>
        <v>128.47999999999999</v>
      </c>
      <c r="L848" s="21"/>
    </row>
    <row r="849" spans="1:22" ht="14.25" x14ac:dyDescent="0.2">
      <c r="A849" s="18"/>
      <c r="B849" s="18"/>
      <c r="C849" s="18"/>
      <c r="D849" s="18" t="s">
        <v>606</v>
      </c>
      <c r="E849" s="19"/>
      <c r="F849" s="9"/>
      <c r="G849" s="21">
        <f>Source!AM376</f>
        <v>912.11</v>
      </c>
      <c r="H849" s="20" t="str">
        <f>Source!DE376</f>
        <v>)*2</v>
      </c>
      <c r="I849" s="9">
        <f>Source!AV376</f>
        <v>1</v>
      </c>
      <c r="J849" s="9">
        <f>IF(Source!BB376&lt;&gt; 0, Source!BB376, 1)</f>
        <v>1</v>
      </c>
      <c r="K849" s="21">
        <f>Source!Q376</f>
        <v>36.479999999999997</v>
      </c>
      <c r="L849" s="21"/>
    </row>
    <row r="850" spans="1:22" ht="14.25" x14ac:dyDescent="0.2">
      <c r="A850" s="18"/>
      <c r="B850" s="18"/>
      <c r="C850" s="18"/>
      <c r="D850" s="18" t="s">
        <v>607</v>
      </c>
      <c r="E850" s="19"/>
      <c r="F850" s="9"/>
      <c r="G850" s="21">
        <f>Source!AN376</f>
        <v>578.34</v>
      </c>
      <c r="H850" s="20" t="str">
        <f>Source!DF376</f>
        <v>)*2</v>
      </c>
      <c r="I850" s="9">
        <f>Source!AV376</f>
        <v>1</v>
      </c>
      <c r="J850" s="9">
        <f>IF(Source!BS376&lt;&gt; 0, Source!BS376, 1)</f>
        <v>1</v>
      </c>
      <c r="K850" s="22">
        <f>Source!R376</f>
        <v>23.13</v>
      </c>
      <c r="L850" s="21"/>
    </row>
    <row r="851" spans="1:22" ht="14.25" x14ac:dyDescent="0.2">
      <c r="A851" s="18"/>
      <c r="B851" s="18"/>
      <c r="C851" s="18"/>
      <c r="D851" s="18" t="s">
        <v>608</v>
      </c>
      <c r="E851" s="19"/>
      <c r="F851" s="9"/>
      <c r="G851" s="21">
        <f>Source!AL376</f>
        <v>0.94</v>
      </c>
      <c r="H851" s="20" t="str">
        <f>Source!DD376</f>
        <v>)*2</v>
      </c>
      <c r="I851" s="9">
        <f>Source!AW376</f>
        <v>1</v>
      </c>
      <c r="J851" s="9">
        <f>IF(Source!BC376&lt;&gt; 0, Source!BC376, 1)</f>
        <v>1</v>
      </c>
      <c r="K851" s="21">
        <f>Source!P376</f>
        <v>0.04</v>
      </c>
      <c r="L851" s="21"/>
    </row>
    <row r="852" spans="1:22" ht="14.25" x14ac:dyDescent="0.2">
      <c r="A852" s="18"/>
      <c r="B852" s="18"/>
      <c r="C852" s="18"/>
      <c r="D852" s="18" t="s">
        <v>609</v>
      </c>
      <c r="E852" s="19" t="s">
        <v>610</v>
      </c>
      <c r="F852" s="9">
        <f>Source!AT376</f>
        <v>70</v>
      </c>
      <c r="G852" s="21"/>
      <c r="H852" s="20"/>
      <c r="I852" s="9"/>
      <c r="J852" s="9"/>
      <c r="K852" s="21">
        <f>SUM(R846:R851)</f>
        <v>89.94</v>
      </c>
      <c r="L852" s="21"/>
    </row>
    <row r="853" spans="1:22" ht="14.25" x14ac:dyDescent="0.2">
      <c r="A853" s="18"/>
      <c r="B853" s="18"/>
      <c r="C853" s="18"/>
      <c r="D853" s="18" t="s">
        <v>611</v>
      </c>
      <c r="E853" s="19" t="s">
        <v>610</v>
      </c>
      <c r="F853" s="9">
        <f>Source!AU376</f>
        <v>10</v>
      </c>
      <c r="G853" s="21"/>
      <c r="H853" s="20"/>
      <c r="I853" s="9"/>
      <c r="J853" s="9"/>
      <c r="K853" s="21">
        <f>SUM(T846:T852)</f>
        <v>12.85</v>
      </c>
      <c r="L853" s="21"/>
    </row>
    <row r="854" spans="1:22" ht="14.25" x14ac:dyDescent="0.2">
      <c r="A854" s="18"/>
      <c r="B854" s="18"/>
      <c r="C854" s="18"/>
      <c r="D854" s="18" t="s">
        <v>612</v>
      </c>
      <c r="E854" s="19" t="s">
        <v>610</v>
      </c>
      <c r="F854" s="9">
        <f>108</f>
        <v>108</v>
      </c>
      <c r="G854" s="21"/>
      <c r="H854" s="20"/>
      <c r="I854" s="9"/>
      <c r="J854" s="9"/>
      <c r="K854" s="21">
        <f>SUM(V846:V853)</f>
        <v>24.98</v>
      </c>
      <c r="L854" s="21"/>
    </row>
    <row r="855" spans="1:22" ht="14.25" x14ac:dyDescent="0.2">
      <c r="A855" s="18"/>
      <c r="B855" s="18"/>
      <c r="C855" s="18"/>
      <c r="D855" s="18" t="s">
        <v>613</v>
      </c>
      <c r="E855" s="19" t="s">
        <v>614</v>
      </c>
      <c r="F855" s="9">
        <f>Source!AQ376</f>
        <v>6</v>
      </c>
      <c r="G855" s="21"/>
      <c r="H855" s="20" t="str">
        <f>Source!DI376</f>
        <v>)*2</v>
      </c>
      <c r="I855" s="9">
        <f>Source!AV376</f>
        <v>1</v>
      </c>
      <c r="J855" s="9"/>
      <c r="K855" s="21"/>
      <c r="L855" s="21">
        <f>Source!U376</f>
        <v>0.24</v>
      </c>
    </row>
    <row r="856" spans="1:22" ht="15" x14ac:dyDescent="0.25">
      <c r="A856" s="24"/>
      <c r="B856" s="24"/>
      <c r="C856" s="24"/>
      <c r="D856" s="24"/>
      <c r="E856" s="24"/>
      <c r="F856" s="24"/>
      <c r="G856" s="24"/>
      <c r="H856" s="24"/>
      <c r="I856" s="24"/>
      <c r="J856" s="47">
        <f>K848+K849+K851+K852+K853+K854</f>
        <v>292.77</v>
      </c>
      <c r="K856" s="47"/>
      <c r="L856" s="25">
        <f>IF(Source!I376&lt;&gt;0, ROUND(J856/Source!I376, 2), 0)</f>
        <v>14638.5</v>
      </c>
      <c r="P856" s="23">
        <f>J856</f>
        <v>292.77</v>
      </c>
    </row>
    <row r="857" spans="1:22" ht="57" x14ac:dyDescent="0.2">
      <c r="A857" s="18">
        <v>94</v>
      </c>
      <c r="B857" s="18">
        <v>94</v>
      </c>
      <c r="C857" s="18" t="str">
        <f>Source!F377</f>
        <v>1.21-2103-9-3/1</v>
      </c>
      <c r="D857" s="18" t="str">
        <f>Source!G377</f>
        <v>Техническое обслуживание силовых сетей, проложенных по кирпичным и бетонным основаниям, провод сечением 4х1,5-6 мм2 (4х1,5)</v>
      </c>
      <c r="E857" s="19" t="str">
        <f>Source!H377</f>
        <v>100 м</v>
      </c>
      <c r="F857" s="9">
        <f>Source!I377</f>
        <v>1.7000000000000001E-2</v>
      </c>
      <c r="G857" s="21"/>
      <c r="H857" s="20"/>
      <c r="I857" s="9"/>
      <c r="J857" s="9"/>
      <c r="K857" s="21"/>
      <c r="L857" s="21"/>
      <c r="Q857">
        <f>ROUND((Source!BZ377/100)*ROUND((Source!AF377*Source!AV377)*Source!I377, 2), 2)</f>
        <v>71.48</v>
      </c>
      <c r="R857">
        <f>Source!X377</f>
        <v>71.48</v>
      </c>
      <c r="S857">
        <f>ROUND((Source!CA377/100)*ROUND((Source!AF377*Source!AV377)*Source!I377, 2), 2)</f>
        <v>10.210000000000001</v>
      </c>
      <c r="T857">
        <f>Source!Y377</f>
        <v>10.210000000000001</v>
      </c>
      <c r="U857">
        <f>ROUND((175/100)*ROUND((Source!AE377*Source!AV377)*Source!I377, 2), 2)</f>
        <v>0</v>
      </c>
      <c r="V857">
        <f>ROUND((108/100)*ROUND(Source!CS377*Source!I377, 2), 2)</f>
        <v>0</v>
      </c>
    </row>
    <row r="858" spans="1:22" x14ac:dyDescent="0.2">
      <c r="D858" s="26" t="str">
        <f>"Объем: "&amp;Source!I377&amp;"=(25+"&amp;"60)*"&amp;"0,2*"&amp;"0,1/"&amp;"100"</f>
        <v>Объем: 0,017=(25+60)*0,2*0,1/100</v>
      </c>
    </row>
    <row r="859" spans="1:22" ht="14.25" x14ac:dyDescent="0.2">
      <c r="A859" s="18"/>
      <c r="B859" s="18"/>
      <c r="C859" s="18"/>
      <c r="D859" s="18" t="s">
        <v>605</v>
      </c>
      <c r="E859" s="19"/>
      <c r="F859" s="9"/>
      <c r="G859" s="21">
        <f>Source!AO377</f>
        <v>6006.24</v>
      </c>
      <c r="H859" s="20" t="str">
        <f>Source!DG377</f>
        <v/>
      </c>
      <c r="I859" s="9">
        <f>Source!AV377</f>
        <v>1</v>
      </c>
      <c r="J859" s="9">
        <f>IF(Source!BA377&lt;&gt; 0, Source!BA377, 1)</f>
        <v>1</v>
      </c>
      <c r="K859" s="21">
        <f>Source!S377</f>
        <v>102.11</v>
      </c>
      <c r="L859" s="21"/>
    </row>
    <row r="860" spans="1:22" ht="14.25" x14ac:dyDescent="0.2">
      <c r="A860" s="18"/>
      <c r="B860" s="18"/>
      <c r="C860" s="18"/>
      <c r="D860" s="18" t="s">
        <v>608</v>
      </c>
      <c r="E860" s="19"/>
      <c r="F860" s="9"/>
      <c r="G860" s="21">
        <f>Source!AL377</f>
        <v>14.63</v>
      </c>
      <c r="H860" s="20" t="str">
        <f>Source!DD377</f>
        <v/>
      </c>
      <c r="I860" s="9">
        <f>Source!AW377</f>
        <v>1</v>
      </c>
      <c r="J860" s="9">
        <f>IF(Source!BC377&lt;&gt; 0, Source!BC377, 1)</f>
        <v>1</v>
      </c>
      <c r="K860" s="21">
        <f>Source!P377</f>
        <v>0.25</v>
      </c>
      <c r="L860" s="21"/>
    </row>
    <row r="861" spans="1:22" ht="14.25" x14ac:dyDescent="0.2">
      <c r="A861" s="18"/>
      <c r="B861" s="18"/>
      <c r="C861" s="18"/>
      <c r="D861" s="18" t="s">
        <v>609</v>
      </c>
      <c r="E861" s="19" t="s">
        <v>610</v>
      </c>
      <c r="F861" s="9">
        <f>Source!AT377</f>
        <v>70</v>
      </c>
      <c r="G861" s="21"/>
      <c r="H861" s="20"/>
      <c r="I861" s="9"/>
      <c r="J861" s="9"/>
      <c r="K861" s="21">
        <f>SUM(R857:R860)</f>
        <v>71.48</v>
      </c>
      <c r="L861" s="21"/>
    </row>
    <row r="862" spans="1:22" ht="14.25" x14ac:dyDescent="0.2">
      <c r="A862" s="18"/>
      <c r="B862" s="18"/>
      <c r="C862" s="18"/>
      <c r="D862" s="18" t="s">
        <v>611</v>
      </c>
      <c r="E862" s="19" t="s">
        <v>610</v>
      </c>
      <c r="F862" s="9">
        <f>Source!AU377</f>
        <v>10</v>
      </c>
      <c r="G862" s="21"/>
      <c r="H862" s="20"/>
      <c r="I862" s="9"/>
      <c r="J862" s="9"/>
      <c r="K862" s="21">
        <f>SUM(T857:T861)</f>
        <v>10.210000000000001</v>
      </c>
      <c r="L862" s="21"/>
    </row>
    <row r="863" spans="1:22" ht="14.25" x14ac:dyDescent="0.2">
      <c r="A863" s="18"/>
      <c r="B863" s="18"/>
      <c r="C863" s="18"/>
      <c r="D863" s="18" t="s">
        <v>613</v>
      </c>
      <c r="E863" s="19" t="s">
        <v>614</v>
      </c>
      <c r="F863" s="9">
        <f>Source!AQ377</f>
        <v>11.22</v>
      </c>
      <c r="G863" s="21"/>
      <c r="H863" s="20" t="str">
        <f>Source!DI377</f>
        <v/>
      </c>
      <c r="I863" s="9">
        <f>Source!AV377</f>
        <v>1</v>
      </c>
      <c r="J863" s="9"/>
      <c r="K863" s="21"/>
      <c r="L863" s="21">
        <f>Source!U377</f>
        <v>0.19074000000000002</v>
      </c>
    </row>
    <row r="864" spans="1:22" ht="15" x14ac:dyDescent="0.25">
      <c r="A864" s="24"/>
      <c r="B864" s="24"/>
      <c r="C864" s="24"/>
      <c r="D864" s="24"/>
      <c r="E864" s="24"/>
      <c r="F864" s="24"/>
      <c r="G864" s="24"/>
      <c r="H864" s="24"/>
      <c r="I864" s="24"/>
      <c r="J864" s="47">
        <f>K859+K860+K861+K862</f>
        <v>184.05</v>
      </c>
      <c r="K864" s="47"/>
      <c r="L864" s="25">
        <f>IF(Source!I377&lt;&gt;0, ROUND(J864/Source!I377, 2), 0)</f>
        <v>10826.47</v>
      </c>
      <c r="P864" s="23">
        <f>J864</f>
        <v>184.05</v>
      </c>
    </row>
    <row r="865" spans="1:22" ht="28.5" x14ac:dyDescent="0.2">
      <c r="A865" s="18">
        <v>95</v>
      </c>
      <c r="B865" s="18">
        <v>95</v>
      </c>
      <c r="C865" s="18" t="str">
        <f>Source!F379</f>
        <v>1.22-2103-2-1/1</v>
      </c>
      <c r="D865" s="18" t="str">
        <f>Source!G379</f>
        <v>Техническое обслуживание сетевой линии связи</v>
      </c>
      <c r="E865" s="19" t="str">
        <f>Source!H379</f>
        <v>100 м</v>
      </c>
      <c r="F865" s="9">
        <f>Source!I379</f>
        <v>0.23</v>
      </c>
      <c r="G865" s="21"/>
      <c r="H865" s="20"/>
      <c r="I865" s="9"/>
      <c r="J865" s="9"/>
      <c r="K865" s="21"/>
      <c r="L865" s="21"/>
      <c r="Q865">
        <f>ROUND((Source!BZ379/100)*ROUND((Source!AF379*Source!AV379)*Source!I379, 2), 2)</f>
        <v>79.98</v>
      </c>
      <c r="R865">
        <f>Source!X379</f>
        <v>79.98</v>
      </c>
      <c r="S865">
        <f>ROUND((Source!CA379/100)*ROUND((Source!AF379*Source!AV379)*Source!I379, 2), 2)</f>
        <v>11.43</v>
      </c>
      <c r="T865">
        <f>Source!Y379</f>
        <v>11.43</v>
      </c>
      <c r="U865">
        <f>ROUND((175/100)*ROUND((Source!AE379*Source!AV379)*Source!I379, 2), 2)</f>
        <v>0</v>
      </c>
      <c r="V865">
        <f>ROUND((108/100)*ROUND(Source!CS379*Source!I379, 2), 2)</f>
        <v>0</v>
      </c>
    </row>
    <row r="866" spans="1:22" x14ac:dyDescent="0.2">
      <c r="D866" s="26" t="str">
        <f>"Объем: "&amp;Source!I379&amp;"=(180+"&amp;"50)*"&amp;"0,1/"&amp;"100"</f>
        <v>Объем: 0,23=(180+50)*0,1/100</v>
      </c>
    </row>
    <row r="867" spans="1:22" ht="14.25" x14ac:dyDescent="0.2">
      <c r="A867" s="18"/>
      <c r="B867" s="18"/>
      <c r="C867" s="18"/>
      <c r="D867" s="18" t="s">
        <v>605</v>
      </c>
      <c r="E867" s="19"/>
      <c r="F867" s="9"/>
      <c r="G867" s="21">
        <f>Source!AO379</f>
        <v>496.76</v>
      </c>
      <c r="H867" s="20" t="str">
        <f>Source!DG379</f>
        <v/>
      </c>
      <c r="I867" s="9">
        <f>Source!AV379</f>
        <v>1</v>
      </c>
      <c r="J867" s="9">
        <f>IF(Source!BA379&lt;&gt; 0, Source!BA379, 1)</f>
        <v>1</v>
      </c>
      <c r="K867" s="21">
        <f>Source!S379</f>
        <v>114.25</v>
      </c>
      <c r="L867" s="21"/>
    </row>
    <row r="868" spans="1:22" ht="14.25" x14ac:dyDescent="0.2">
      <c r="A868" s="18"/>
      <c r="B868" s="18"/>
      <c r="C868" s="18"/>
      <c r="D868" s="18" t="s">
        <v>609</v>
      </c>
      <c r="E868" s="19" t="s">
        <v>610</v>
      </c>
      <c r="F868" s="9">
        <f>Source!AT379</f>
        <v>70</v>
      </c>
      <c r="G868" s="21"/>
      <c r="H868" s="20"/>
      <c r="I868" s="9"/>
      <c r="J868" s="9"/>
      <c r="K868" s="21">
        <f>SUM(R865:R867)</f>
        <v>79.98</v>
      </c>
      <c r="L868" s="21"/>
    </row>
    <row r="869" spans="1:22" ht="14.25" x14ac:dyDescent="0.2">
      <c r="A869" s="18"/>
      <c r="B869" s="18"/>
      <c r="C869" s="18"/>
      <c r="D869" s="18" t="s">
        <v>611</v>
      </c>
      <c r="E869" s="19" t="s">
        <v>610</v>
      </c>
      <c r="F869" s="9">
        <f>Source!AU379</f>
        <v>10</v>
      </c>
      <c r="G869" s="21"/>
      <c r="H869" s="20"/>
      <c r="I869" s="9"/>
      <c r="J869" s="9"/>
      <c r="K869" s="21">
        <f>SUM(T865:T868)</f>
        <v>11.43</v>
      </c>
      <c r="L869" s="21"/>
    </row>
    <row r="870" spans="1:22" ht="14.25" x14ac:dyDescent="0.2">
      <c r="A870" s="18"/>
      <c r="B870" s="18"/>
      <c r="C870" s="18"/>
      <c r="D870" s="18" t="s">
        <v>613</v>
      </c>
      <c r="E870" s="19" t="s">
        <v>614</v>
      </c>
      <c r="F870" s="9">
        <f>Source!AQ379</f>
        <v>0.7</v>
      </c>
      <c r="G870" s="21"/>
      <c r="H870" s="20" t="str">
        <f>Source!DI379</f>
        <v/>
      </c>
      <c r="I870" s="9">
        <f>Source!AV379</f>
        <v>1</v>
      </c>
      <c r="J870" s="9"/>
      <c r="K870" s="21"/>
      <c r="L870" s="21">
        <f>Source!U379</f>
        <v>0.161</v>
      </c>
    </row>
    <row r="871" spans="1:22" ht="15" x14ac:dyDescent="0.25">
      <c r="A871" s="24"/>
      <c r="B871" s="24"/>
      <c r="C871" s="24"/>
      <c r="D871" s="24"/>
      <c r="E871" s="24"/>
      <c r="F871" s="24"/>
      <c r="G871" s="24"/>
      <c r="H871" s="24"/>
      <c r="I871" s="24"/>
      <c r="J871" s="47">
        <f>K867+K868+K869</f>
        <v>205.66000000000003</v>
      </c>
      <c r="K871" s="47"/>
      <c r="L871" s="25">
        <f>IF(Source!I379&lt;&gt;0, ROUND(J871/Source!I379, 2), 0)</f>
        <v>894.17</v>
      </c>
      <c r="P871" s="23">
        <f>J871</f>
        <v>205.66000000000003</v>
      </c>
    </row>
    <row r="873" spans="1:22" ht="15" x14ac:dyDescent="0.25">
      <c r="A873" s="45" t="str">
        <f>CONCATENATE("Итого по разделу: ",IF(Source!G381&lt;&gt;"Новый раздел", Source!G381, ""))</f>
        <v>Итого по разделу: Оборудование и средства КИП</v>
      </c>
      <c r="B873" s="45"/>
      <c r="C873" s="45"/>
      <c r="D873" s="45"/>
      <c r="E873" s="45"/>
      <c r="F873" s="45"/>
      <c r="G873" s="45"/>
      <c r="H873" s="45"/>
      <c r="I873" s="45"/>
      <c r="J873" s="43">
        <f>SUM(P767:P872)</f>
        <v>59963.460000000006</v>
      </c>
      <c r="K873" s="44"/>
      <c r="L873" s="28"/>
    </row>
    <row r="876" spans="1:22" ht="15" x14ac:dyDescent="0.25">
      <c r="A876" s="45" t="str">
        <f>CONCATENATE("Итого по локальной смете: ",IF(Source!G411&lt;&gt;"Новая локальная смета", Source!G411, ""))</f>
        <v>Итого по локальной смете: Склад 1 и 4</v>
      </c>
      <c r="B876" s="45"/>
      <c r="C876" s="45"/>
      <c r="D876" s="45"/>
      <c r="E876" s="45"/>
      <c r="F876" s="45"/>
      <c r="G876" s="45"/>
      <c r="H876" s="45"/>
      <c r="I876" s="45"/>
      <c r="J876" s="43">
        <f>SUM(P38:P875)</f>
        <v>2042562.9700000004</v>
      </c>
      <c r="K876" s="44"/>
      <c r="L876" s="28"/>
    </row>
    <row r="879" spans="1:22" ht="15" x14ac:dyDescent="0.25">
      <c r="A879" s="45" t="s">
        <v>651</v>
      </c>
      <c r="B879" s="45"/>
      <c r="C879" s="45"/>
      <c r="D879" s="45"/>
      <c r="E879" s="45"/>
      <c r="F879" s="45"/>
      <c r="G879" s="45"/>
      <c r="H879" s="45"/>
      <c r="I879" s="45"/>
      <c r="J879" s="43">
        <f>SUM(P1:P878)</f>
        <v>2042562.9700000004</v>
      </c>
      <c r="K879" s="44"/>
      <c r="L879" s="28"/>
    </row>
    <row r="880" spans="1:22" ht="14.25" x14ac:dyDescent="0.2">
      <c r="D880" s="39" t="str">
        <f>Source!H470</f>
        <v>Итого по смете</v>
      </c>
      <c r="E880" s="39"/>
      <c r="F880" s="39"/>
      <c r="G880" s="39"/>
      <c r="H880" s="39"/>
      <c r="I880" s="39"/>
      <c r="J880" s="46">
        <f>IF(Source!F470=0, "", Source!F470)</f>
        <v>2042562.97</v>
      </c>
      <c r="K880" s="46"/>
    </row>
    <row r="881" spans="4:11" ht="14.25" x14ac:dyDescent="0.2">
      <c r="D881" s="39" t="str">
        <f>Source!H471</f>
        <v>НДС 22%</v>
      </c>
      <c r="E881" s="39"/>
      <c r="F881" s="39"/>
      <c r="G881" s="39"/>
      <c r="H881" s="39"/>
      <c r="I881" s="39"/>
      <c r="J881" s="40">
        <f>IF(Source!F471=0, "", Source!F471)</f>
        <v>449363.85</v>
      </c>
      <c r="K881" s="40"/>
    </row>
    <row r="882" spans="4:11" ht="14.25" x14ac:dyDescent="0.2">
      <c r="D882" s="39" t="str">
        <f>Source!H472</f>
        <v>Всего с НДС</v>
      </c>
      <c r="E882" s="39"/>
      <c r="F882" s="39"/>
      <c r="G882" s="39"/>
      <c r="H882" s="39"/>
      <c r="I882" s="39"/>
      <c r="J882" s="40">
        <f>IF(Source!F472=0, "", Source!F472)</f>
        <v>2491926.8199999998</v>
      </c>
      <c r="K882" s="40"/>
    </row>
  </sheetData>
  <mergeCells count="190">
    <mergeCell ref="I2:L2"/>
    <mergeCell ref="I3:L3"/>
    <mergeCell ref="I4:L4"/>
    <mergeCell ref="J6:L6"/>
    <mergeCell ref="J7:L7"/>
    <mergeCell ref="J8:L9"/>
    <mergeCell ref="C14:H14"/>
    <mergeCell ref="J14:L15"/>
    <mergeCell ref="C15:H15"/>
    <mergeCell ref="C16:H16"/>
    <mergeCell ref="J16:L17"/>
    <mergeCell ref="C17:H17"/>
    <mergeCell ref="C9:H9"/>
    <mergeCell ref="C10:H10"/>
    <mergeCell ref="J10:L11"/>
    <mergeCell ref="C11:H11"/>
    <mergeCell ref="C12:H12"/>
    <mergeCell ref="J12:L13"/>
    <mergeCell ref="C13:H13"/>
    <mergeCell ref="J22:L22"/>
    <mergeCell ref="G24:G25"/>
    <mergeCell ref="H24:H25"/>
    <mergeCell ref="I24:J24"/>
    <mergeCell ref="A28:L28"/>
    <mergeCell ref="A29:L29"/>
    <mergeCell ref="C18:H18"/>
    <mergeCell ref="G19:I19"/>
    <mergeCell ref="J19:L19"/>
    <mergeCell ref="G20:H20"/>
    <mergeCell ref="J20:L20"/>
    <mergeCell ref="J21:L21"/>
    <mergeCell ref="J33:J35"/>
    <mergeCell ref="K33:K35"/>
    <mergeCell ref="A34:A35"/>
    <mergeCell ref="B34:B35"/>
    <mergeCell ref="A38:L38"/>
    <mergeCell ref="A40:L40"/>
    <mergeCell ref="H31:I31"/>
    <mergeCell ref="A33:B33"/>
    <mergeCell ref="C33:C35"/>
    <mergeCell ref="D33:D35"/>
    <mergeCell ref="E33:E35"/>
    <mergeCell ref="F33:F35"/>
    <mergeCell ref="G33:G35"/>
    <mergeCell ref="H33:H35"/>
    <mergeCell ref="I33:I35"/>
    <mergeCell ref="J95:K95"/>
    <mergeCell ref="J102:K102"/>
    <mergeCell ref="J109:K109"/>
    <mergeCell ref="J116:K116"/>
    <mergeCell ref="J125:K125"/>
    <mergeCell ref="J132:K132"/>
    <mergeCell ref="J50:K50"/>
    <mergeCell ref="J57:K57"/>
    <mergeCell ref="J64:K64"/>
    <mergeCell ref="J71:K71"/>
    <mergeCell ref="J78:K78"/>
    <mergeCell ref="J85:K85"/>
    <mergeCell ref="J187:K187"/>
    <mergeCell ref="J194:K194"/>
    <mergeCell ref="C196:K196"/>
    <mergeCell ref="J206:K206"/>
    <mergeCell ref="J215:K215"/>
    <mergeCell ref="J224:K224"/>
    <mergeCell ref="J140:K140"/>
    <mergeCell ref="C142:K142"/>
    <mergeCell ref="J152:K152"/>
    <mergeCell ref="J161:K161"/>
    <mergeCell ref="J170:K170"/>
    <mergeCell ref="J179:K179"/>
    <mergeCell ref="C255:K255"/>
    <mergeCell ref="J262:K262"/>
    <mergeCell ref="J269:K269"/>
    <mergeCell ref="J278:K278"/>
    <mergeCell ref="J285:K285"/>
    <mergeCell ref="J291:K291"/>
    <mergeCell ref="J233:K233"/>
    <mergeCell ref="J241:K241"/>
    <mergeCell ref="J248:K248"/>
    <mergeCell ref="J250:K250"/>
    <mergeCell ref="A250:I250"/>
    <mergeCell ref="A253:L253"/>
    <mergeCell ref="J337:K337"/>
    <mergeCell ref="J344:K344"/>
    <mergeCell ref="C346:K346"/>
    <mergeCell ref="J356:K356"/>
    <mergeCell ref="J363:K363"/>
    <mergeCell ref="C365:K365"/>
    <mergeCell ref="J299:K299"/>
    <mergeCell ref="J306:K306"/>
    <mergeCell ref="C308:K308"/>
    <mergeCell ref="J318:K318"/>
    <mergeCell ref="J325:K325"/>
    <mergeCell ref="C327:K327"/>
    <mergeCell ref="J402:K402"/>
    <mergeCell ref="J409:K409"/>
    <mergeCell ref="J418:K418"/>
    <mergeCell ref="J425:K425"/>
    <mergeCell ref="J431:K431"/>
    <mergeCell ref="J439:K439"/>
    <mergeCell ref="J375:K375"/>
    <mergeCell ref="C377:K377"/>
    <mergeCell ref="J384:K384"/>
    <mergeCell ref="C386:K386"/>
    <mergeCell ref="J393:K393"/>
    <mergeCell ref="C395:K395"/>
    <mergeCell ref="J484:K484"/>
    <mergeCell ref="C486:K486"/>
    <mergeCell ref="J496:K496"/>
    <mergeCell ref="J503:K503"/>
    <mergeCell ref="C505:K505"/>
    <mergeCell ref="J515:K515"/>
    <mergeCell ref="J446:K446"/>
    <mergeCell ref="C448:K448"/>
    <mergeCell ref="J458:K458"/>
    <mergeCell ref="J465:K465"/>
    <mergeCell ref="C467:K467"/>
    <mergeCell ref="J477:K477"/>
    <mergeCell ref="A538:L538"/>
    <mergeCell ref="C540:K540"/>
    <mergeCell ref="C542:K542"/>
    <mergeCell ref="J550:K550"/>
    <mergeCell ref="J558:K558"/>
    <mergeCell ref="J568:K568"/>
    <mergeCell ref="C517:K517"/>
    <mergeCell ref="J524:K524"/>
    <mergeCell ref="C526:K526"/>
    <mergeCell ref="J533:K533"/>
    <mergeCell ref="J535:K535"/>
    <mergeCell ref="A535:I535"/>
    <mergeCell ref="J608:K608"/>
    <mergeCell ref="J616:K616"/>
    <mergeCell ref="C618:K618"/>
    <mergeCell ref="J626:K626"/>
    <mergeCell ref="J634:K634"/>
    <mergeCell ref="J642:K642"/>
    <mergeCell ref="C570:K570"/>
    <mergeCell ref="J577:K577"/>
    <mergeCell ref="J584:K584"/>
    <mergeCell ref="J591:K591"/>
    <mergeCell ref="J598:K598"/>
    <mergeCell ref="C600:K600"/>
    <mergeCell ref="C682:K682"/>
    <mergeCell ref="J689:K689"/>
    <mergeCell ref="J696:K696"/>
    <mergeCell ref="J703:K703"/>
    <mergeCell ref="J710:K710"/>
    <mergeCell ref="C712:K712"/>
    <mergeCell ref="J650:K650"/>
    <mergeCell ref="C652:K652"/>
    <mergeCell ref="C654:K654"/>
    <mergeCell ref="J662:K662"/>
    <mergeCell ref="J670:K670"/>
    <mergeCell ref="J680:K680"/>
    <mergeCell ref="J762:K762"/>
    <mergeCell ref="J764:K764"/>
    <mergeCell ref="A764:I764"/>
    <mergeCell ref="A767:L767"/>
    <mergeCell ref="C769:K769"/>
    <mergeCell ref="J777:K777"/>
    <mergeCell ref="J720:K720"/>
    <mergeCell ref="J728:K728"/>
    <mergeCell ref="C730:K730"/>
    <mergeCell ref="J738:K738"/>
    <mergeCell ref="J746:K746"/>
    <mergeCell ref="J754:K754"/>
    <mergeCell ref="J829:K829"/>
    <mergeCell ref="J837:K837"/>
    <mergeCell ref="J845:K845"/>
    <mergeCell ref="J856:K856"/>
    <mergeCell ref="J864:K864"/>
    <mergeCell ref="J871:K871"/>
    <mergeCell ref="J785:K785"/>
    <mergeCell ref="J793:K793"/>
    <mergeCell ref="J804:K804"/>
    <mergeCell ref="J812:K812"/>
    <mergeCell ref="J819:K819"/>
    <mergeCell ref="C821:K821"/>
    <mergeCell ref="D880:I880"/>
    <mergeCell ref="J880:K880"/>
    <mergeCell ref="D881:I881"/>
    <mergeCell ref="J881:K881"/>
    <mergeCell ref="D882:I882"/>
    <mergeCell ref="J882:K882"/>
    <mergeCell ref="J873:K873"/>
    <mergeCell ref="A873:I873"/>
    <mergeCell ref="J876:K876"/>
    <mergeCell ref="A876:I876"/>
    <mergeCell ref="J879:K879"/>
    <mergeCell ref="A879:I879"/>
  </mergeCells>
  <pageMargins left="0.4" right="0.2" top="0.2" bottom="0.4" header="0.2" footer="0.2"/>
  <pageSetup paperSize="9" scale="58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K484"/>
  <sheetViews>
    <sheetView topLeftCell="A436" workbookViewId="0">
      <selection activeCell="F471" sqref="F471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997253121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480</v>
      </c>
      <c r="C12" s="1">
        <v>0</v>
      </c>
      <c r="D12" s="1">
        <f>ROW(A441)</f>
        <v>441</v>
      </c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B441</f>
        <v>480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/>
      </c>
      <c r="G18" s="2" t="str">
        <f t="shared" si="0"/>
        <v>Склад 1-4_на 4 мес. (10%) испр.</v>
      </c>
      <c r="H18" s="2"/>
      <c r="I18" s="2"/>
      <c r="J18" s="2"/>
      <c r="K18" s="2"/>
      <c r="L18" s="2"/>
      <c r="M18" s="2"/>
      <c r="N18" s="2"/>
      <c r="O18" s="2">
        <f t="shared" ref="O18:AT18" si="1">O441</f>
        <v>1142301.3700000001</v>
      </c>
      <c r="P18" s="2">
        <f t="shared" si="1"/>
        <v>14447.46</v>
      </c>
      <c r="Q18" s="2">
        <f t="shared" si="1"/>
        <v>15784.98</v>
      </c>
      <c r="R18" s="2">
        <f t="shared" si="1"/>
        <v>9820.77</v>
      </c>
      <c r="S18" s="2">
        <f t="shared" si="1"/>
        <v>1112068.93</v>
      </c>
      <c r="T18" s="2">
        <f t="shared" si="1"/>
        <v>0</v>
      </c>
      <c r="U18" s="2">
        <f t="shared" si="1"/>
        <v>1800.07188</v>
      </c>
      <c r="V18" s="2">
        <f t="shared" si="1"/>
        <v>0</v>
      </c>
      <c r="W18" s="2">
        <f t="shared" si="1"/>
        <v>0</v>
      </c>
      <c r="X18" s="2">
        <f t="shared" si="1"/>
        <v>778448.26</v>
      </c>
      <c r="Y18" s="2">
        <f t="shared" si="1"/>
        <v>111206.91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2042562.97</v>
      </c>
      <c r="AS18" s="2">
        <f t="shared" si="1"/>
        <v>0</v>
      </c>
      <c r="AT18" s="2">
        <f t="shared" si="1"/>
        <v>0</v>
      </c>
      <c r="AU18" s="2">
        <f t="shared" ref="AU18:BZ18" si="2">AU441</f>
        <v>2042562.97</v>
      </c>
      <c r="AV18" s="2">
        <f t="shared" si="2"/>
        <v>14447.46</v>
      </c>
      <c r="AW18" s="2">
        <f t="shared" si="2"/>
        <v>14447.46</v>
      </c>
      <c r="AX18" s="2">
        <f t="shared" si="2"/>
        <v>0</v>
      </c>
      <c r="AY18" s="2">
        <f t="shared" si="2"/>
        <v>14447.46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CA441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DG441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EM441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FS441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ROW(A411)</f>
        <v>411</v>
      </c>
      <c r="E20" s="1"/>
      <c r="F20" s="1" t="s">
        <v>11</v>
      </c>
      <c r="G20" s="1" t="s">
        <v>12</v>
      </c>
      <c r="H20" s="1" t="s">
        <v>3</v>
      </c>
      <c r="I20" s="1">
        <v>0</v>
      </c>
      <c r="J20" s="1" t="s">
        <v>3</v>
      </c>
      <c r="K20" s="1">
        <v>-1</v>
      </c>
      <c r="L20" s="1" t="s">
        <v>11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B411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Склад 1 и 4</v>
      </c>
      <c r="H22" s="2"/>
      <c r="I22" s="2"/>
      <c r="J22" s="2"/>
      <c r="K22" s="2"/>
      <c r="L22" s="2"/>
      <c r="M22" s="2"/>
      <c r="N22" s="2"/>
      <c r="O22" s="2">
        <f t="shared" ref="O22:AT22" si="8">O411</f>
        <v>1142301.3700000001</v>
      </c>
      <c r="P22" s="2">
        <f t="shared" si="8"/>
        <v>14447.46</v>
      </c>
      <c r="Q22" s="2">
        <f t="shared" si="8"/>
        <v>15784.98</v>
      </c>
      <c r="R22" s="2">
        <f t="shared" si="8"/>
        <v>9820.77</v>
      </c>
      <c r="S22" s="2">
        <f t="shared" si="8"/>
        <v>1112068.93</v>
      </c>
      <c r="T22" s="2">
        <f t="shared" si="8"/>
        <v>0</v>
      </c>
      <c r="U22" s="2">
        <f t="shared" si="8"/>
        <v>1800.07188</v>
      </c>
      <c r="V22" s="2">
        <f t="shared" si="8"/>
        <v>0</v>
      </c>
      <c r="W22" s="2">
        <f t="shared" si="8"/>
        <v>0</v>
      </c>
      <c r="X22" s="2">
        <f t="shared" si="8"/>
        <v>778448.26</v>
      </c>
      <c r="Y22" s="2">
        <f t="shared" si="8"/>
        <v>111206.91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2042562.97</v>
      </c>
      <c r="AS22" s="2">
        <f t="shared" si="8"/>
        <v>0</v>
      </c>
      <c r="AT22" s="2">
        <f t="shared" si="8"/>
        <v>0</v>
      </c>
      <c r="AU22" s="2">
        <f t="shared" ref="AU22:BZ22" si="9">AU411</f>
        <v>2042562.97</v>
      </c>
      <c r="AV22" s="2">
        <f t="shared" si="9"/>
        <v>14447.46</v>
      </c>
      <c r="AW22" s="2">
        <f t="shared" si="9"/>
        <v>14447.46</v>
      </c>
      <c r="AX22" s="2">
        <f t="shared" si="9"/>
        <v>0</v>
      </c>
      <c r="AY22" s="2">
        <f t="shared" si="9"/>
        <v>14447.46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CA411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DG411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EM411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FS411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ROW(A75)</f>
        <v>75</v>
      </c>
      <c r="E24" s="1"/>
      <c r="F24" s="1" t="s">
        <v>13</v>
      </c>
      <c r="G24" s="1" t="s">
        <v>14</v>
      </c>
      <c r="H24" s="1" t="s">
        <v>3</v>
      </c>
      <c r="I24" s="1">
        <v>0</v>
      </c>
      <c r="J24" s="1"/>
      <c r="K24" s="1">
        <v>-1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B75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Система отопления</v>
      </c>
      <c r="H26" s="2"/>
      <c r="I26" s="2"/>
      <c r="J26" s="2"/>
      <c r="K26" s="2"/>
      <c r="L26" s="2"/>
      <c r="M26" s="2"/>
      <c r="N26" s="2"/>
      <c r="O26" s="2">
        <f t="shared" ref="O26:AT26" si="15">O75</f>
        <v>100943.35</v>
      </c>
      <c r="P26" s="2">
        <f t="shared" si="15"/>
        <v>695.24</v>
      </c>
      <c r="Q26" s="2">
        <f t="shared" si="15"/>
        <v>13295.14</v>
      </c>
      <c r="R26" s="2">
        <f t="shared" si="15"/>
        <v>8286.41</v>
      </c>
      <c r="S26" s="2">
        <f t="shared" si="15"/>
        <v>86952.97</v>
      </c>
      <c r="T26" s="2">
        <f t="shared" si="15"/>
        <v>0</v>
      </c>
      <c r="U26" s="2">
        <f t="shared" si="15"/>
        <v>139.31800000000001</v>
      </c>
      <c r="V26" s="2">
        <f t="shared" si="15"/>
        <v>0</v>
      </c>
      <c r="W26" s="2">
        <f t="shared" si="15"/>
        <v>0</v>
      </c>
      <c r="X26" s="2">
        <f t="shared" si="15"/>
        <v>60867.07</v>
      </c>
      <c r="Y26" s="2">
        <f t="shared" si="15"/>
        <v>8695.2999999999993</v>
      </c>
      <c r="Z26" s="2">
        <f t="shared" si="15"/>
        <v>0</v>
      </c>
      <c r="AA26" s="2">
        <f t="shared" si="15"/>
        <v>0</v>
      </c>
      <c r="AB26" s="2">
        <f t="shared" si="15"/>
        <v>100943.35</v>
      </c>
      <c r="AC26" s="2">
        <f t="shared" si="15"/>
        <v>695.24</v>
      </c>
      <c r="AD26" s="2">
        <f t="shared" si="15"/>
        <v>13295.14</v>
      </c>
      <c r="AE26" s="2">
        <f t="shared" si="15"/>
        <v>8286.41</v>
      </c>
      <c r="AF26" s="2">
        <f t="shared" si="15"/>
        <v>86952.97</v>
      </c>
      <c r="AG26" s="2">
        <f t="shared" si="15"/>
        <v>0</v>
      </c>
      <c r="AH26" s="2">
        <f t="shared" si="15"/>
        <v>139.31800000000001</v>
      </c>
      <c r="AI26" s="2">
        <f t="shared" si="15"/>
        <v>0</v>
      </c>
      <c r="AJ26" s="2">
        <f t="shared" si="15"/>
        <v>0</v>
      </c>
      <c r="AK26" s="2">
        <f t="shared" si="15"/>
        <v>60867.07</v>
      </c>
      <c r="AL26" s="2">
        <f t="shared" si="15"/>
        <v>8695.2999999999993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179455.05</v>
      </c>
      <c r="AS26" s="2">
        <f t="shared" si="15"/>
        <v>0</v>
      </c>
      <c r="AT26" s="2">
        <f t="shared" si="15"/>
        <v>0</v>
      </c>
      <c r="AU26" s="2">
        <f t="shared" ref="AU26:BZ26" si="16">AU75</f>
        <v>179455.05</v>
      </c>
      <c r="AV26" s="2">
        <f t="shared" si="16"/>
        <v>695.24</v>
      </c>
      <c r="AW26" s="2">
        <f t="shared" si="16"/>
        <v>695.24</v>
      </c>
      <c r="AX26" s="2">
        <f t="shared" si="16"/>
        <v>0</v>
      </c>
      <c r="AY26" s="2">
        <f t="shared" si="16"/>
        <v>695.24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CA75</f>
        <v>179455.05</v>
      </c>
      <c r="CB26" s="2">
        <f t="shared" si="17"/>
        <v>0</v>
      </c>
      <c r="CC26" s="2">
        <f t="shared" si="17"/>
        <v>0</v>
      </c>
      <c r="CD26" s="2">
        <f t="shared" si="17"/>
        <v>179455.05</v>
      </c>
      <c r="CE26" s="2">
        <f t="shared" si="17"/>
        <v>695.24</v>
      </c>
      <c r="CF26" s="2">
        <f t="shared" si="17"/>
        <v>695.24</v>
      </c>
      <c r="CG26" s="2">
        <f t="shared" si="17"/>
        <v>0</v>
      </c>
      <c r="CH26" s="2">
        <f t="shared" si="17"/>
        <v>695.24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DG75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EM75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FS75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ROW(SmtRes!A3)</f>
        <v>3</v>
      </c>
      <c r="D28">
        <f>ROW(EtalonRes!A3)</f>
        <v>3</v>
      </c>
      <c r="E28" t="s">
        <v>15</v>
      </c>
      <c r="F28" t="s">
        <v>16</v>
      </c>
      <c r="G28" t="s">
        <v>17</v>
      </c>
      <c r="H28" t="s">
        <v>18</v>
      </c>
      <c r="I28">
        <v>2</v>
      </c>
      <c r="J28">
        <v>0</v>
      </c>
      <c r="K28">
        <v>2</v>
      </c>
      <c r="O28">
        <f t="shared" ref="O28:O54" si="21">ROUND(CP28,2)</f>
        <v>5311.64</v>
      </c>
      <c r="P28">
        <f t="shared" ref="P28:P54" si="22">ROUND(CQ28*I28,2)</f>
        <v>1.26</v>
      </c>
      <c r="Q28">
        <f t="shared" ref="Q28:Q54" si="23">ROUND(CR28*I28,2)</f>
        <v>2822.32</v>
      </c>
      <c r="R28">
        <f t="shared" ref="R28:R54" si="24">ROUND(CS28*I28,2)</f>
        <v>1789.54</v>
      </c>
      <c r="S28">
        <f t="shared" ref="S28:S54" si="25">ROUND(CT28*I28,2)</f>
        <v>2488.06</v>
      </c>
      <c r="T28">
        <f t="shared" ref="T28:T54" si="26">ROUND(CU28*I28,2)</f>
        <v>0</v>
      </c>
      <c r="U28">
        <f t="shared" ref="U28:U54" si="27">CV28*I28</f>
        <v>3.5</v>
      </c>
      <c r="V28">
        <f t="shared" ref="V28:V54" si="28">CW28*I28</f>
        <v>0</v>
      </c>
      <c r="W28">
        <f t="shared" ref="W28:W54" si="29">ROUND(CX28*I28,2)</f>
        <v>0</v>
      </c>
      <c r="X28">
        <f t="shared" ref="X28:X54" si="30">ROUND(CY28,2)</f>
        <v>1741.64</v>
      </c>
      <c r="Y28">
        <f t="shared" ref="Y28:Y54" si="31">ROUND(CZ28,2)</f>
        <v>248.81</v>
      </c>
      <c r="AA28">
        <v>1473083510</v>
      </c>
      <c r="AB28">
        <f t="shared" ref="AB28:AB54" si="32">ROUND((AC28+AD28+AF28),6)</f>
        <v>2655.82</v>
      </c>
      <c r="AC28">
        <f t="shared" ref="AC28:AC41" si="33">ROUND((ES28),6)</f>
        <v>0.63</v>
      </c>
      <c r="AD28">
        <f t="shared" ref="AD28:AD41" si="34">ROUND((((ET28)-(EU28))+AE28),6)</f>
        <v>1411.16</v>
      </c>
      <c r="AE28">
        <f t="shared" ref="AE28:AE41" si="35">ROUND((EU28),6)</f>
        <v>894.77</v>
      </c>
      <c r="AF28">
        <f t="shared" ref="AF28:AF41" si="36">ROUND((EV28),6)</f>
        <v>1244.03</v>
      </c>
      <c r="AG28">
        <f t="shared" ref="AG28:AG54" si="37">ROUND((AP28),6)</f>
        <v>0</v>
      </c>
      <c r="AH28">
        <f t="shared" ref="AH28:AH41" si="38">(EW28)</f>
        <v>1.75</v>
      </c>
      <c r="AI28">
        <f t="shared" ref="AI28:AI41" si="39">(EX28)</f>
        <v>0</v>
      </c>
      <c r="AJ28">
        <f t="shared" ref="AJ28:AJ54" si="40">(AS28)</f>
        <v>0</v>
      </c>
      <c r="AK28">
        <v>2655.82</v>
      </c>
      <c r="AL28">
        <v>0.63</v>
      </c>
      <c r="AM28">
        <v>1411.16</v>
      </c>
      <c r="AN28">
        <v>894.77</v>
      </c>
      <c r="AO28">
        <v>1244.03</v>
      </c>
      <c r="AP28">
        <v>0</v>
      </c>
      <c r="AQ28">
        <v>1.75</v>
      </c>
      <c r="AR28">
        <v>0</v>
      </c>
      <c r="AS28">
        <v>0</v>
      </c>
      <c r="AT28">
        <v>70</v>
      </c>
      <c r="AU28">
        <v>10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4</v>
      </c>
      <c r="BJ28" t="s">
        <v>19</v>
      </c>
      <c r="BM28">
        <v>0</v>
      </c>
      <c r="BN28">
        <v>0</v>
      </c>
      <c r="BO28" t="s">
        <v>3</v>
      </c>
      <c r="BP28">
        <v>0</v>
      </c>
      <c r="BQ28">
        <v>1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70</v>
      </c>
      <c r="CA28">
        <v>10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 t="shared" ref="CP28:CP54" si="41">(P28+Q28+S28)</f>
        <v>5311.64</v>
      </c>
      <c r="CQ28">
        <f t="shared" ref="CQ28:CQ54" si="42">(AC28*BC28*AW28)</f>
        <v>0.63</v>
      </c>
      <c r="CR28">
        <f t="shared" ref="CR28:CR41" si="43">((((ET28)*BB28-(EU28)*BS28)+AE28*BS28)*AV28)</f>
        <v>1411.16</v>
      </c>
      <c r="CS28">
        <f t="shared" ref="CS28:CS54" si="44">(AE28*BS28*AV28)</f>
        <v>894.77</v>
      </c>
      <c r="CT28">
        <f t="shared" ref="CT28:CT54" si="45">(AF28*BA28*AV28)</f>
        <v>1244.03</v>
      </c>
      <c r="CU28">
        <f t="shared" ref="CU28:CU54" si="46">AG28</f>
        <v>0</v>
      </c>
      <c r="CV28">
        <f t="shared" ref="CV28:CV54" si="47">(AH28*AV28)</f>
        <v>1.75</v>
      </c>
      <c r="CW28">
        <f t="shared" ref="CW28:CW54" si="48">AI28</f>
        <v>0</v>
      </c>
      <c r="CX28">
        <f t="shared" ref="CX28:CX54" si="49">AJ28</f>
        <v>0</v>
      </c>
      <c r="CY28">
        <f t="shared" ref="CY28:CY54" si="50">((S28*BZ28)/100)</f>
        <v>1741.6419999999998</v>
      </c>
      <c r="CZ28">
        <f t="shared" ref="CZ28:CZ54" si="51">((S28*CA28)/100)</f>
        <v>248.80599999999998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16987630</v>
      </c>
      <c r="DV28" t="s">
        <v>18</v>
      </c>
      <c r="DW28" t="s">
        <v>18</v>
      </c>
      <c r="DX28">
        <v>1</v>
      </c>
      <c r="DZ28" t="s">
        <v>3</v>
      </c>
      <c r="EA28" t="s">
        <v>3</v>
      </c>
      <c r="EB28" t="s">
        <v>3</v>
      </c>
      <c r="EC28" t="s">
        <v>3</v>
      </c>
      <c r="EE28">
        <v>1441815344</v>
      </c>
      <c r="EF28">
        <v>1</v>
      </c>
      <c r="EG28" t="s">
        <v>20</v>
      </c>
      <c r="EH28">
        <v>0</v>
      </c>
      <c r="EI28" t="s">
        <v>3</v>
      </c>
      <c r="EJ28">
        <v>4</v>
      </c>
      <c r="EK28">
        <v>0</v>
      </c>
      <c r="EL28" t="s">
        <v>21</v>
      </c>
      <c r="EM28" t="s">
        <v>22</v>
      </c>
      <c r="EO28" t="s">
        <v>3</v>
      </c>
      <c r="EQ28">
        <v>0</v>
      </c>
      <c r="ER28">
        <v>2655.82</v>
      </c>
      <c r="ES28">
        <v>0.63</v>
      </c>
      <c r="ET28">
        <v>1411.16</v>
      </c>
      <c r="EU28">
        <v>894.77</v>
      </c>
      <c r="EV28">
        <v>1244.03</v>
      </c>
      <c r="EW28">
        <v>1.75</v>
      </c>
      <c r="EX28">
        <v>0</v>
      </c>
      <c r="EY28">
        <v>0</v>
      </c>
      <c r="FQ28">
        <v>0</v>
      </c>
      <c r="FR28">
        <f t="shared" ref="FR28:FR54" si="52">ROUND(IF(BI28=3,GM28,0),2)</f>
        <v>0</v>
      </c>
      <c r="FS28">
        <v>0</v>
      </c>
      <c r="FX28">
        <v>70</v>
      </c>
      <c r="FY28">
        <v>10</v>
      </c>
      <c r="GA28" t="s">
        <v>3</v>
      </c>
      <c r="GD28">
        <v>0</v>
      </c>
      <c r="GF28">
        <v>-60656551</v>
      </c>
      <c r="GG28">
        <v>2</v>
      </c>
      <c r="GH28">
        <v>1</v>
      </c>
      <c r="GI28">
        <v>-2</v>
      </c>
      <c r="GJ28">
        <v>0</v>
      </c>
      <c r="GK28">
        <f>ROUND(R28*(R12)/100,2)</f>
        <v>1932.7</v>
      </c>
      <c r="GL28">
        <f t="shared" ref="GL28:GL54" si="53">ROUND(IF(AND(BH28=3,BI28=3,FS28&lt;&gt;0),P28,0),2)</f>
        <v>0</v>
      </c>
      <c r="GM28">
        <f t="shared" ref="GM28:GM54" si="54">ROUND(O28+X28+Y28+GK28,2)+GX28</f>
        <v>9234.7900000000009</v>
      </c>
      <c r="GN28">
        <f t="shared" ref="GN28:GN54" si="55">IF(OR(BI28=0,BI28=1),GM28-GX28,0)</f>
        <v>0</v>
      </c>
      <c r="GO28">
        <f t="shared" ref="GO28:GO54" si="56">IF(BI28=2,GM28-GX28,0)</f>
        <v>0</v>
      </c>
      <c r="GP28">
        <f t="shared" ref="GP28:GP54" si="57">IF(BI28=4,GM28-GX28,0)</f>
        <v>9234.7900000000009</v>
      </c>
      <c r="GR28">
        <v>0</v>
      </c>
      <c r="GS28">
        <v>3</v>
      </c>
      <c r="GT28">
        <v>0</v>
      </c>
      <c r="GU28" t="s">
        <v>3</v>
      </c>
      <c r="GV28">
        <f t="shared" ref="GV28:GV54" si="58">ROUND((GT28),6)</f>
        <v>0</v>
      </c>
      <c r="GW28">
        <v>1</v>
      </c>
      <c r="GX28">
        <f t="shared" ref="GX28:GX54" si="59">ROUND(HC28*I28,2)</f>
        <v>0</v>
      </c>
      <c r="HA28">
        <v>0</v>
      </c>
      <c r="HB28">
        <v>0</v>
      </c>
      <c r="HC28">
        <f t="shared" ref="HC28:HC54" si="60">GV28*GW28</f>
        <v>0</v>
      </c>
      <c r="HE28" t="s">
        <v>3</v>
      </c>
      <c r="HF28" t="s">
        <v>3</v>
      </c>
      <c r="HM28" t="s">
        <v>3</v>
      </c>
      <c r="HN28" t="s">
        <v>3</v>
      </c>
      <c r="HO28" t="s">
        <v>3</v>
      </c>
      <c r="HP28" t="s">
        <v>3</v>
      </c>
      <c r="HQ28" t="s">
        <v>3</v>
      </c>
      <c r="IK28">
        <v>0</v>
      </c>
    </row>
    <row r="29" spans="1:245" x14ac:dyDescent="0.2">
      <c r="A29">
        <v>17</v>
      </c>
      <c r="B29">
        <v>1</v>
      </c>
      <c r="D29">
        <f>ROW(EtalonRes!A6)</f>
        <v>6</v>
      </c>
      <c r="E29" t="s">
        <v>3</v>
      </c>
      <c r="F29" t="s">
        <v>23</v>
      </c>
      <c r="G29" t="s">
        <v>24</v>
      </c>
      <c r="H29" t="s">
        <v>18</v>
      </c>
      <c r="I29">
        <v>2</v>
      </c>
      <c r="J29">
        <v>0</v>
      </c>
      <c r="K29">
        <v>2</v>
      </c>
      <c r="O29">
        <f t="shared" si="21"/>
        <v>11878.42</v>
      </c>
      <c r="P29">
        <f t="shared" si="22"/>
        <v>15.12</v>
      </c>
      <c r="Q29">
        <f t="shared" si="23"/>
        <v>4795.08</v>
      </c>
      <c r="R29">
        <f t="shared" si="24"/>
        <v>3040.42</v>
      </c>
      <c r="S29">
        <f t="shared" si="25"/>
        <v>7068.22</v>
      </c>
      <c r="T29">
        <f t="shared" si="26"/>
        <v>0</v>
      </c>
      <c r="U29">
        <f t="shared" si="27"/>
        <v>9.9600000000000009</v>
      </c>
      <c r="V29">
        <f t="shared" si="28"/>
        <v>0</v>
      </c>
      <c r="W29">
        <f t="shared" si="29"/>
        <v>0</v>
      </c>
      <c r="X29">
        <f t="shared" si="30"/>
        <v>4947.75</v>
      </c>
      <c r="Y29">
        <f t="shared" si="31"/>
        <v>706.82</v>
      </c>
      <c r="AA29">
        <v>-1</v>
      </c>
      <c r="AB29">
        <f t="shared" si="32"/>
        <v>5939.21</v>
      </c>
      <c r="AC29">
        <f t="shared" si="33"/>
        <v>7.56</v>
      </c>
      <c r="AD29">
        <f t="shared" si="34"/>
        <v>2397.54</v>
      </c>
      <c r="AE29">
        <f t="shared" si="35"/>
        <v>1520.21</v>
      </c>
      <c r="AF29">
        <f t="shared" si="36"/>
        <v>3534.11</v>
      </c>
      <c r="AG29">
        <f t="shared" si="37"/>
        <v>0</v>
      </c>
      <c r="AH29">
        <f t="shared" si="38"/>
        <v>4.9800000000000004</v>
      </c>
      <c r="AI29">
        <f t="shared" si="39"/>
        <v>0</v>
      </c>
      <c r="AJ29">
        <f t="shared" si="40"/>
        <v>0</v>
      </c>
      <c r="AK29">
        <v>5939.21</v>
      </c>
      <c r="AL29">
        <v>7.56</v>
      </c>
      <c r="AM29">
        <v>2397.54</v>
      </c>
      <c r="AN29">
        <v>1520.21</v>
      </c>
      <c r="AO29">
        <v>3534.11</v>
      </c>
      <c r="AP29">
        <v>0</v>
      </c>
      <c r="AQ29">
        <v>4.9800000000000004</v>
      </c>
      <c r="AR29">
        <v>0</v>
      </c>
      <c r="AS29">
        <v>0</v>
      </c>
      <c r="AT29">
        <v>70</v>
      </c>
      <c r="AU29">
        <v>10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4</v>
      </c>
      <c r="BJ29" t="s">
        <v>25</v>
      </c>
      <c r="BM29">
        <v>0</v>
      </c>
      <c r="BN29">
        <v>0</v>
      </c>
      <c r="BO29" t="s">
        <v>3</v>
      </c>
      <c r="BP29">
        <v>0</v>
      </c>
      <c r="BQ29">
        <v>1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70</v>
      </c>
      <c r="CA29">
        <v>10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 t="shared" si="41"/>
        <v>11878.42</v>
      </c>
      <c r="CQ29">
        <f t="shared" si="42"/>
        <v>7.56</v>
      </c>
      <c r="CR29">
        <f t="shared" si="43"/>
        <v>2397.54</v>
      </c>
      <c r="CS29">
        <f t="shared" si="44"/>
        <v>1520.21</v>
      </c>
      <c r="CT29">
        <f t="shared" si="45"/>
        <v>3534.11</v>
      </c>
      <c r="CU29">
        <f t="shared" si="46"/>
        <v>0</v>
      </c>
      <c r="CV29">
        <f t="shared" si="47"/>
        <v>4.9800000000000004</v>
      </c>
      <c r="CW29">
        <f t="shared" si="48"/>
        <v>0</v>
      </c>
      <c r="CX29">
        <f t="shared" si="49"/>
        <v>0</v>
      </c>
      <c r="CY29">
        <f t="shared" si="50"/>
        <v>4947.7539999999999</v>
      </c>
      <c r="CZ29">
        <f t="shared" si="51"/>
        <v>706.822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16987630</v>
      </c>
      <c r="DV29" t="s">
        <v>18</v>
      </c>
      <c r="DW29" t="s">
        <v>18</v>
      </c>
      <c r="DX29">
        <v>1</v>
      </c>
      <c r="DZ29" t="s">
        <v>3</v>
      </c>
      <c r="EA29" t="s">
        <v>3</v>
      </c>
      <c r="EB29" t="s">
        <v>3</v>
      </c>
      <c r="EC29" t="s">
        <v>3</v>
      </c>
      <c r="EE29">
        <v>1441815344</v>
      </c>
      <c r="EF29">
        <v>1</v>
      </c>
      <c r="EG29" t="s">
        <v>20</v>
      </c>
      <c r="EH29">
        <v>0</v>
      </c>
      <c r="EI29" t="s">
        <v>3</v>
      </c>
      <c r="EJ29">
        <v>4</v>
      </c>
      <c r="EK29">
        <v>0</v>
      </c>
      <c r="EL29" t="s">
        <v>21</v>
      </c>
      <c r="EM29" t="s">
        <v>22</v>
      </c>
      <c r="EO29" t="s">
        <v>3</v>
      </c>
      <c r="EQ29">
        <v>1024</v>
      </c>
      <c r="ER29">
        <v>5939.21</v>
      </c>
      <c r="ES29">
        <v>7.56</v>
      </c>
      <c r="ET29">
        <v>2397.54</v>
      </c>
      <c r="EU29">
        <v>1520.21</v>
      </c>
      <c r="EV29">
        <v>3534.11</v>
      </c>
      <c r="EW29">
        <v>4.9800000000000004</v>
      </c>
      <c r="EX29">
        <v>0</v>
      </c>
      <c r="EY29">
        <v>0</v>
      </c>
      <c r="FQ29">
        <v>0</v>
      </c>
      <c r="FR29">
        <f t="shared" si="52"/>
        <v>0</v>
      </c>
      <c r="FS29">
        <v>0</v>
      </c>
      <c r="FX29">
        <v>70</v>
      </c>
      <c r="FY29">
        <v>10</v>
      </c>
      <c r="GA29" t="s">
        <v>3</v>
      </c>
      <c r="GD29">
        <v>0</v>
      </c>
      <c r="GF29">
        <v>1085294412</v>
      </c>
      <c r="GG29">
        <v>2</v>
      </c>
      <c r="GH29">
        <v>1</v>
      </c>
      <c r="GI29">
        <v>-2</v>
      </c>
      <c r="GJ29">
        <v>0</v>
      </c>
      <c r="GK29">
        <f>ROUND(R29*(R12)/100,2)</f>
        <v>3283.65</v>
      </c>
      <c r="GL29">
        <f t="shared" si="53"/>
        <v>0</v>
      </c>
      <c r="GM29">
        <f t="shared" si="54"/>
        <v>20816.64</v>
      </c>
      <c r="GN29">
        <f t="shared" si="55"/>
        <v>0</v>
      </c>
      <c r="GO29">
        <f t="shared" si="56"/>
        <v>0</v>
      </c>
      <c r="GP29">
        <f t="shared" si="57"/>
        <v>20816.64</v>
      </c>
      <c r="GR29">
        <v>0</v>
      </c>
      <c r="GS29">
        <v>3</v>
      </c>
      <c r="GT29">
        <v>0</v>
      </c>
      <c r="GU29" t="s">
        <v>3</v>
      </c>
      <c r="GV29">
        <f t="shared" si="58"/>
        <v>0</v>
      </c>
      <c r="GW29">
        <v>1</v>
      </c>
      <c r="GX29">
        <f t="shared" si="59"/>
        <v>0</v>
      </c>
      <c r="HA29">
        <v>0</v>
      </c>
      <c r="HB29">
        <v>0</v>
      </c>
      <c r="HC29">
        <f t="shared" si="60"/>
        <v>0</v>
      </c>
      <c r="HE29" t="s">
        <v>3</v>
      </c>
      <c r="HF29" t="s">
        <v>3</v>
      </c>
      <c r="HM29" t="s">
        <v>3</v>
      </c>
      <c r="HN29" t="s">
        <v>3</v>
      </c>
      <c r="HO29" t="s">
        <v>3</v>
      </c>
      <c r="HP29" t="s">
        <v>3</v>
      </c>
      <c r="HQ29" t="s">
        <v>3</v>
      </c>
      <c r="IK29">
        <v>0</v>
      </c>
    </row>
    <row r="30" spans="1:245" x14ac:dyDescent="0.2">
      <c r="A30">
        <v>17</v>
      </c>
      <c r="B30">
        <v>1</v>
      </c>
      <c r="C30">
        <f>ROW(SmtRes!A4)</f>
        <v>4</v>
      </c>
      <c r="D30">
        <f>ROW(EtalonRes!A9)</f>
        <v>9</v>
      </c>
      <c r="E30" t="s">
        <v>3</v>
      </c>
      <c r="F30" t="s">
        <v>23</v>
      </c>
      <c r="G30" t="s">
        <v>26</v>
      </c>
      <c r="H30" t="s">
        <v>18</v>
      </c>
      <c r="I30">
        <v>1</v>
      </c>
      <c r="J30">
        <v>0</v>
      </c>
      <c r="K30">
        <v>1</v>
      </c>
      <c r="O30">
        <f t="shared" si="21"/>
        <v>5939.21</v>
      </c>
      <c r="P30">
        <f t="shared" si="22"/>
        <v>7.56</v>
      </c>
      <c r="Q30">
        <f t="shared" si="23"/>
        <v>2397.54</v>
      </c>
      <c r="R30">
        <f t="shared" si="24"/>
        <v>1520.21</v>
      </c>
      <c r="S30">
        <f t="shared" si="25"/>
        <v>3534.11</v>
      </c>
      <c r="T30">
        <f t="shared" si="26"/>
        <v>0</v>
      </c>
      <c r="U30">
        <f t="shared" si="27"/>
        <v>4.9800000000000004</v>
      </c>
      <c r="V30">
        <f t="shared" si="28"/>
        <v>0</v>
      </c>
      <c r="W30">
        <f t="shared" si="29"/>
        <v>0</v>
      </c>
      <c r="X30">
        <f t="shared" si="30"/>
        <v>2473.88</v>
      </c>
      <c r="Y30">
        <f t="shared" si="31"/>
        <v>353.41</v>
      </c>
      <c r="AA30">
        <v>-1</v>
      </c>
      <c r="AB30">
        <f t="shared" si="32"/>
        <v>5939.21</v>
      </c>
      <c r="AC30">
        <f t="shared" si="33"/>
        <v>7.56</v>
      </c>
      <c r="AD30">
        <f t="shared" si="34"/>
        <v>2397.54</v>
      </c>
      <c r="AE30">
        <f t="shared" si="35"/>
        <v>1520.21</v>
      </c>
      <c r="AF30">
        <f t="shared" si="36"/>
        <v>3534.11</v>
      </c>
      <c r="AG30">
        <f t="shared" si="37"/>
        <v>0</v>
      </c>
      <c r="AH30">
        <f t="shared" si="38"/>
        <v>4.9800000000000004</v>
      </c>
      <c r="AI30">
        <f t="shared" si="39"/>
        <v>0</v>
      </c>
      <c r="AJ30">
        <f t="shared" si="40"/>
        <v>0</v>
      </c>
      <c r="AK30">
        <v>5939.21</v>
      </c>
      <c r="AL30">
        <v>7.56</v>
      </c>
      <c r="AM30">
        <v>2397.54</v>
      </c>
      <c r="AN30">
        <v>1520.21</v>
      </c>
      <c r="AO30">
        <v>3534.11</v>
      </c>
      <c r="AP30">
        <v>0</v>
      </c>
      <c r="AQ30">
        <v>4.9800000000000004</v>
      </c>
      <c r="AR30">
        <v>0</v>
      </c>
      <c r="AS30">
        <v>0</v>
      </c>
      <c r="AT30">
        <v>70</v>
      </c>
      <c r="AU30">
        <v>10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4</v>
      </c>
      <c r="BJ30" t="s">
        <v>25</v>
      </c>
      <c r="BM30">
        <v>0</v>
      </c>
      <c r="BN30">
        <v>0</v>
      </c>
      <c r="BO30" t="s">
        <v>3</v>
      </c>
      <c r="BP30">
        <v>0</v>
      </c>
      <c r="BQ30">
        <v>1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70</v>
      </c>
      <c r="CA30">
        <v>10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41"/>
        <v>5939.21</v>
      </c>
      <c r="CQ30">
        <f t="shared" si="42"/>
        <v>7.56</v>
      </c>
      <c r="CR30">
        <f t="shared" si="43"/>
        <v>2397.54</v>
      </c>
      <c r="CS30">
        <f t="shared" si="44"/>
        <v>1520.21</v>
      </c>
      <c r="CT30">
        <f t="shared" si="45"/>
        <v>3534.11</v>
      </c>
      <c r="CU30">
        <f t="shared" si="46"/>
        <v>0</v>
      </c>
      <c r="CV30">
        <f t="shared" si="47"/>
        <v>4.9800000000000004</v>
      </c>
      <c r="CW30">
        <f t="shared" si="48"/>
        <v>0</v>
      </c>
      <c r="CX30">
        <f t="shared" si="49"/>
        <v>0</v>
      </c>
      <c r="CY30">
        <f t="shared" si="50"/>
        <v>2473.877</v>
      </c>
      <c r="CZ30">
        <f t="shared" si="51"/>
        <v>353.411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16987630</v>
      </c>
      <c r="DV30" t="s">
        <v>18</v>
      </c>
      <c r="DW30" t="s">
        <v>18</v>
      </c>
      <c r="DX30">
        <v>1</v>
      </c>
      <c r="DZ30" t="s">
        <v>3</v>
      </c>
      <c r="EA30" t="s">
        <v>3</v>
      </c>
      <c r="EB30" t="s">
        <v>3</v>
      </c>
      <c r="EC30" t="s">
        <v>3</v>
      </c>
      <c r="EE30">
        <v>1441815344</v>
      </c>
      <c r="EF30">
        <v>1</v>
      </c>
      <c r="EG30" t="s">
        <v>20</v>
      </c>
      <c r="EH30">
        <v>0</v>
      </c>
      <c r="EI30" t="s">
        <v>3</v>
      </c>
      <c r="EJ30">
        <v>4</v>
      </c>
      <c r="EK30">
        <v>0</v>
      </c>
      <c r="EL30" t="s">
        <v>21</v>
      </c>
      <c r="EM30" t="s">
        <v>22</v>
      </c>
      <c r="EO30" t="s">
        <v>3</v>
      </c>
      <c r="EQ30">
        <v>1024</v>
      </c>
      <c r="ER30">
        <v>5939.21</v>
      </c>
      <c r="ES30">
        <v>7.56</v>
      </c>
      <c r="ET30">
        <v>2397.54</v>
      </c>
      <c r="EU30">
        <v>1520.21</v>
      </c>
      <c r="EV30">
        <v>3534.11</v>
      </c>
      <c r="EW30">
        <v>4.9800000000000004</v>
      </c>
      <c r="EX30">
        <v>0</v>
      </c>
      <c r="EY30">
        <v>0</v>
      </c>
      <c r="FQ30">
        <v>0</v>
      </c>
      <c r="FR30">
        <f t="shared" si="52"/>
        <v>0</v>
      </c>
      <c r="FS30">
        <v>0</v>
      </c>
      <c r="FX30">
        <v>70</v>
      </c>
      <c r="FY30">
        <v>10</v>
      </c>
      <c r="GA30" t="s">
        <v>3</v>
      </c>
      <c r="GD30">
        <v>0</v>
      </c>
      <c r="GF30">
        <v>300327081</v>
      </c>
      <c r="GG30">
        <v>2</v>
      </c>
      <c r="GH30">
        <v>1</v>
      </c>
      <c r="GI30">
        <v>-2</v>
      </c>
      <c r="GJ30">
        <v>0</v>
      </c>
      <c r="GK30">
        <f>ROUND(R30*(R12)/100,2)</f>
        <v>1641.83</v>
      </c>
      <c r="GL30">
        <f t="shared" si="53"/>
        <v>0</v>
      </c>
      <c r="GM30">
        <f t="shared" si="54"/>
        <v>10408.33</v>
      </c>
      <c r="GN30">
        <f t="shared" si="55"/>
        <v>0</v>
      </c>
      <c r="GO30">
        <f t="shared" si="56"/>
        <v>0</v>
      </c>
      <c r="GP30">
        <f t="shared" si="57"/>
        <v>10408.33</v>
      </c>
      <c r="GR30">
        <v>0</v>
      </c>
      <c r="GS30">
        <v>3</v>
      </c>
      <c r="GT30">
        <v>0</v>
      </c>
      <c r="GU30" t="s">
        <v>3</v>
      </c>
      <c r="GV30">
        <f t="shared" si="58"/>
        <v>0</v>
      </c>
      <c r="GW30">
        <v>1</v>
      </c>
      <c r="GX30">
        <f t="shared" si="59"/>
        <v>0</v>
      </c>
      <c r="HA30">
        <v>0</v>
      </c>
      <c r="HB30">
        <v>0</v>
      </c>
      <c r="HC30">
        <f t="shared" si="60"/>
        <v>0</v>
      </c>
      <c r="HE30" t="s">
        <v>3</v>
      </c>
      <c r="HF30" t="s">
        <v>3</v>
      </c>
      <c r="HM30" t="s">
        <v>3</v>
      </c>
      <c r="HN30" t="s">
        <v>3</v>
      </c>
      <c r="HO30" t="s">
        <v>3</v>
      </c>
      <c r="HP30" t="s">
        <v>3</v>
      </c>
      <c r="HQ30" t="s">
        <v>3</v>
      </c>
      <c r="IK30">
        <v>0</v>
      </c>
    </row>
    <row r="31" spans="1:245" x14ac:dyDescent="0.2">
      <c r="A31">
        <v>17</v>
      </c>
      <c r="B31">
        <v>1</v>
      </c>
      <c r="C31">
        <f>ROW(SmtRes!A6)</f>
        <v>6</v>
      </c>
      <c r="D31">
        <f>ROW(EtalonRes!A11)</f>
        <v>11</v>
      </c>
      <c r="E31" t="s">
        <v>27</v>
      </c>
      <c r="F31" t="s">
        <v>28</v>
      </c>
      <c r="G31" t="s">
        <v>29</v>
      </c>
      <c r="H31" t="s">
        <v>18</v>
      </c>
      <c r="I31">
        <v>1</v>
      </c>
      <c r="J31">
        <v>0</v>
      </c>
      <c r="K31">
        <v>1</v>
      </c>
      <c r="O31">
        <f t="shared" si="21"/>
        <v>619.05999999999995</v>
      </c>
      <c r="P31">
        <f t="shared" si="22"/>
        <v>1.57</v>
      </c>
      <c r="Q31">
        <f t="shared" si="23"/>
        <v>0</v>
      </c>
      <c r="R31">
        <f t="shared" si="24"/>
        <v>0</v>
      </c>
      <c r="S31">
        <f t="shared" si="25"/>
        <v>617.49</v>
      </c>
      <c r="T31">
        <f t="shared" si="26"/>
        <v>0</v>
      </c>
      <c r="U31">
        <f t="shared" si="27"/>
        <v>1</v>
      </c>
      <c r="V31">
        <f t="shared" si="28"/>
        <v>0</v>
      </c>
      <c r="W31">
        <f t="shared" si="29"/>
        <v>0</v>
      </c>
      <c r="X31">
        <f t="shared" si="30"/>
        <v>432.24</v>
      </c>
      <c r="Y31">
        <f t="shared" si="31"/>
        <v>61.75</v>
      </c>
      <c r="AA31">
        <v>1473083510</v>
      </c>
      <c r="AB31">
        <f t="shared" si="32"/>
        <v>619.05999999999995</v>
      </c>
      <c r="AC31">
        <f t="shared" si="33"/>
        <v>1.57</v>
      </c>
      <c r="AD31">
        <f t="shared" si="34"/>
        <v>0</v>
      </c>
      <c r="AE31">
        <f t="shared" si="35"/>
        <v>0</v>
      </c>
      <c r="AF31">
        <f t="shared" si="36"/>
        <v>617.49</v>
      </c>
      <c r="AG31">
        <f t="shared" si="37"/>
        <v>0</v>
      </c>
      <c r="AH31">
        <f t="shared" si="38"/>
        <v>1</v>
      </c>
      <c r="AI31">
        <f t="shared" si="39"/>
        <v>0</v>
      </c>
      <c r="AJ31">
        <f t="shared" si="40"/>
        <v>0</v>
      </c>
      <c r="AK31">
        <v>619.05999999999995</v>
      </c>
      <c r="AL31">
        <v>1.57</v>
      </c>
      <c r="AM31">
        <v>0</v>
      </c>
      <c r="AN31">
        <v>0</v>
      </c>
      <c r="AO31">
        <v>617.49</v>
      </c>
      <c r="AP31">
        <v>0</v>
      </c>
      <c r="AQ31">
        <v>1</v>
      </c>
      <c r="AR31">
        <v>0</v>
      </c>
      <c r="AS31">
        <v>0</v>
      </c>
      <c r="AT31">
        <v>70</v>
      </c>
      <c r="AU31">
        <v>10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4</v>
      </c>
      <c r="BJ31" t="s">
        <v>30</v>
      </c>
      <c r="BM31">
        <v>0</v>
      </c>
      <c r="BN31">
        <v>0</v>
      </c>
      <c r="BO31" t="s">
        <v>3</v>
      </c>
      <c r="BP31">
        <v>0</v>
      </c>
      <c r="BQ31">
        <v>1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70</v>
      </c>
      <c r="CA31">
        <v>10</v>
      </c>
      <c r="CB31" t="s">
        <v>3</v>
      </c>
      <c r="CE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41"/>
        <v>619.06000000000006</v>
      </c>
      <c r="CQ31">
        <f t="shared" si="42"/>
        <v>1.57</v>
      </c>
      <c r="CR31">
        <f t="shared" si="43"/>
        <v>0</v>
      </c>
      <c r="CS31">
        <f t="shared" si="44"/>
        <v>0</v>
      </c>
      <c r="CT31">
        <f t="shared" si="45"/>
        <v>617.49</v>
      </c>
      <c r="CU31">
        <f t="shared" si="46"/>
        <v>0</v>
      </c>
      <c r="CV31">
        <f t="shared" si="47"/>
        <v>1</v>
      </c>
      <c r="CW31">
        <f t="shared" si="48"/>
        <v>0</v>
      </c>
      <c r="CX31">
        <f t="shared" si="49"/>
        <v>0</v>
      </c>
      <c r="CY31">
        <f t="shared" si="50"/>
        <v>432.24300000000005</v>
      </c>
      <c r="CZ31">
        <f t="shared" si="51"/>
        <v>61.748999999999995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16987630</v>
      </c>
      <c r="DV31" t="s">
        <v>18</v>
      </c>
      <c r="DW31" t="s">
        <v>18</v>
      </c>
      <c r="DX31">
        <v>1</v>
      </c>
      <c r="DZ31" t="s">
        <v>3</v>
      </c>
      <c r="EA31" t="s">
        <v>3</v>
      </c>
      <c r="EB31" t="s">
        <v>3</v>
      </c>
      <c r="EC31" t="s">
        <v>3</v>
      </c>
      <c r="EE31">
        <v>1441815344</v>
      </c>
      <c r="EF31">
        <v>1</v>
      </c>
      <c r="EG31" t="s">
        <v>20</v>
      </c>
      <c r="EH31">
        <v>0</v>
      </c>
      <c r="EI31" t="s">
        <v>3</v>
      </c>
      <c r="EJ31">
        <v>4</v>
      </c>
      <c r="EK31">
        <v>0</v>
      </c>
      <c r="EL31" t="s">
        <v>21</v>
      </c>
      <c r="EM31" t="s">
        <v>22</v>
      </c>
      <c r="EO31" t="s">
        <v>3</v>
      </c>
      <c r="EQ31">
        <v>0</v>
      </c>
      <c r="ER31">
        <v>619.05999999999995</v>
      </c>
      <c r="ES31">
        <v>1.57</v>
      </c>
      <c r="ET31">
        <v>0</v>
      </c>
      <c r="EU31">
        <v>0</v>
      </c>
      <c r="EV31">
        <v>617.49</v>
      </c>
      <c r="EW31">
        <v>1</v>
      </c>
      <c r="EX31">
        <v>0</v>
      </c>
      <c r="EY31">
        <v>0</v>
      </c>
      <c r="FQ31">
        <v>0</v>
      </c>
      <c r="FR31">
        <f t="shared" si="52"/>
        <v>0</v>
      </c>
      <c r="FS31">
        <v>0</v>
      </c>
      <c r="FX31">
        <v>70</v>
      </c>
      <c r="FY31">
        <v>10</v>
      </c>
      <c r="GA31" t="s">
        <v>3</v>
      </c>
      <c r="GD31">
        <v>0</v>
      </c>
      <c r="GF31">
        <v>-965951695</v>
      </c>
      <c r="GG31">
        <v>2</v>
      </c>
      <c r="GH31">
        <v>1</v>
      </c>
      <c r="GI31">
        <v>-2</v>
      </c>
      <c r="GJ31">
        <v>0</v>
      </c>
      <c r="GK31">
        <f>ROUND(R31*(R12)/100,2)</f>
        <v>0</v>
      </c>
      <c r="GL31">
        <f t="shared" si="53"/>
        <v>0</v>
      </c>
      <c r="GM31">
        <f t="shared" si="54"/>
        <v>1113.05</v>
      </c>
      <c r="GN31">
        <f t="shared" si="55"/>
        <v>0</v>
      </c>
      <c r="GO31">
        <f t="shared" si="56"/>
        <v>0</v>
      </c>
      <c r="GP31">
        <f t="shared" si="57"/>
        <v>1113.05</v>
      </c>
      <c r="GR31">
        <v>0</v>
      </c>
      <c r="GS31">
        <v>3</v>
      </c>
      <c r="GT31">
        <v>0</v>
      </c>
      <c r="GU31" t="s">
        <v>3</v>
      </c>
      <c r="GV31">
        <f t="shared" si="58"/>
        <v>0</v>
      </c>
      <c r="GW31">
        <v>1</v>
      </c>
      <c r="GX31">
        <f t="shared" si="59"/>
        <v>0</v>
      </c>
      <c r="HA31">
        <v>0</v>
      </c>
      <c r="HB31">
        <v>0</v>
      </c>
      <c r="HC31">
        <f t="shared" si="60"/>
        <v>0</v>
      </c>
      <c r="HE31" t="s">
        <v>3</v>
      </c>
      <c r="HF31" t="s">
        <v>3</v>
      </c>
      <c r="HM31" t="s">
        <v>3</v>
      </c>
      <c r="HN31" t="s">
        <v>3</v>
      </c>
      <c r="HO31" t="s">
        <v>3</v>
      </c>
      <c r="HP31" t="s">
        <v>3</v>
      </c>
      <c r="HQ31" t="s">
        <v>3</v>
      </c>
      <c r="IK31">
        <v>0</v>
      </c>
    </row>
    <row r="32" spans="1:245" x14ac:dyDescent="0.2">
      <c r="A32">
        <v>17</v>
      </c>
      <c r="B32">
        <v>1</v>
      </c>
      <c r="C32">
        <f>ROW(SmtRes!A8)</f>
        <v>8</v>
      </c>
      <c r="D32">
        <f>ROW(EtalonRes!A13)</f>
        <v>13</v>
      </c>
      <c r="E32" t="s">
        <v>31</v>
      </c>
      <c r="F32" t="s">
        <v>32</v>
      </c>
      <c r="G32" t="s">
        <v>33</v>
      </c>
      <c r="H32" t="s">
        <v>18</v>
      </c>
      <c r="I32">
        <v>1</v>
      </c>
      <c r="J32">
        <v>0</v>
      </c>
      <c r="K32">
        <v>1</v>
      </c>
      <c r="O32">
        <f t="shared" si="21"/>
        <v>761.71</v>
      </c>
      <c r="P32">
        <f t="shared" si="22"/>
        <v>2.2000000000000002</v>
      </c>
      <c r="Q32">
        <f t="shared" si="23"/>
        <v>0</v>
      </c>
      <c r="R32">
        <f t="shared" si="24"/>
        <v>0</v>
      </c>
      <c r="S32">
        <f t="shared" si="25"/>
        <v>759.51</v>
      </c>
      <c r="T32">
        <f t="shared" si="26"/>
        <v>0</v>
      </c>
      <c r="U32">
        <f t="shared" si="27"/>
        <v>1.23</v>
      </c>
      <c r="V32">
        <f t="shared" si="28"/>
        <v>0</v>
      </c>
      <c r="W32">
        <f t="shared" si="29"/>
        <v>0</v>
      </c>
      <c r="X32">
        <f t="shared" si="30"/>
        <v>531.66</v>
      </c>
      <c r="Y32">
        <f t="shared" si="31"/>
        <v>75.95</v>
      </c>
      <c r="AA32">
        <v>1473083510</v>
      </c>
      <c r="AB32">
        <f t="shared" si="32"/>
        <v>761.71</v>
      </c>
      <c r="AC32">
        <f t="shared" si="33"/>
        <v>2.2000000000000002</v>
      </c>
      <c r="AD32">
        <f t="shared" si="34"/>
        <v>0</v>
      </c>
      <c r="AE32">
        <f t="shared" si="35"/>
        <v>0</v>
      </c>
      <c r="AF32">
        <f t="shared" si="36"/>
        <v>759.51</v>
      </c>
      <c r="AG32">
        <f t="shared" si="37"/>
        <v>0</v>
      </c>
      <c r="AH32">
        <f t="shared" si="38"/>
        <v>1.23</v>
      </c>
      <c r="AI32">
        <f t="shared" si="39"/>
        <v>0</v>
      </c>
      <c r="AJ32">
        <f t="shared" si="40"/>
        <v>0</v>
      </c>
      <c r="AK32">
        <v>761.71</v>
      </c>
      <c r="AL32">
        <v>2.2000000000000002</v>
      </c>
      <c r="AM32">
        <v>0</v>
      </c>
      <c r="AN32">
        <v>0</v>
      </c>
      <c r="AO32">
        <v>759.51</v>
      </c>
      <c r="AP32">
        <v>0</v>
      </c>
      <c r="AQ32">
        <v>1.23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34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41"/>
        <v>761.71</v>
      </c>
      <c r="CQ32">
        <f t="shared" si="42"/>
        <v>2.2000000000000002</v>
      </c>
      <c r="CR32">
        <f t="shared" si="43"/>
        <v>0</v>
      </c>
      <c r="CS32">
        <f t="shared" si="44"/>
        <v>0</v>
      </c>
      <c r="CT32">
        <f t="shared" si="45"/>
        <v>759.51</v>
      </c>
      <c r="CU32">
        <f t="shared" si="46"/>
        <v>0</v>
      </c>
      <c r="CV32">
        <f t="shared" si="47"/>
        <v>1.23</v>
      </c>
      <c r="CW32">
        <f t="shared" si="48"/>
        <v>0</v>
      </c>
      <c r="CX32">
        <f t="shared" si="49"/>
        <v>0</v>
      </c>
      <c r="CY32">
        <f t="shared" si="50"/>
        <v>531.65699999999993</v>
      </c>
      <c r="CZ32">
        <f t="shared" si="51"/>
        <v>75.951000000000008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16987630</v>
      </c>
      <c r="DV32" t="s">
        <v>18</v>
      </c>
      <c r="DW32" t="s">
        <v>18</v>
      </c>
      <c r="DX32">
        <v>1</v>
      </c>
      <c r="DZ32" t="s">
        <v>3</v>
      </c>
      <c r="EA32" t="s">
        <v>3</v>
      </c>
      <c r="EB32" t="s">
        <v>3</v>
      </c>
      <c r="EC32" t="s">
        <v>3</v>
      </c>
      <c r="EE32">
        <v>1441815344</v>
      </c>
      <c r="EF32">
        <v>1</v>
      </c>
      <c r="EG32" t="s">
        <v>20</v>
      </c>
      <c r="EH32">
        <v>0</v>
      </c>
      <c r="EI32" t="s">
        <v>3</v>
      </c>
      <c r="EJ32">
        <v>4</v>
      </c>
      <c r="EK32">
        <v>0</v>
      </c>
      <c r="EL32" t="s">
        <v>21</v>
      </c>
      <c r="EM32" t="s">
        <v>22</v>
      </c>
      <c r="EO32" t="s">
        <v>3</v>
      </c>
      <c r="EQ32">
        <v>0</v>
      </c>
      <c r="ER32">
        <v>761.71</v>
      </c>
      <c r="ES32">
        <v>2.2000000000000002</v>
      </c>
      <c r="ET32">
        <v>0</v>
      </c>
      <c r="EU32">
        <v>0</v>
      </c>
      <c r="EV32">
        <v>759.51</v>
      </c>
      <c r="EW32">
        <v>1.23</v>
      </c>
      <c r="EX32">
        <v>0</v>
      </c>
      <c r="EY32">
        <v>0</v>
      </c>
      <c r="FQ32">
        <v>0</v>
      </c>
      <c r="FR32">
        <f t="shared" si="52"/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-374000217</v>
      </c>
      <c r="GG32">
        <v>2</v>
      </c>
      <c r="GH32">
        <v>1</v>
      </c>
      <c r="GI32">
        <v>-2</v>
      </c>
      <c r="GJ32">
        <v>0</v>
      </c>
      <c r="GK32">
        <f>ROUND(R32*(R12)/100,2)</f>
        <v>0</v>
      </c>
      <c r="GL32">
        <f t="shared" si="53"/>
        <v>0</v>
      </c>
      <c r="GM32">
        <f t="shared" si="54"/>
        <v>1369.32</v>
      </c>
      <c r="GN32">
        <f t="shared" si="55"/>
        <v>0</v>
      </c>
      <c r="GO32">
        <f t="shared" si="56"/>
        <v>0</v>
      </c>
      <c r="GP32">
        <f t="shared" si="57"/>
        <v>1369.32</v>
      </c>
      <c r="GR32">
        <v>0</v>
      </c>
      <c r="GS32">
        <v>3</v>
      </c>
      <c r="GT32">
        <v>0</v>
      </c>
      <c r="GU32" t="s">
        <v>3</v>
      </c>
      <c r="GV32">
        <f t="shared" si="58"/>
        <v>0</v>
      </c>
      <c r="GW32">
        <v>1</v>
      </c>
      <c r="GX32">
        <f t="shared" si="59"/>
        <v>0</v>
      </c>
      <c r="HA32">
        <v>0</v>
      </c>
      <c r="HB32">
        <v>0</v>
      </c>
      <c r="HC32">
        <f t="shared" si="60"/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17</v>
      </c>
      <c r="B33">
        <v>1</v>
      </c>
      <c r="C33">
        <f>ROW(SmtRes!A9)</f>
        <v>9</v>
      </c>
      <c r="D33">
        <f>ROW(EtalonRes!A14)</f>
        <v>14</v>
      </c>
      <c r="E33" t="s">
        <v>35</v>
      </c>
      <c r="F33" t="s">
        <v>36</v>
      </c>
      <c r="G33" t="s">
        <v>37</v>
      </c>
      <c r="H33" t="s">
        <v>38</v>
      </c>
      <c r="I33">
        <f>ROUND((4+4+7)/10,9)</f>
        <v>1.5</v>
      </c>
      <c r="J33">
        <v>0</v>
      </c>
      <c r="K33">
        <f>ROUND((4+4+7)/10,9)</f>
        <v>1.5</v>
      </c>
      <c r="O33">
        <f t="shared" si="21"/>
        <v>852.14</v>
      </c>
      <c r="P33">
        <f t="shared" si="22"/>
        <v>0</v>
      </c>
      <c r="Q33">
        <f t="shared" si="23"/>
        <v>0</v>
      </c>
      <c r="R33">
        <f t="shared" si="24"/>
        <v>0</v>
      </c>
      <c r="S33">
        <f t="shared" si="25"/>
        <v>852.14</v>
      </c>
      <c r="T33">
        <f t="shared" si="26"/>
        <v>0</v>
      </c>
      <c r="U33">
        <f t="shared" si="27"/>
        <v>1.3800000000000001</v>
      </c>
      <c r="V33">
        <f t="shared" si="28"/>
        <v>0</v>
      </c>
      <c r="W33">
        <f t="shared" si="29"/>
        <v>0</v>
      </c>
      <c r="X33">
        <f t="shared" si="30"/>
        <v>596.5</v>
      </c>
      <c r="Y33">
        <f t="shared" si="31"/>
        <v>85.21</v>
      </c>
      <c r="AA33">
        <v>1473083510</v>
      </c>
      <c r="AB33">
        <f t="shared" si="32"/>
        <v>568.09</v>
      </c>
      <c r="AC33">
        <f t="shared" si="33"/>
        <v>0</v>
      </c>
      <c r="AD33">
        <f t="shared" si="34"/>
        <v>0</v>
      </c>
      <c r="AE33">
        <f t="shared" si="35"/>
        <v>0</v>
      </c>
      <c r="AF33">
        <f t="shared" si="36"/>
        <v>568.09</v>
      </c>
      <c r="AG33">
        <f t="shared" si="37"/>
        <v>0</v>
      </c>
      <c r="AH33">
        <f t="shared" si="38"/>
        <v>0.92</v>
      </c>
      <c r="AI33">
        <f t="shared" si="39"/>
        <v>0</v>
      </c>
      <c r="AJ33">
        <f t="shared" si="40"/>
        <v>0</v>
      </c>
      <c r="AK33">
        <v>568.09</v>
      </c>
      <c r="AL33">
        <v>0</v>
      </c>
      <c r="AM33">
        <v>0</v>
      </c>
      <c r="AN33">
        <v>0</v>
      </c>
      <c r="AO33">
        <v>568.09</v>
      </c>
      <c r="AP33">
        <v>0</v>
      </c>
      <c r="AQ33">
        <v>0.92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39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41"/>
        <v>852.14</v>
      </c>
      <c r="CQ33">
        <f t="shared" si="42"/>
        <v>0</v>
      </c>
      <c r="CR33">
        <f t="shared" si="43"/>
        <v>0</v>
      </c>
      <c r="CS33">
        <f t="shared" si="44"/>
        <v>0</v>
      </c>
      <c r="CT33">
        <f t="shared" si="45"/>
        <v>568.09</v>
      </c>
      <c r="CU33">
        <f t="shared" si="46"/>
        <v>0</v>
      </c>
      <c r="CV33">
        <f t="shared" si="47"/>
        <v>0.92</v>
      </c>
      <c r="CW33">
        <f t="shared" si="48"/>
        <v>0</v>
      </c>
      <c r="CX33">
        <f t="shared" si="49"/>
        <v>0</v>
      </c>
      <c r="CY33">
        <f t="shared" si="50"/>
        <v>596.49799999999993</v>
      </c>
      <c r="CZ33">
        <f t="shared" si="51"/>
        <v>85.213999999999999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16987630</v>
      </c>
      <c r="DV33" t="s">
        <v>38</v>
      </c>
      <c r="DW33" t="s">
        <v>38</v>
      </c>
      <c r="DX33">
        <v>10</v>
      </c>
      <c r="DZ33" t="s">
        <v>3</v>
      </c>
      <c r="EA33" t="s">
        <v>3</v>
      </c>
      <c r="EB33" t="s">
        <v>3</v>
      </c>
      <c r="EC33" t="s">
        <v>3</v>
      </c>
      <c r="EE33">
        <v>1441815344</v>
      </c>
      <c r="EF33">
        <v>1</v>
      </c>
      <c r="EG33" t="s">
        <v>20</v>
      </c>
      <c r="EH33">
        <v>0</v>
      </c>
      <c r="EI33" t="s">
        <v>3</v>
      </c>
      <c r="EJ33">
        <v>4</v>
      </c>
      <c r="EK33">
        <v>0</v>
      </c>
      <c r="EL33" t="s">
        <v>21</v>
      </c>
      <c r="EM33" t="s">
        <v>22</v>
      </c>
      <c r="EO33" t="s">
        <v>3</v>
      </c>
      <c r="EQ33">
        <v>0</v>
      </c>
      <c r="ER33">
        <v>568.09</v>
      </c>
      <c r="ES33">
        <v>0</v>
      </c>
      <c r="ET33">
        <v>0</v>
      </c>
      <c r="EU33">
        <v>0</v>
      </c>
      <c r="EV33">
        <v>568.09</v>
      </c>
      <c r="EW33">
        <v>0.92</v>
      </c>
      <c r="EX33">
        <v>0</v>
      </c>
      <c r="EY33">
        <v>0</v>
      </c>
      <c r="FQ33">
        <v>0</v>
      </c>
      <c r="FR33">
        <f t="shared" si="52"/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2082338734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 t="shared" si="53"/>
        <v>0</v>
      </c>
      <c r="GM33">
        <f t="shared" si="54"/>
        <v>1533.85</v>
      </c>
      <c r="GN33">
        <f t="shared" si="55"/>
        <v>0</v>
      </c>
      <c r="GO33">
        <f t="shared" si="56"/>
        <v>0</v>
      </c>
      <c r="GP33">
        <f t="shared" si="57"/>
        <v>1533.85</v>
      </c>
      <c r="GR33">
        <v>0</v>
      </c>
      <c r="GS33">
        <v>3</v>
      </c>
      <c r="GT33">
        <v>0</v>
      </c>
      <c r="GU33" t="s">
        <v>3</v>
      </c>
      <c r="GV33">
        <f t="shared" si="58"/>
        <v>0</v>
      </c>
      <c r="GW33">
        <v>1</v>
      </c>
      <c r="GX33">
        <f t="shared" si="59"/>
        <v>0</v>
      </c>
      <c r="HA33">
        <v>0</v>
      </c>
      <c r="HB33">
        <v>0</v>
      </c>
      <c r="HC33">
        <f t="shared" si="60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">
      <c r="A34">
        <v>17</v>
      </c>
      <c r="B34">
        <v>1</v>
      </c>
      <c r="C34">
        <f>ROW(SmtRes!A10)</f>
        <v>10</v>
      </c>
      <c r="D34">
        <f>ROW(EtalonRes!A15)</f>
        <v>15</v>
      </c>
      <c r="E34" t="s">
        <v>40</v>
      </c>
      <c r="F34" t="s">
        <v>41</v>
      </c>
      <c r="G34" t="s">
        <v>42</v>
      </c>
      <c r="H34" t="s">
        <v>38</v>
      </c>
      <c r="I34">
        <f>ROUND(1/10,9)</f>
        <v>0.1</v>
      </c>
      <c r="J34">
        <v>0</v>
      </c>
      <c r="K34">
        <f>ROUND(1/10,9)</f>
        <v>0.1</v>
      </c>
      <c r="O34">
        <f t="shared" si="21"/>
        <v>37.67</v>
      </c>
      <c r="P34">
        <f t="shared" si="22"/>
        <v>0</v>
      </c>
      <c r="Q34">
        <f t="shared" si="23"/>
        <v>0</v>
      </c>
      <c r="R34">
        <f t="shared" si="24"/>
        <v>0</v>
      </c>
      <c r="S34">
        <f t="shared" si="25"/>
        <v>37.67</v>
      </c>
      <c r="T34">
        <f t="shared" si="26"/>
        <v>0</v>
      </c>
      <c r="U34">
        <f t="shared" si="27"/>
        <v>6.0999999999999999E-2</v>
      </c>
      <c r="V34">
        <f t="shared" si="28"/>
        <v>0</v>
      </c>
      <c r="W34">
        <f t="shared" si="29"/>
        <v>0</v>
      </c>
      <c r="X34">
        <f t="shared" si="30"/>
        <v>26.37</v>
      </c>
      <c r="Y34">
        <f t="shared" si="31"/>
        <v>3.77</v>
      </c>
      <c r="AA34">
        <v>1473083510</v>
      </c>
      <c r="AB34">
        <f t="shared" si="32"/>
        <v>376.67</v>
      </c>
      <c r="AC34">
        <f t="shared" si="33"/>
        <v>0</v>
      </c>
      <c r="AD34">
        <f t="shared" si="34"/>
        <v>0</v>
      </c>
      <c r="AE34">
        <f t="shared" si="35"/>
        <v>0</v>
      </c>
      <c r="AF34">
        <f t="shared" si="36"/>
        <v>376.67</v>
      </c>
      <c r="AG34">
        <f t="shared" si="37"/>
        <v>0</v>
      </c>
      <c r="AH34">
        <f t="shared" si="38"/>
        <v>0.61</v>
      </c>
      <c r="AI34">
        <f t="shared" si="39"/>
        <v>0</v>
      </c>
      <c r="AJ34">
        <f t="shared" si="40"/>
        <v>0</v>
      </c>
      <c r="AK34">
        <v>376.67</v>
      </c>
      <c r="AL34">
        <v>0</v>
      </c>
      <c r="AM34">
        <v>0</v>
      </c>
      <c r="AN34">
        <v>0</v>
      </c>
      <c r="AO34">
        <v>376.67</v>
      </c>
      <c r="AP34">
        <v>0</v>
      </c>
      <c r="AQ34">
        <v>0.61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43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41"/>
        <v>37.67</v>
      </c>
      <c r="CQ34">
        <f t="shared" si="42"/>
        <v>0</v>
      </c>
      <c r="CR34">
        <f t="shared" si="43"/>
        <v>0</v>
      </c>
      <c r="CS34">
        <f t="shared" si="44"/>
        <v>0</v>
      </c>
      <c r="CT34">
        <f t="shared" si="45"/>
        <v>376.67</v>
      </c>
      <c r="CU34">
        <f t="shared" si="46"/>
        <v>0</v>
      </c>
      <c r="CV34">
        <f t="shared" si="47"/>
        <v>0.61</v>
      </c>
      <c r="CW34">
        <f t="shared" si="48"/>
        <v>0</v>
      </c>
      <c r="CX34">
        <f t="shared" si="49"/>
        <v>0</v>
      </c>
      <c r="CY34">
        <f t="shared" si="50"/>
        <v>26.369</v>
      </c>
      <c r="CZ34">
        <f t="shared" si="51"/>
        <v>3.7670000000000003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16987630</v>
      </c>
      <c r="DV34" t="s">
        <v>38</v>
      </c>
      <c r="DW34" t="s">
        <v>38</v>
      </c>
      <c r="DX34">
        <v>10</v>
      </c>
      <c r="DZ34" t="s">
        <v>3</v>
      </c>
      <c r="EA34" t="s">
        <v>3</v>
      </c>
      <c r="EB34" t="s">
        <v>3</v>
      </c>
      <c r="EC34" t="s">
        <v>3</v>
      </c>
      <c r="EE34">
        <v>1441815344</v>
      </c>
      <c r="EF34">
        <v>1</v>
      </c>
      <c r="EG34" t="s">
        <v>20</v>
      </c>
      <c r="EH34">
        <v>0</v>
      </c>
      <c r="EI34" t="s">
        <v>3</v>
      </c>
      <c r="EJ34">
        <v>4</v>
      </c>
      <c r="EK34">
        <v>0</v>
      </c>
      <c r="EL34" t="s">
        <v>21</v>
      </c>
      <c r="EM34" t="s">
        <v>22</v>
      </c>
      <c r="EO34" t="s">
        <v>3</v>
      </c>
      <c r="EQ34">
        <v>0</v>
      </c>
      <c r="ER34">
        <v>376.67</v>
      </c>
      <c r="ES34">
        <v>0</v>
      </c>
      <c r="ET34">
        <v>0</v>
      </c>
      <c r="EU34">
        <v>0</v>
      </c>
      <c r="EV34">
        <v>376.67</v>
      </c>
      <c r="EW34">
        <v>0.61</v>
      </c>
      <c r="EX34">
        <v>0</v>
      </c>
      <c r="EY34">
        <v>0</v>
      </c>
      <c r="FQ34">
        <v>0</v>
      </c>
      <c r="FR34">
        <f t="shared" si="52"/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357408898</v>
      </c>
      <c r="GG34">
        <v>2</v>
      </c>
      <c r="GH34">
        <v>1</v>
      </c>
      <c r="GI34">
        <v>-2</v>
      </c>
      <c r="GJ34">
        <v>0</v>
      </c>
      <c r="GK34">
        <f>ROUND(R34*(R12)/100,2)</f>
        <v>0</v>
      </c>
      <c r="GL34">
        <f t="shared" si="53"/>
        <v>0</v>
      </c>
      <c r="GM34">
        <f t="shared" si="54"/>
        <v>67.81</v>
      </c>
      <c r="GN34">
        <f t="shared" si="55"/>
        <v>0</v>
      </c>
      <c r="GO34">
        <f t="shared" si="56"/>
        <v>0</v>
      </c>
      <c r="GP34">
        <f t="shared" si="57"/>
        <v>67.81</v>
      </c>
      <c r="GR34">
        <v>0</v>
      </c>
      <c r="GS34">
        <v>3</v>
      </c>
      <c r="GT34">
        <v>0</v>
      </c>
      <c r="GU34" t="s">
        <v>3</v>
      </c>
      <c r="GV34">
        <f t="shared" si="58"/>
        <v>0</v>
      </c>
      <c r="GW34">
        <v>1</v>
      </c>
      <c r="GX34">
        <f t="shared" si="59"/>
        <v>0</v>
      </c>
      <c r="HA34">
        <v>0</v>
      </c>
      <c r="HB34">
        <v>0</v>
      </c>
      <c r="HC34">
        <f t="shared" si="60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">
      <c r="A35">
        <v>17</v>
      </c>
      <c r="B35">
        <v>1</v>
      </c>
      <c r="C35">
        <f>ROW(SmtRes!A11)</f>
        <v>11</v>
      </c>
      <c r="D35">
        <f>ROW(EtalonRes!A16)</f>
        <v>16</v>
      </c>
      <c r="E35" t="s">
        <v>44</v>
      </c>
      <c r="F35" t="s">
        <v>45</v>
      </c>
      <c r="G35" t="s">
        <v>46</v>
      </c>
      <c r="H35" t="s">
        <v>38</v>
      </c>
      <c r="I35">
        <f>ROUND((12+1)/10,9)</f>
        <v>1.3</v>
      </c>
      <c r="J35">
        <v>0</v>
      </c>
      <c r="K35">
        <f>ROUND((12+1)/10,9)</f>
        <v>1.3</v>
      </c>
      <c r="O35">
        <f t="shared" si="21"/>
        <v>361.23</v>
      </c>
      <c r="P35">
        <f t="shared" si="22"/>
        <v>0</v>
      </c>
      <c r="Q35">
        <f t="shared" si="23"/>
        <v>0</v>
      </c>
      <c r="R35">
        <f t="shared" si="24"/>
        <v>0</v>
      </c>
      <c r="S35">
        <f t="shared" si="25"/>
        <v>361.23</v>
      </c>
      <c r="T35">
        <f t="shared" si="26"/>
        <v>0</v>
      </c>
      <c r="U35">
        <f t="shared" si="27"/>
        <v>0.58500000000000008</v>
      </c>
      <c r="V35">
        <f t="shared" si="28"/>
        <v>0</v>
      </c>
      <c r="W35">
        <f t="shared" si="29"/>
        <v>0</v>
      </c>
      <c r="X35">
        <f t="shared" si="30"/>
        <v>252.86</v>
      </c>
      <c r="Y35">
        <f t="shared" si="31"/>
        <v>36.119999999999997</v>
      </c>
      <c r="AA35">
        <v>1473083510</v>
      </c>
      <c r="AB35">
        <f t="shared" si="32"/>
        <v>277.87</v>
      </c>
      <c r="AC35">
        <f t="shared" si="33"/>
        <v>0</v>
      </c>
      <c r="AD35">
        <f t="shared" si="34"/>
        <v>0</v>
      </c>
      <c r="AE35">
        <f t="shared" si="35"/>
        <v>0</v>
      </c>
      <c r="AF35">
        <f t="shared" si="36"/>
        <v>277.87</v>
      </c>
      <c r="AG35">
        <f t="shared" si="37"/>
        <v>0</v>
      </c>
      <c r="AH35">
        <f t="shared" si="38"/>
        <v>0.45</v>
      </c>
      <c r="AI35">
        <f t="shared" si="39"/>
        <v>0</v>
      </c>
      <c r="AJ35">
        <f t="shared" si="40"/>
        <v>0</v>
      </c>
      <c r="AK35">
        <v>277.87</v>
      </c>
      <c r="AL35">
        <v>0</v>
      </c>
      <c r="AM35">
        <v>0</v>
      </c>
      <c r="AN35">
        <v>0</v>
      </c>
      <c r="AO35">
        <v>277.87</v>
      </c>
      <c r="AP35">
        <v>0</v>
      </c>
      <c r="AQ35">
        <v>0.45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4</v>
      </c>
      <c r="BJ35" t="s">
        <v>47</v>
      </c>
      <c r="BM35">
        <v>0</v>
      </c>
      <c r="BN35">
        <v>0</v>
      </c>
      <c r="BO35" t="s">
        <v>3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41"/>
        <v>361.23</v>
      </c>
      <c r="CQ35">
        <f t="shared" si="42"/>
        <v>0</v>
      </c>
      <c r="CR35">
        <f t="shared" si="43"/>
        <v>0</v>
      </c>
      <c r="CS35">
        <f t="shared" si="44"/>
        <v>0</v>
      </c>
      <c r="CT35">
        <f t="shared" si="45"/>
        <v>277.87</v>
      </c>
      <c r="CU35">
        <f t="shared" si="46"/>
        <v>0</v>
      </c>
      <c r="CV35">
        <f t="shared" si="47"/>
        <v>0.45</v>
      </c>
      <c r="CW35">
        <f t="shared" si="48"/>
        <v>0</v>
      </c>
      <c r="CX35">
        <f t="shared" si="49"/>
        <v>0</v>
      </c>
      <c r="CY35">
        <f t="shared" si="50"/>
        <v>252.86100000000002</v>
      </c>
      <c r="CZ35">
        <f t="shared" si="51"/>
        <v>36.123000000000005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16987630</v>
      </c>
      <c r="DV35" t="s">
        <v>38</v>
      </c>
      <c r="DW35" t="s">
        <v>38</v>
      </c>
      <c r="DX35">
        <v>10</v>
      </c>
      <c r="DZ35" t="s">
        <v>3</v>
      </c>
      <c r="EA35" t="s">
        <v>3</v>
      </c>
      <c r="EB35" t="s">
        <v>3</v>
      </c>
      <c r="EC35" t="s">
        <v>3</v>
      </c>
      <c r="EE35">
        <v>1441815344</v>
      </c>
      <c r="EF35">
        <v>1</v>
      </c>
      <c r="EG35" t="s">
        <v>20</v>
      </c>
      <c r="EH35">
        <v>0</v>
      </c>
      <c r="EI35" t="s">
        <v>3</v>
      </c>
      <c r="EJ35">
        <v>4</v>
      </c>
      <c r="EK35">
        <v>0</v>
      </c>
      <c r="EL35" t="s">
        <v>21</v>
      </c>
      <c r="EM35" t="s">
        <v>22</v>
      </c>
      <c r="EO35" t="s">
        <v>3</v>
      </c>
      <c r="EQ35">
        <v>0</v>
      </c>
      <c r="ER35">
        <v>277.87</v>
      </c>
      <c r="ES35">
        <v>0</v>
      </c>
      <c r="ET35">
        <v>0</v>
      </c>
      <c r="EU35">
        <v>0</v>
      </c>
      <c r="EV35">
        <v>277.87</v>
      </c>
      <c r="EW35">
        <v>0.45</v>
      </c>
      <c r="EX35">
        <v>0</v>
      </c>
      <c r="EY35">
        <v>0</v>
      </c>
      <c r="FQ35">
        <v>0</v>
      </c>
      <c r="FR35">
        <f t="shared" si="52"/>
        <v>0</v>
      </c>
      <c r="FS35">
        <v>0</v>
      </c>
      <c r="FX35">
        <v>70</v>
      </c>
      <c r="FY35">
        <v>10</v>
      </c>
      <c r="GA35" t="s">
        <v>3</v>
      </c>
      <c r="GD35">
        <v>0</v>
      </c>
      <c r="GF35">
        <v>-559430364</v>
      </c>
      <c r="GG35">
        <v>2</v>
      </c>
      <c r="GH35">
        <v>1</v>
      </c>
      <c r="GI35">
        <v>-2</v>
      </c>
      <c r="GJ35">
        <v>0</v>
      </c>
      <c r="GK35">
        <f>ROUND(R35*(R12)/100,2)</f>
        <v>0</v>
      </c>
      <c r="GL35">
        <f t="shared" si="53"/>
        <v>0</v>
      </c>
      <c r="GM35">
        <f t="shared" si="54"/>
        <v>650.21</v>
      </c>
      <c r="GN35">
        <f t="shared" si="55"/>
        <v>0</v>
      </c>
      <c r="GO35">
        <f t="shared" si="56"/>
        <v>0</v>
      </c>
      <c r="GP35">
        <f t="shared" si="57"/>
        <v>650.21</v>
      </c>
      <c r="GR35">
        <v>0</v>
      </c>
      <c r="GS35">
        <v>3</v>
      </c>
      <c r="GT35">
        <v>0</v>
      </c>
      <c r="GU35" t="s">
        <v>3</v>
      </c>
      <c r="GV35">
        <f t="shared" si="58"/>
        <v>0</v>
      </c>
      <c r="GW35">
        <v>1</v>
      </c>
      <c r="GX35">
        <f t="shared" si="59"/>
        <v>0</v>
      </c>
      <c r="HA35">
        <v>0</v>
      </c>
      <c r="HB35">
        <v>0</v>
      </c>
      <c r="HC35">
        <f t="shared" si="60"/>
        <v>0</v>
      </c>
      <c r="HE35" t="s">
        <v>3</v>
      </c>
      <c r="HF35" t="s">
        <v>3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6" spans="1:245" x14ac:dyDescent="0.2">
      <c r="A36">
        <v>17</v>
      </c>
      <c r="B36">
        <v>1</v>
      </c>
      <c r="C36">
        <f>ROW(SmtRes!A13)</f>
        <v>13</v>
      </c>
      <c r="D36">
        <f>ROW(EtalonRes!A18)</f>
        <v>18</v>
      </c>
      <c r="E36" t="s">
        <v>48</v>
      </c>
      <c r="F36" t="s">
        <v>49</v>
      </c>
      <c r="G36" t="s">
        <v>50</v>
      </c>
      <c r="H36" t="s">
        <v>18</v>
      </c>
      <c r="I36">
        <f>ROUND(2+1,9)</f>
        <v>3</v>
      </c>
      <c r="J36">
        <v>0</v>
      </c>
      <c r="K36">
        <f>ROUND(2+1,9)</f>
        <v>3</v>
      </c>
      <c r="O36">
        <f t="shared" si="21"/>
        <v>858.54</v>
      </c>
      <c r="P36">
        <f t="shared" si="22"/>
        <v>0</v>
      </c>
      <c r="Q36">
        <f t="shared" si="23"/>
        <v>234.54</v>
      </c>
      <c r="R36">
        <f t="shared" si="24"/>
        <v>148.71</v>
      </c>
      <c r="S36">
        <f t="shared" si="25"/>
        <v>624</v>
      </c>
      <c r="T36">
        <f t="shared" si="26"/>
        <v>0</v>
      </c>
      <c r="U36">
        <f t="shared" si="27"/>
        <v>1.1099999999999999</v>
      </c>
      <c r="V36">
        <f t="shared" si="28"/>
        <v>0</v>
      </c>
      <c r="W36">
        <f t="shared" si="29"/>
        <v>0</v>
      </c>
      <c r="X36">
        <f t="shared" si="30"/>
        <v>436.8</v>
      </c>
      <c r="Y36">
        <f t="shared" si="31"/>
        <v>62.4</v>
      </c>
      <c r="AA36">
        <v>1473083510</v>
      </c>
      <c r="AB36">
        <f t="shared" si="32"/>
        <v>286.18</v>
      </c>
      <c r="AC36">
        <f t="shared" si="33"/>
        <v>0</v>
      </c>
      <c r="AD36">
        <f t="shared" si="34"/>
        <v>78.180000000000007</v>
      </c>
      <c r="AE36">
        <f t="shared" si="35"/>
        <v>49.57</v>
      </c>
      <c r="AF36">
        <f t="shared" si="36"/>
        <v>208</v>
      </c>
      <c r="AG36">
        <f t="shared" si="37"/>
        <v>0</v>
      </c>
      <c r="AH36">
        <f t="shared" si="38"/>
        <v>0.37</v>
      </c>
      <c r="AI36">
        <f t="shared" si="39"/>
        <v>0</v>
      </c>
      <c r="AJ36">
        <f t="shared" si="40"/>
        <v>0</v>
      </c>
      <c r="AK36">
        <v>286.18</v>
      </c>
      <c r="AL36">
        <v>0</v>
      </c>
      <c r="AM36">
        <v>78.180000000000007</v>
      </c>
      <c r="AN36">
        <v>49.57</v>
      </c>
      <c r="AO36">
        <v>208</v>
      </c>
      <c r="AP36">
        <v>0</v>
      </c>
      <c r="AQ36">
        <v>0.37</v>
      </c>
      <c r="AR36">
        <v>0</v>
      </c>
      <c r="AS36">
        <v>0</v>
      </c>
      <c r="AT36">
        <v>70</v>
      </c>
      <c r="AU36">
        <v>10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4</v>
      </c>
      <c r="BJ36" t="s">
        <v>51</v>
      </c>
      <c r="BM36">
        <v>0</v>
      </c>
      <c r="BN36">
        <v>0</v>
      </c>
      <c r="BO36" t="s">
        <v>3</v>
      </c>
      <c r="BP36">
        <v>0</v>
      </c>
      <c r="BQ36">
        <v>1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70</v>
      </c>
      <c r="CA36">
        <v>10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41"/>
        <v>858.54</v>
      </c>
      <c r="CQ36">
        <f t="shared" si="42"/>
        <v>0</v>
      </c>
      <c r="CR36">
        <f t="shared" si="43"/>
        <v>78.180000000000007</v>
      </c>
      <c r="CS36">
        <f t="shared" si="44"/>
        <v>49.57</v>
      </c>
      <c r="CT36">
        <f t="shared" si="45"/>
        <v>208</v>
      </c>
      <c r="CU36">
        <f t="shared" si="46"/>
        <v>0</v>
      </c>
      <c r="CV36">
        <f t="shared" si="47"/>
        <v>0.37</v>
      </c>
      <c r="CW36">
        <f t="shared" si="48"/>
        <v>0</v>
      </c>
      <c r="CX36">
        <f t="shared" si="49"/>
        <v>0</v>
      </c>
      <c r="CY36">
        <f t="shared" si="50"/>
        <v>436.8</v>
      </c>
      <c r="CZ36">
        <f t="shared" si="51"/>
        <v>62.4</v>
      </c>
      <c r="DC36" t="s">
        <v>3</v>
      </c>
      <c r="DD36" t="s">
        <v>3</v>
      </c>
      <c r="DE36" t="s">
        <v>3</v>
      </c>
      <c r="DF36" t="s">
        <v>3</v>
      </c>
      <c r="DG36" t="s">
        <v>3</v>
      </c>
      <c r="DH36" t="s">
        <v>3</v>
      </c>
      <c r="DI36" t="s">
        <v>3</v>
      </c>
      <c r="DJ36" t="s">
        <v>3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16987630</v>
      </c>
      <c r="DV36" t="s">
        <v>18</v>
      </c>
      <c r="DW36" t="s">
        <v>18</v>
      </c>
      <c r="DX36">
        <v>1</v>
      </c>
      <c r="DZ36" t="s">
        <v>3</v>
      </c>
      <c r="EA36" t="s">
        <v>3</v>
      </c>
      <c r="EB36" t="s">
        <v>3</v>
      </c>
      <c r="EC36" t="s">
        <v>3</v>
      </c>
      <c r="EE36">
        <v>1441815344</v>
      </c>
      <c r="EF36">
        <v>1</v>
      </c>
      <c r="EG36" t="s">
        <v>20</v>
      </c>
      <c r="EH36">
        <v>0</v>
      </c>
      <c r="EI36" t="s">
        <v>3</v>
      </c>
      <c r="EJ36">
        <v>4</v>
      </c>
      <c r="EK36">
        <v>0</v>
      </c>
      <c r="EL36" t="s">
        <v>21</v>
      </c>
      <c r="EM36" t="s">
        <v>22</v>
      </c>
      <c r="EO36" t="s">
        <v>3</v>
      </c>
      <c r="EQ36">
        <v>0</v>
      </c>
      <c r="ER36">
        <v>286.18</v>
      </c>
      <c r="ES36">
        <v>0</v>
      </c>
      <c r="ET36">
        <v>78.180000000000007</v>
      </c>
      <c r="EU36">
        <v>49.57</v>
      </c>
      <c r="EV36">
        <v>208</v>
      </c>
      <c r="EW36">
        <v>0.37</v>
      </c>
      <c r="EX36">
        <v>0</v>
      </c>
      <c r="EY36">
        <v>0</v>
      </c>
      <c r="FQ36">
        <v>0</v>
      </c>
      <c r="FR36">
        <f t="shared" si="52"/>
        <v>0</v>
      </c>
      <c r="FS36">
        <v>0</v>
      </c>
      <c r="FX36">
        <v>70</v>
      </c>
      <c r="FY36">
        <v>10</v>
      </c>
      <c r="GA36" t="s">
        <v>3</v>
      </c>
      <c r="GD36">
        <v>0</v>
      </c>
      <c r="GF36">
        <v>-71194987</v>
      </c>
      <c r="GG36">
        <v>2</v>
      </c>
      <c r="GH36">
        <v>1</v>
      </c>
      <c r="GI36">
        <v>-2</v>
      </c>
      <c r="GJ36">
        <v>0</v>
      </c>
      <c r="GK36">
        <f>ROUND(R36*(R12)/100,2)</f>
        <v>160.61000000000001</v>
      </c>
      <c r="GL36">
        <f t="shared" si="53"/>
        <v>0</v>
      </c>
      <c r="GM36">
        <f t="shared" si="54"/>
        <v>1518.35</v>
      </c>
      <c r="GN36">
        <f t="shared" si="55"/>
        <v>0</v>
      </c>
      <c r="GO36">
        <f t="shared" si="56"/>
        <v>0</v>
      </c>
      <c r="GP36">
        <f t="shared" si="57"/>
        <v>1518.35</v>
      </c>
      <c r="GR36">
        <v>0</v>
      </c>
      <c r="GS36">
        <v>3</v>
      </c>
      <c r="GT36">
        <v>0</v>
      </c>
      <c r="GU36" t="s">
        <v>3</v>
      </c>
      <c r="GV36">
        <f t="shared" si="58"/>
        <v>0</v>
      </c>
      <c r="GW36">
        <v>1</v>
      </c>
      <c r="GX36">
        <f t="shared" si="59"/>
        <v>0</v>
      </c>
      <c r="HA36">
        <v>0</v>
      </c>
      <c r="HB36">
        <v>0</v>
      </c>
      <c r="HC36">
        <f t="shared" si="60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IK36">
        <v>0</v>
      </c>
    </row>
    <row r="37" spans="1:245" x14ac:dyDescent="0.2">
      <c r="A37">
        <v>17</v>
      </c>
      <c r="B37">
        <v>1</v>
      </c>
      <c r="C37">
        <f>ROW(SmtRes!A15)</f>
        <v>15</v>
      </c>
      <c r="D37">
        <f>ROW(EtalonRes!A20)</f>
        <v>20</v>
      </c>
      <c r="E37" t="s">
        <v>52</v>
      </c>
      <c r="F37" t="s">
        <v>53</v>
      </c>
      <c r="G37" t="s">
        <v>54</v>
      </c>
      <c r="H37" t="s">
        <v>18</v>
      </c>
      <c r="I37">
        <v>2</v>
      </c>
      <c r="J37">
        <v>0</v>
      </c>
      <c r="K37">
        <v>2</v>
      </c>
      <c r="O37">
        <f t="shared" si="21"/>
        <v>248.6</v>
      </c>
      <c r="P37">
        <f t="shared" si="22"/>
        <v>1.26</v>
      </c>
      <c r="Q37">
        <f t="shared" si="23"/>
        <v>0</v>
      </c>
      <c r="R37">
        <f t="shared" si="24"/>
        <v>0</v>
      </c>
      <c r="S37">
        <f t="shared" si="25"/>
        <v>247.34</v>
      </c>
      <c r="T37">
        <f t="shared" si="26"/>
        <v>0</v>
      </c>
      <c r="U37">
        <f t="shared" si="27"/>
        <v>0.44</v>
      </c>
      <c r="V37">
        <f t="shared" si="28"/>
        <v>0</v>
      </c>
      <c r="W37">
        <f t="shared" si="29"/>
        <v>0</v>
      </c>
      <c r="X37">
        <f t="shared" si="30"/>
        <v>173.14</v>
      </c>
      <c r="Y37">
        <f t="shared" si="31"/>
        <v>24.73</v>
      </c>
      <c r="AA37">
        <v>1473083510</v>
      </c>
      <c r="AB37">
        <f t="shared" si="32"/>
        <v>124.3</v>
      </c>
      <c r="AC37">
        <f t="shared" si="33"/>
        <v>0.63</v>
      </c>
      <c r="AD37">
        <f t="shared" si="34"/>
        <v>0</v>
      </c>
      <c r="AE37">
        <f t="shared" si="35"/>
        <v>0</v>
      </c>
      <c r="AF37">
        <f t="shared" si="36"/>
        <v>123.67</v>
      </c>
      <c r="AG37">
        <f t="shared" si="37"/>
        <v>0</v>
      </c>
      <c r="AH37">
        <f t="shared" si="38"/>
        <v>0.22</v>
      </c>
      <c r="AI37">
        <f t="shared" si="39"/>
        <v>0</v>
      </c>
      <c r="AJ37">
        <f t="shared" si="40"/>
        <v>0</v>
      </c>
      <c r="AK37">
        <v>124.3</v>
      </c>
      <c r="AL37">
        <v>0.63</v>
      </c>
      <c r="AM37">
        <v>0</v>
      </c>
      <c r="AN37">
        <v>0</v>
      </c>
      <c r="AO37">
        <v>123.67</v>
      </c>
      <c r="AP37">
        <v>0</v>
      </c>
      <c r="AQ37">
        <v>0.22</v>
      </c>
      <c r="AR37">
        <v>0</v>
      </c>
      <c r="AS37">
        <v>0</v>
      </c>
      <c r="AT37">
        <v>70</v>
      </c>
      <c r="AU37">
        <v>10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4</v>
      </c>
      <c r="BJ37" t="s">
        <v>55</v>
      </c>
      <c r="BM37">
        <v>0</v>
      </c>
      <c r="BN37">
        <v>0</v>
      </c>
      <c r="BO37" t="s">
        <v>3</v>
      </c>
      <c r="BP37">
        <v>0</v>
      </c>
      <c r="BQ37">
        <v>1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70</v>
      </c>
      <c r="CA37">
        <v>10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1"/>
        <v>248.6</v>
      </c>
      <c r="CQ37">
        <f t="shared" si="42"/>
        <v>0.63</v>
      </c>
      <c r="CR37">
        <f t="shared" si="43"/>
        <v>0</v>
      </c>
      <c r="CS37">
        <f t="shared" si="44"/>
        <v>0</v>
      </c>
      <c r="CT37">
        <f t="shared" si="45"/>
        <v>123.67</v>
      </c>
      <c r="CU37">
        <f t="shared" si="46"/>
        <v>0</v>
      </c>
      <c r="CV37">
        <f t="shared" si="47"/>
        <v>0.22</v>
      </c>
      <c r="CW37">
        <f t="shared" si="48"/>
        <v>0</v>
      </c>
      <c r="CX37">
        <f t="shared" si="49"/>
        <v>0</v>
      </c>
      <c r="CY37">
        <f t="shared" si="50"/>
        <v>173.13800000000001</v>
      </c>
      <c r="CZ37">
        <f t="shared" si="51"/>
        <v>24.734000000000002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16987630</v>
      </c>
      <c r="DV37" t="s">
        <v>18</v>
      </c>
      <c r="DW37" t="s">
        <v>18</v>
      </c>
      <c r="DX37">
        <v>1</v>
      </c>
      <c r="DZ37" t="s">
        <v>3</v>
      </c>
      <c r="EA37" t="s">
        <v>3</v>
      </c>
      <c r="EB37" t="s">
        <v>3</v>
      </c>
      <c r="EC37" t="s">
        <v>3</v>
      </c>
      <c r="EE37">
        <v>1441815344</v>
      </c>
      <c r="EF37">
        <v>1</v>
      </c>
      <c r="EG37" t="s">
        <v>20</v>
      </c>
      <c r="EH37">
        <v>0</v>
      </c>
      <c r="EI37" t="s">
        <v>3</v>
      </c>
      <c r="EJ37">
        <v>4</v>
      </c>
      <c r="EK37">
        <v>0</v>
      </c>
      <c r="EL37" t="s">
        <v>21</v>
      </c>
      <c r="EM37" t="s">
        <v>22</v>
      </c>
      <c r="EO37" t="s">
        <v>3</v>
      </c>
      <c r="EQ37">
        <v>0</v>
      </c>
      <c r="ER37">
        <v>124.3</v>
      </c>
      <c r="ES37">
        <v>0.63</v>
      </c>
      <c r="ET37">
        <v>0</v>
      </c>
      <c r="EU37">
        <v>0</v>
      </c>
      <c r="EV37">
        <v>123.67</v>
      </c>
      <c r="EW37">
        <v>0.22</v>
      </c>
      <c r="EX37">
        <v>0</v>
      </c>
      <c r="EY37">
        <v>0</v>
      </c>
      <c r="FQ37">
        <v>0</v>
      </c>
      <c r="FR37">
        <f t="shared" si="52"/>
        <v>0</v>
      </c>
      <c r="FS37">
        <v>0</v>
      </c>
      <c r="FX37">
        <v>70</v>
      </c>
      <c r="FY37">
        <v>10</v>
      </c>
      <c r="GA37" t="s">
        <v>3</v>
      </c>
      <c r="GD37">
        <v>0</v>
      </c>
      <c r="GF37">
        <v>109369204</v>
      </c>
      <c r="GG37">
        <v>2</v>
      </c>
      <c r="GH37">
        <v>1</v>
      </c>
      <c r="GI37">
        <v>-2</v>
      </c>
      <c r="GJ37">
        <v>0</v>
      </c>
      <c r="GK37">
        <f>ROUND(R37*(R12)/100,2)</f>
        <v>0</v>
      </c>
      <c r="GL37">
        <f t="shared" si="53"/>
        <v>0</v>
      </c>
      <c r="GM37">
        <f t="shared" si="54"/>
        <v>446.47</v>
      </c>
      <c r="GN37">
        <f t="shared" si="55"/>
        <v>0</v>
      </c>
      <c r="GO37">
        <f t="shared" si="56"/>
        <v>0</v>
      </c>
      <c r="GP37">
        <f t="shared" si="57"/>
        <v>446.47</v>
      </c>
      <c r="GR37">
        <v>0</v>
      </c>
      <c r="GS37">
        <v>3</v>
      </c>
      <c r="GT37">
        <v>0</v>
      </c>
      <c r="GU37" t="s">
        <v>3</v>
      </c>
      <c r="GV37">
        <f t="shared" si="58"/>
        <v>0</v>
      </c>
      <c r="GW37">
        <v>1</v>
      </c>
      <c r="GX37">
        <f t="shared" si="59"/>
        <v>0</v>
      </c>
      <c r="HA37">
        <v>0</v>
      </c>
      <c r="HB37">
        <v>0</v>
      </c>
      <c r="HC37">
        <f t="shared" si="60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IK37">
        <v>0</v>
      </c>
    </row>
    <row r="38" spans="1:245" x14ac:dyDescent="0.2">
      <c r="A38">
        <v>17</v>
      </c>
      <c r="B38">
        <v>1</v>
      </c>
      <c r="D38">
        <f>ROW(EtalonRes!A22)</f>
        <v>22</v>
      </c>
      <c r="E38" t="s">
        <v>56</v>
      </c>
      <c r="F38" t="s">
        <v>57</v>
      </c>
      <c r="G38" t="s">
        <v>58</v>
      </c>
      <c r="H38" t="s">
        <v>18</v>
      </c>
      <c r="I38">
        <v>1</v>
      </c>
      <c r="J38">
        <v>0</v>
      </c>
      <c r="K38">
        <v>1</v>
      </c>
      <c r="O38">
        <f t="shared" si="21"/>
        <v>79.010000000000005</v>
      </c>
      <c r="P38">
        <f t="shared" si="22"/>
        <v>0.31</v>
      </c>
      <c r="Q38">
        <f t="shared" si="23"/>
        <v>0</v>
      </c>
      <c r="R38">
        <f t="shared" si="24"/>
        <v>0</v>
      </c>
      <c r="S38">
        <f t="shared" si="25"/>
        <v>78.7</v>
      </c>
      <c r="T38">
        <f t="shared" si="26"/>
        <v>0</v>
      </c>
      <c r="U38">
        <f t="shared" si="27"/>
        <v>0.14000000000000001</v>
      </c>
      <c r="V38">
        <f t="shared" si="28"/>
        <v>0</v>
      </c>
      <c r="W38">
        <f t="shared" si="29"/>
        <v>0</v>
      </c>
      <c r="X38">
        <f t="shared" si="30"/>
        <v>55.09</v>
      </c>
      <c r="Y38">
        <f t="shared" si="31"/>
        <v>7.87</v>
      </c>
      <c r="AA38">
        <v>1473083510</v>
      </c>
      <c r="AB38">
        <f t="shared" si="32"/>
        <v>79.010000000000005</v>
      </c>
      <c r="AC38">
        <f t="shared" si="33"/>
        <v>0.31</v>
      </c>
      <c r="AD38">
        <f t="shared" si="34"/>
        <v>0</v>
      </c>
      <c r="AE38">
        <f t="shared" si="35"/>
        <v>0</v>
      </c>
      <c r="AF38">
        <f t="shared" si="36"/>
        <v>78.7</v>
      </c>
      <c r="AG38">
        <f t="shared" si="37"/>
        <v>0</v>
      </c>
      <c r="AH38">
        <f t="shared" si="38"/>
        <v>0.14000000000000001</v>
      </c>
      <c r="AI38">
        <f t="shared" si="39"/>
        <v>0</v>
      </c>
      <c r="AJ38">
        <f t="shared" si="40"/>
        <v>0</v>
      </c>
      <c r="AK38">
        <v>79.010000000000005</v>
      </c>
      <c r="AL38">
        <v>0.31</v>
      </c>
      <c r="AM38">
        <v>0</v>
      </c>
      <c r="AN38">
        <v>0</v>
      </c>
      <c r="AO38">
        <v>78.7</v>
      </c>
      <c r="AP38">
        <v>0</v>
      </c>
      <c r="AQ38">
        <v>0.14000000000000001</v>
      </c>
      <c r="AR38">
        <v>0</v>
      </c>
      <c r="AS38">
        <v>0</v>
      </c>
      <c r="AT38">
        <v>70</v>
      </c>
      <c r="AU38">
        <v>10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4</v>
      </c>
      <c r="BJ38" t="s">
        <v>59</v>
      </c>
      <c r="BM38">
        <v>0</v>
      </c>
      <c r="BN38">
        <v>0</v>
      </c>
      <c r="BO38" t="s">
        <v>3</v>
      </c>
      <c r="BP38">
        <v>0</v>
      </c>
      <c r="BQ38">
        <v>1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70</v>
      </c>
      <c r="CA38">
        <v>10</v>
      </c>
      <c r="CB38" t="s">
        <v>3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41"/>
        <v>79.010000000000005</v>
      </c>
      <c r="CQ38">
        <f t="shared" si="42"/>
        <v>0.31</v>
      </c>
      <c r="CR38">
        <f t="shared" si="43"/>
        <v>0</v>
      </c>
      <c r="CS38">
        <f t="shared" si="44"/>
        <v>0</v>
      </c>
      <c r="CT38">
        <f t="shared" si="45"/>
        <v>78.7</v>
      </c>
      <c r="CU38">
        <f t="shared" si="46"/>
        <v>0</v>
      </c>
      <c r="CV38">
        <f t="shared" si="47"/>
        <v>0.14000000000000001</v>
      </c>
      <c r="CW38">
        <f t="shared" si="48"/>
        <v>0</v>
      </c>
      <c r="CX38">
        <f t="shared" si="49"/>
        <v>0</v>
      </c>
      <c r="CY38">
        <f t="shared" si="50"/>
        <v>55.09</v>
      </c>
      <c r="CZ38">
        <f t="shared" si="51"/>
        <v>7.87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16987630</v>
      </c>
      <c r="DV38" t="s">
        <v>18</v>
      </c>
      <c r="DW38" t="s">
        <v>18</v>
      </c>
      <c r="DX38">
        <v>1</v>
      </c>
      <c r="DZ38" t="s">
        <v>3</v>
      </c>
      <c r="EA38" t="s">
        <v>3</v>
      </c>
      <c r="EB38" t="s">
        <v>3</v>
      </c>
      <c r="EC38" t="s">
        <v>3</v>
      </c>
      <c r="EE38">
        <v>1441815344</v>
      </c>
      <c r="EF38">
        <v>1</v>
      </c>
      <c r="EG38" t="s">
        <v>20</v>
      </c>
      <c r="EH38">
        <v>0</v>
      </c>
      <c r="EI38" t="s">
        <v>3</v>
      </c>
      <c r="EJ38">
        <v>4</v>
      </c>
      <c r="EK38">
        <v>0</v>
      </c>
      <c r="EL38" t="s">
        <v>21</v>
      </c>
      <c r="EM38" t="s">
        <v>22</v>
      </c>
      <c r="EO38" t="s">
        <v>3</v>
      </c>
      <c r="EQ38">
        <v>0</v>
      </c>
      <c r="ER38">
        <v>79.010000000000005</v>
      </c>
      <c r="ES38">
        <v>0.31</v>
      </c>
      <c r="ET38">
        <v>0</v>
      </c>
      <c r="EU38">
        <v>0</v>
      </c>
      <c r="EV38">
        <v>78.7</v>
      </c>
      <c r="EW38">
        <v>0.14000000000000001</v>
      </c>
      <c r="EX38">
        <v>0</v>
      </c>
      <c r="EY38">
        <v>0</v>
      </c>
      <c r="FQ38">
        <v>0</v>
      </c>
      <c r="FR38">
        <f t="shared" si="52"/>
        <v>0</v>
      </c>
      <c r="FS38">
        <v>0</v>
      </c>
      <c r="FX38">
        <v>70</v>
      </c>
      <c r="FY38">
        <v>10</v>
      </c>
      <c r="GA38" t="s">
        <v>3</v>
      </c>
      <c r="GD38">
        <v>0</v>
      </c>
      <c r="GF38">
        <v>-1920802311</v>
      </c>
      <c r="GG38">
        <v>2</v>
      </c>
      <c r="GH38">
        <v>1</v>
      </c>
      <c r="GI38">
        <v>-2</v>
      </c>
      <c r="GJ38">
        <v>0</v>
      </c>
      <c r="GK38">
        <f>ROUND(R38*(R12)/100,2)</f>
        <v>0</v>
      </c>
      <c r="GL38">
        <f t="shared" si="53"/>
        <v>0</v>
      </c>
      <c r="GM38">
        <f t="shared" si="54"/>
        <v>141.97</v>
      </c>
      <c r="GN38">
        <f t="shared" si="55"/>
        <v>0</v>
      </c>
      <c r="GO38">
        <f t="shared" si="56"/>
        <v>0</v>
      </c>
      <c r="GP38">
        <f t="shared" si="57"/>
        <v>141.97</v>
      </c>
      <c r="GR38">
        <v>0</v>
      </c>
      <c r="GS38">
        <v>3</v>
      </c>
      <c r="GT38">
        <v>0</v>
      </c>
      <c r="GU38" t="s">
        <v>3</v>
      </c>
      <c r="GV38">
        <f t="shared" si="58"/>
        <v>0</v>
      </c>
      <c r="GW38">
        <v>1</v>
      </c>
      <c r="GX38">
        <f t="shared" si="59"/>
        <v>0</v>
      </c>
      <c r="HA38">
        <v>0</v>
      </c>
      <c r="HB38">
        <v>0</v>
      </c>
      <c r="HC38">
        <f t="shared" si="60"/>
        <v>0</v>
      </c>
      <c r="HE38" t="s">
        <v>3</v>
      </c>
      <c r="HF38" t="s">
        <v>3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IK38">
        <v>0</v>
      </c>
    </row>
    <row r="39" spans="1:245" x14ac:dyDescent="0.2">
      <c r="A39">
        <v>17</v>
      </c>
      <c r="B39">
        <v>1</v>
      </c>
      <c r="D39">
        <f>ROW(EtalonRes!A24)</f>
        <v>24</v>
      </c>
      <c r="E39" t="s">
        <v>60</v>
      </c>
      <c r="F39" t="s">
        <v>57</v>
      </c>
      <c r="G39" t="s">
        <v>61</v>
      </c>
      <c r="H39" t="s">
        <v>18</v>
      </c>
      <c r="I39">
        <v>1</v>
      </c>
      <c r="J39">
        <v>0</v>
      </c>
      <c r="K39">
        <v>1</v>
      </c>
      <c r="O39">
        <f t="shared" si="21"/>
        <v>79.010000000000005</v>
      </c>
      <c r="P39">
        <f t="shared" si="22"/>
        <v>0.31</v>
      </c>
      <c r="Q39">
        <f t="shared" si="23"/>
        <v>0</v>
      </c>
      <c r="R39">
        <f t="shared" si="24"/>
        <v>0</v>
      </c>
      <c r="S39">
        <f t="shared" si="25"/>
        <v>78.7</v>
      </c>
      <c r="T39">
        <f t="shared" si="26"/>
        <v>0</v>
      </c>
      <c r="U39">
        <f t="shared" si="27"/>
        <v>0.14000000000000001</v>
      </c>
      <c r="V39">
        <f t="shared" si="28"/>
        <v>0</v>
      </c>
      <c r="W39">
        <f t="shared" si="29"/>
        <v>0</v>
      </c>
      <c r="X39">
        <f t="shared" si="30"/>
        <v>55.09</v>
      </c>
      <c r="Y39">
        <f t="shared" si="31"/>
        <v>7.87</v>
      </c>
      <c r="AA39">
        <v>1473083510</v>
      </c>
      <c r="AB39">
        <f t="shared" si="32"/>
        <v>79.010000000000005</v>
      </c>
      <c r="AC39">
        <f t="shared" si="33"/>
        <v>0.31</v>
      </c>
      <c r="AD39">
        <f t="shared" si="34"/>
        <v>0</v>
      </c>
      <c r="AE39">
        <f t="shared" si="35"/>
        <v>0</v>
      </c>
      <c r="AF39">
        <f t="shared" si="36"/>
        <v>78.7</v>
      </c>
      <c r="AG39">
        <f t="shared" si="37"/>
        <v>0</v>
      </c>
      <c r="AH39">
        <f t="shared" si="38"/>
        <v>0.14000000000000001</v>
      </c>
      <c r="AI39">
        <f t="shared" si="39"/>
        <v>0</v>
      </c>
      <c r="AJ39">
        <f t="shared" si="40"/>
        <v>0</v>
      </c>
      <c r="AK39">
        <v>79.010000000000005</v>
      </c>
      <c r="AL39">
        <v>0.31</v>
      </c>
      <c r="AM39">
        <v>0</v>
      </c>
      <c r="AN39">
        <v>0</v>
      </c>
      <c r="AO39">
        <v>78.7</v>
      </c>
      <c r="AP39">
        <v>0</v>
      </c>
      <c r="AQ39">
        <v>0.14000000000000001</v>
      </c>
      <c r="AR39">
        <v>0</v>
      </c>
      <c r="AS39">
        <v>0</v>
      </c>
      <c r="AT39">
        <v>70</v>
      </c>
      <c r="AU39">
        <v>10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4</v>
      </c>
      <c r="BJ39" t="s">
        <v>59</v>
      </c>
      <c r="BM39">
        <v>0</v>
      </c>
      <c r="BN39">
        <v>0</v>
      </c>
      <c r="BO39" t="s">
        <v>3</v>
      </c>
      <c r="BP39">
        <v>0</v>
      </c>
      <c r="BQ39">
        <v>1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70</v>
      </c>
      <c r="CA39">
        <v>10</v>
      </c>
      <c r="CB39" t="s">
        <v>3</v>
      </c>
      <c r="CE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41"/>
        <v>79.010000000000005</v>
      </c>
      <c r="CQ39">
        <f t="shared" si="42"/>
        <v>0.31</v>
      </c>
      <c r="CR39">
        <f t="shared" si="43"/>
        <v>0</v>
      </c>
      <c r="CS39">
        <f t="shared" si="44"/>
        <v>0</v>
      </c>
      <c r="CT39">
        <f t="shared" si="45"/>
        <v>78.7</v>
      </c>
      <c r="CU39">
        <f t="shared" si="46"/>
        <v>0</v>
      </c>
      <c r="CV39">
        <f t="shared" si="47"/>
        <v>0.14000000000000001</v>
      </c>
      <c r="CW39">
        <f t="shared" si="48"/>
        <v>0</v>
      </c>
      <c r="CX39">
        <f t="shared" si="49"/>
        <v>0</v>
      </c>
      <c r="CY39">
        <f t="shared" si="50"/>
        <v>55.09</v>
      </c>
      <c r="CZ39">
        <f t="shared" si="51"/>
        <v>7.87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16987630</v>
      </c>
      <c r="DV39" t="s">
        <v>18</v>
      </c>
      <c r="DW39" t="s">
        <v>18</v>
      </c>
      <c r="DX39">
        <v>1</v>
      </c>
      <c r="DZ39" t="s">
        <v>3</v>
      </c>
      <c r="EA39" t="s">
        <v>3</v>
      </c>
      <c r="EB39" t="s">
        <v>3</v>
      </c>
      <c r="EC39" t="s">
        <v>3</v>
      </c>
      <c r="EE39">
        <v>1441815344</v>
      </c>
      <c r="EF39">
        <v>1</v>
      </c>
      <c r="EG39" t="s">
        <v>20</v>
      </c>
      <c r="EH39">
        <v>0</v>
      </c>
      <c r="EI39" t="s">
        <v>3</v>
      </c>
      <c r="EJ39">
        <v>4</v>
      </c>
      <c r="EK39">
        <v>0</v>
      </c>
      <c r="EL39" t="s">
        <v>21</v>
      </c>
      <c r="EM39" t="s">
        <v>22</v>
      </c>
      <c r="EO39" t="s">
        <v>3</v>
      </c>
      <c r="EQ39">
        <v>0</v>
      </c>
      <c r="ER39">
        <v>79.010000000000005</v>
      </c>
      <c r="ES39">
        <v>0.31</v>
      </c>
      <c r="ET39">
        <v>0</v>
      </c>
      <c r="EU39">
        <v>0</v>
      </c>
      <c r="EV39">
        <v>78.7</v>
      </c>
      <c r="EW39">
        <v>0.14000000000000001</v>
      </c>
      <c r="EX39">
        <v>0</v>
      </c>
      <c r="EY39">
        <v>0</v>
      </c>
      <c r="FQ39">
        <v>0</v>
      </c>
      <c r="FR39">
        <f t="shared" si="52"/>
        <v>0</v>
      </c>
      <c r="FS39">
        <v>0</v>
      </c>
      <c r="FX39">
        <v>70</v>
      </c>
      <c r="FY39">
        <v>10</v>
      </c>
      <c r="GA39" t="s">
        <v>3</v>
      </c>
      <c r="GD39">
        <v>0</v>
      </c>
      <c r="GF39">
        <v>1728013875</v>
      </c>
      <c r="GG39">
        <v>2</v>
      </c>
      <c r="GH39">
        <v>1</v>
      </c>
      <c r="GI39">
        <v>-2</v>
      </c>
      <c r="GJ39">
        <v>0</v>
      </c>
      <c r="GK39">
        <f>ROUND(R39*(R12)/100,2)</f>
        <v>0</v>
      </c>
      <c r="GL39">
        <f t="shared" si="53"/>
        <v>0</v>
      </c>
      <c r="GM39">
        <f t="shared" si="54"/>
        <v>141.97</v>
      </c>
      <c r="GN39">
        <f t="shared" si="55"/>
        <v>0</v>
      </c>
      <c r="GO39">
        <f t="shared" si="56"/>
        <v>0</v>
      </c>
      <c r="GP39">
        <f t="shared" si="57"/>
        <v>141.97</v>
      </c>
      <c r="GR39">
        <v>0</v>
      </c>
      <c r="GS39">
        <v>3</v>
      </c>
      <c r="GT39">
        <v>0</v>
      </c>
      <c r="GU39" t="s">
        <v>3</v>
      </c>
      <c r="GV39">
        <f t="shared" si="58"/>
        <v>0</v>
      </c>
      <c r="GW39">
        <v>1</v>
      </c>
      <c r="GX39">
        <f t="shared" si="59"/>
        <v>0</v>
      </c>
      <c r="HA39">
        <v>0</v>
      </c>
      <c r="HB39">
        <v>0</v>
      </c>
      <c r="HC39">
        <f t="shared" si="60"/>
        <v>0</v>
      </c>
      <c r="HE39" t="s">
        <v>3</v>
      </c>
      <c r="HF39" t="s">
        <v>3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IK39">
        <v>0</v>
      </c>
    </row>
    <row r="40" spans="1:245" x14ac:dyDescent="0.2">
      <c r="A40">
        <v>17</v>
      </c>
      <c r="B40">
        <v>1</v>
      </c>
      <c r="C40">
        <f>ROW(SmtRes!A16)</f>
        <v>16</v>
      </c>
      <c r="D40">
        <f>ROW(EtalonRes!A27)</f>
        <v>27</v>
      </c>
      <c r="E40" t="s">
        <v>62</v>
      </c>
      <c r="F40" t="s">
        <v>63</v>
      </c>
      <c r="G40" t="s">
        <v>64</v>
      </c>
      <c r="H40" t="s">
        <v>38</v>
      </c>
      <c r="I40">
        <f>ROUND(1/10,9)</f>
        <v>0.1</v>
      </c>
      <c r="J40">
        <v>0</v>
      </c>
      <c r="K40">
        <f>ROUND(1/10,9)</f>
        <v>0.1</v>
      </c>
      <c r="O40">
        <f t="shared" si="21"/>
        <v>317.22000000000003</v>
      </c>
      <c r="P40">
        <f t="shared" si="22"/>
        <v>0.16</v>
      </c>
      <c r="Q40">
        <f t="shared" si="23"/>
        <v>0</v>
      </c>
      <c r="R40">
        <f t="shared" si="24"/>
        <v>0</v>
      </c>
      <c r="S40">
        <f t="shared" si="25"/>
        <v>317.06</v>
      </c>
      <c r="T40">
        <f t="shared" si="26"/>
        <v>0</v>
      </c>
      <c r="U40">
        <f t="shared" si="27"/>
        <v>0.56399999999999995</v>
      </c>
      <c r="V40">
        <f t="shared" si="28"/>
        <v>0</v>
      </c>
      <c r="W40">
        <f t="shared" si="29"/>
        <v>0</v>
      </c>
      <c r="X40">
        <f t="shared" si="30"/>
        <v>221.94</v>
      </c>
      <c r="Y40">
        <f t="shared" si="31"/>
        <v>31.71</v>
      </c>
      <c r="AA40">
        <v>1473083510</v>
      </c>
      <c r="AB40">
        <f t="shared" si="32"/>
        <v>3172.21</v>
      </c>
      <c r="AC40">
        <f t="shared" si="33"/>
        <v>1.57</v>
      </c>
      <c r="AD40">
        <f t="shared" si="34"/>
        <v>0</v>
      </c>
      <c r="AE40">
        <f t="shared" si="35"/>
        <v>0</v>
      </c>
      <c r="AF40">
        <f t="shared" si="36"/>
        <v>3170.64</v>
      </c>
      <c r="AG40">
        <f t="shared" si="37"/>
        <v>0</v>
      </c>
      <c r="AH40">
        <f t="shared" si="38"/>
        <v>5.64</v>
      </c>
      <c r="AI40">
        <f t="shared" si="39"/>
        <v>0</v>
      </c>
      <c r="AJ40">
        <f t="shared" si="40"/>
        <v>0</v>
      </c>
      <c r="AK40">
        <v>3172.21</v>
      </c>
      <c r="AL40">
        <v>1.57</v>
      </c>
      <c r="AM40">
        <v>0</v>
      </c>
      <c r="AN40">
        <v>0</v>
      </c>
      <c r="AO40">
        <v>3170.64</v>
      </c>
      <c r="AP40">
        <v>0</v>
      </c>
      <c r="AQ40">
        <v>5.64</v>
      </c>
      <c r="AR40">
        <v>0</v>
      </c>
      <c r="AS40">
        <v>0</v>
      </c>
      <c r="AT40">
        <v>70</v>
      </c>
      <c r="AU40">
        <v>10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4</v>
      </c>
      <c r="BJ40" t="s">
        <v>65</v>
      </c>
      <c r="BM40">
        <v>0</v>
      </c>
      <c r="BN40">
        <v>0</v>
      </c>
      <c r="BO40" t="s">
        <v>3</v>
      </c>
      <c r="BP40">
        <v>0</v>
      </c>
      <c r="BQ40">
        <v>1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70</v>
      </c>
      <c r="CA40">
        <v>10</v>
      </c>
      <c r="CB40" t="s">
        <v>3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41"/>
        <v>317.22000000000003</v>
      </c>
      <c r="CQ40">
        <f t="shared" si="42"/>
        <v>1.57</v>
      </c>
      <c r="CR40">
        <f t="shared" si="43"/>
        <v>0</v>
      </c>
      <c r="CS40">
        <f t="shared" si="44"/>
        <v>0</v>
      </c>
      <c r="CT40">
        <f t="shared" si="45"/>
        <v>3170.64</v>
      </c>
      <c r="CU40">
        <f t="shared" si="46"/>
        <v>0</v>
      </c>
      <c r="CV40">
        <f t="shared" si="47"/>
        <v>5.64</v>
      </c>
      <c r="CW40">
        <f t="shared" si="48"/>
        <v>0</v>
      </c>
      <c r="CX40">
        <f t="shared" si="49"/>
        <v>0</v>
      </c>
      <c r="CY40">
        <f t="shared" si="50"/>
        <v>221.94200000000001</v>
      </c>
      <c r="CZ40">
        <f t="shared" si="51"/>
        <v>31.706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16987630</v>
      </c>
      <c r="DV40" t="s">
        <v>38</v>
      </c>
      <c r="DW40" t="s">
        <v>38</v>
      </c>
      <c r="DX40">
        <v>10</v>
      </c>
      <c r="DZ40" t="s">
        <v>3</v>
      </c>
      <c r="EA40" t="s">
        <v>3</v>
      </c>
      <c r="EB40" t="s">
        <v>3</v>
      </c>
      <c r="EC40" t="s">
        <v>3</v>
      </c>
      <c r="EE40">
        <v>1441815344</v>
      </c>
      <c r="EF40">
        <v>1</v>
      </c>
      <c r="EG40" t="s">
        <v>20</v>
      </c>
      <c r="EH40">
        <v>0</v>
      </c>
      <c r="EI40" t="s">
        <v>3</v>
      </c>
      <c r="EJ40">
        <v>4</v>
      </c>
      <c r="EK40">
        <v>0</v>
      </c>
      <c r="EL40" t="s">
        <v>21</v>
      </c>
      <c r="EM40" t="s">
        <v>22</v>
      </c>
      <c r="EO40" t="s">
        <v>3</v>
      </c>
      <c r="EQ40">
        <v>0</v>
      </c>
      <c r="ER40">
        <v>3172.21</v>
      </c>
      <c r="ES40">
        <v>1.57</v>
      </c>
      <c r="ET40">
        <v>0</v>
      </c>
      <c r="EU40">
        <v>0</v>
      </c>
      <c r="EV40">
        <v>3170.64</v>
      </c>
      <c r="EW40">
        <v>5.64</v>
      </c>
      <c r="EX40">
        <v>0</v>
      </c>
      <c r="EY40">
        <v>0</v>
      </c>
      <c r="FQ40">
        <v>0</v>
      </c>
      <c r="FR40">
        <f t="shared" si="52"/>
        <v>0</v>
      </c>
      <c r="FS40">
        <v>0</v>
      </c>
      <c r="FX40">
        <v>70</v>
      </c>
      <c r="FY40">
        <v>10</v>
      </c>
      <c r="GA40" t="s">
        <v>3</v>
      </c>
      <c r="GD40">
        <v>0</v>
      </c>
      <c r="GF40">
        <v>-867235619</v>
      </c>
      <c r="GG40">
        <v>2</v>
      </c>
      <c r="GH40">
        <v>1</v>
      </c>
      <c r="GI40">
        <v>-2</v>
      </c>
      <c r="GJ40">
        <v>0</v>
      </c>
      <c r="GK40">
        <f>ROUND(R40*(R12)/100,2)</f>
        <v>0</v>
      </c>
      <c r="GL40">
        <f t="shared" si="53"/>
        <v>0</v>
      </c>
      <c r="GM40">
        <f t="shared" si="54"/>
        <v>570.87</v>
      </c>
      <c r="GN40">
        <f t="shared" si="55"/>
        <v>0</v>
      </c>
      <c r="GO40">
        <f t="shared" si="56"/>
        <v>0</v>
      </c>
      <c r="GP40">
        <f t="shared" si="57"/>
        <v>570.87</v>
      </c>
      <c r="GR40">
        <v>0</v>
      </c>
      <c r="GS40">
        <v>3</v>
      </c>
      <c r="GT40">
        <v>0</v>
      </c>
      <c r="GU40" t="s">
        <v>3</v>
      </c>
      <c r="GV40">
        <f t="shared" si="58"/>
        <v>0</v>
      </c>
      <c r="GW40">
        <v>1</v>
      </c>
      <c r="GX40">
        <f t="shared" si="59"/>
        <v>0</v>
      </c>
      <c r="HA40">
        <v>0</v>
      </c>
      <c r="HB40">
        <v>0</v>
      </c>
      <c r="HC40">
        <f t="shared" si="60"/>
        <v>0</v>
      </c>
      <c r="HE40" t="s">
        <v>3</v>
      </c>
      <c r="HF40" t="s">
        <v>3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IK40">
        <v>0</v>
      </c>
    </row>
    <row r="41" spans="1:245" x14ac:dyDescent="0.2">
      <c r="A41">
        <v>18</v>
      </c>
      <c r="B41">
        <v>1</v>
      </c>
      <c r="C41">
        <v>16</v>
      </c>
      <c r="E41" t="s">
        <v>66</v>
      </c>
      <c r="F41" t="s">
        <v>67</v>
      </c>
      <c r="G41" t="s">
        <v>68</v>
      </c>
      <c r="H41" t="s">
        <v>18</v>
      </c>
      <c r="I41">
        <f>I40*J41</f>
        <v>1</v>
      </c>
      <c r="J41">
        <v>10</v>
      </c>
      <c r="K41">
        <v>10</v>
      </c>
      <c r="O41">
        <f t="shared" si="21"/>
        <v>388.06</v>
      </c>
      <c r="P41">
        <f t="shared" si="22"/>
        <v>388.06</v>
      </c>
      <c r="Q41">
        <f t="shared" si="23"/>
        <v>0</v>
      </c>
      <c r="R41">
        <f t="shared" si="24"/>
        <v>0</v>
      </c>
      <c r="S41">
        <f t="shared" si="25"/>
        <v>0</v>
      </c>
      <c r="T41">
        <f t="shared" si="26"/>
        <v>0</v>
      </c>
      <c r="U41">
        <f t="shared" si="27"/>
        <v>0</v>
      </c>
      <c r="V41">
        <f t="shared" si="28"/>
        <v>0</v>
      </c>
      <c r="W41">
        <f t="shared" si="29"/>
        <v>0</v>
      </c>
      <c r="X41">
        <f t="shared" si="30"/>
        <v>0</v>
      </c>
      <c r="Y41">
        <f t="shared" si="31"/>
        <v>0</v>
      </c>
      <c r="AA41">
        <v>1473083510</v>
      </c>
      <c r="AB41">
        <f t="shared" si="32"/>
        <v>388.06</v>
      </c>
      <c r="AC41">
        <f t="shared" si="33"/>
        <v>388.06</v>
      </c>
      <c r="AD41">
        <f t="shared" si="34"/>
        <v>0</v>
      </c>
      <c r="AE41">
        <f t="shared" si="35"/>
        <v>0</v>
      </c>
      <c r="AF41">
        <f t="shared" si="36"/>
        <v>0</v>
      </c>
      <c r="AG41">
        <f t="shared" si="37"/>
        <v>0</v>
      </c>
      <c r="AH41">
        <f t="shared" si="38"/>
        <v>0</v>
      </c>
      <c r="AI41">
        <f t="shared" si="39"/>
        <v>0</v>
      </c>
      <c r="AJ41">
        <f t="shared" si="40"/>
        <v>0</v>
      </c>
      <c r="AK41">
        <v>388.06</v>
      </c>
      <c r="AL41">
        <v>388.06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70</v>
      </c>
      <c r="AU41">
        <v>10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3</v>
      </c>
      <c r="BE41" t="s">
        <v>3</v>
      </c>
      <c r="BF41" t="s">
        <v>3</v>
      </c>
      <c r="BG41" t="s">
        <v>3</v>
      </c>
      <c r="BH41">
        <v>3</v>
      </c>
      <c r="BI41">
        <v>4</v>
      </c>
      <c r="BJ41" t="s">
        <v>69</v>
      </c>
      <c r="BM41">
        <v>0</v>
      </c>
      <c r="BN41">
        <v>0</v>
      </c>
      <c r="BO41" t="s">
        <v>3</v>
      </c>
      <c r="BP41">
        <v>0</v>
      </c>
      <c r="BQ41">
        <v>1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70</v>
      </c>
      <c r="CA41">
        <v>10</v>
      </c>
      <c r="CB41" t="s">
        <v>3</v>
      </c>
      <c r="CE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41"/>
        <v>388.06</v>
      </c>
      <c r="CQ41">
        <f t="shared" si="42"/>
        <v>388.06</v>
      </c>
      <c r="CR41">
        <f t="shared" si="43"/>
        <v>0</v>
      </c>
      <c r="CS41">
        <f t="shared" si="44"/>
        <v>0</v>
      </c>
      <c r="CT41">
        <f t="shared" si="45"/>
        <v>0</v>
      </c>
      <c r="CU41">
        <f t="shared" si="46"/>
        <v>0</v>
      </c>
      <c r="CV41">
        <f t="shared" si="47"/>
        <v>0</v>
      </c>
      <c r="CW41">
        <f t="shared" si="48"/>
        <v>0</v>
      </c>
      <c r="CX41">
        <f t="shared" si="49"/>
        <v>0</v>
      </c>
      <c r="CY41">
        <f t="shared" si="50"/>
        <v>0</v>
      </c>
      <c r="CZ41">
        <f t="shared" si="51"/>
        <v>0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16987630</v>
      </c>
      <c r="DV41" t="s">
        <v>18</v>
      </c>
      <c r="DW41" t="s">
        <v>18</v>
      </c>
      <c r="DX41">
        <v>1</v>
      </c>
      <c r="DZ41" t="s">
        <v>3</v>
      </c>
      <c r="EA41" t="s">
        <v>3</v>
      </c>
      <c r="EB41" t="s">
        <v>3</v>
      </c>
      <c r="EC41" t="s">
        <v>3</v>
      </c>
      <c r="EE41">
        <v>1441815344</v>
      </c>
      <c r="EF41">
        <v>1</v>
      </c>
      <c r="EG41" t="s">
        <v>20</v>
      </c>
      <c r="EH41">
        <v>0</v>
      </c>
      <c r="EI41" t="s">
        <v>3</v>
      </c>
      <c r="EJ41">
        <v>4</v>
      </c>
      <c r="EK41">
        <v>0</v>
      </c>
      <c r="EL41" t="s">
        <v>21</v>
      </c>
      <c r="EM41" t="s">
        <v>22</v>
      </c>
      <c r="EO41" t="s">
        <v>3</v>
      </c>
      <c r="EQ41">
        <v>0</v>
      </c>
      <c r="ER41">
        <v>388.06</v>
      </c>
      <c r="ES41">
        <v>388.06</v>
      </c>
      <c r="ET41">
        <v>0</v>
      </c>
      <c r="EU41">
        <v>0</v>
      </c>
      <c r="EV41">
        <v>0</v>
      </c>
      <c r="EW41">
        <v>0</v>
      </c>
      <c r="EX41">
        <v>0</v>
      </c>
      <c r="FQ41">
        <v>0</v>
      </c>
      <c r="FR41">
        <f t="shared" si="52"/>
        <v>0</v>
      </c>
      <c r="FS41">
        <v>0</v>
      </c>
      <c r="FX41">
        <v>70</v>
      </c>
      <c r="FY41">
        <v>10</v>
      </c>
      <c r="GA41" t="s">
        <v>3</v>
      </c>
      <c r="GD41">
        <v>0</v>
      </c>
      <c r="GF41">
        <v>-679759304</v>
      </c>
      <c r="GG41">
        <v>2</v>
      </c>
      <c r="GH41">
        <v>1</v>
      </c>
      <c r="GI41">
        <v>-2</v>
      </c>
      <c r="GJ41">
        <v>0</v>
      </c>
      <c r="GK41">
        <f>ROUND(R41*(R12)/100,2)</f>
        <v>0</v>
      </c>
      <c r="GL41">
        <f t="shared" si="53"/>
        <v>0</v>
      </c>
      <c r="GM41">
        <f t="shared" si="54"/>
        <v>388.06</v>
      </c>
      <c r="GN41">
        <f t="shared" si="55"/>
        <v>0</v>
      </c>
      <c r="GO41">
        <f t="shared" si="56"/>
        <v>0</v>
      </c>
      <c r="GP41">
        <f t="shared" si="57"/>
        <v>388.06</v>
      </c>
      <c r="GR41">
        <v>0</v>
      </c>
      <c r="GS41">
        <v>3</v>
      </c>
      <c r="GT41">
        <v>0</v>
      </c>
      <c r="GU41" t="s">
        <v>3</v>
      </c>
      <c r="GV41">
        <f t="shared" si="58"/>
        <v>0</v>
      </c>
      <c r="GW41">
        <v>1</v>
      </c>
      <c r="GX41">
        <f t="shared" si="59"/>
        <v>0</v>
      </c>
      <c r="HA41">
        <v>0</v>
      </c>
      <c r="HB41">
        <v>0</v>
      </c>
      <c r="HC41">
        <f t="shared" si="60"/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IK41">
        <v>0</v>
      </c>
    </row>
    <row r="42" spans="1:245" x14ac:dyDescent="0.2">
      <c r="A42">
        <v>17</v>
      </c>
      <c r="B42">
        <v>1</v>
      </c>
      <c r="D42">
        <f>ROW(EtalonRes!A30)</f>
        <v>30</v>
      </c>
      <c r="E42" t="s">
        <v>70</v>
      </c>
      <c r="F42" t="s">
        <v>71</v>
      </c>
      <c r="G42" t="s">
        <v>72</v>
      </c>
      <c r="H42" t="s">
        <v>18</v>
      </c>
      <c r="I42">
        <v>6</v>
      </c>
      <c r="J42">
        <v>0</v>
      </c>
      <c r="K42">
        <v>6</v>
      </c>
      <c r="O42">
        <f t="shared" si="21"/>
        <v>2869.56</v>
      </c>
      <c r="P42">
        <f t="shared" si="22"/>
        <v>229.68</v>
      </c>
      <c r="Q42">
        <f t="shared" si="23"/>
        <v>0</v>
      </c>
      <c r="R42">
        <f t="shared" si="24"/>
        <v>0</v>
      </c>
      <c r="S42">
        <f t="shared" si="25"/>
        <v>2639.88</v>
      </c>
      <c r="T42">
        <f t="shared" si="26"/>
        <v>0</v>
      </c>
      <c r="U42">
        <f t="shared" si="27"/>
        <v>3.7199999999999998</v>
      </c>
      <c r="V42">
        <f t="shared" si="28"/>
        <v>0</v>
      </c>
      <c r="W42">
        <f t="shared" si="29"/>
        <v>0</v>
      </c>
      <c r="X42">
        <f t="shared" si="30"/>
        <v>1847.92</v>
      </c>
      <c r="Y42">
        <f t="shared" si="31"/>
        <v>263.99</v>
      </c>
      <c r="AA42">
        <v>1473083510</v>
      </c>
      <c r="AB42">
        <f t="shared" si="32"/>
        <v>478.26</v>
      </c>
      <c r="AC42">
        <f>ROUND(((ES42*2)),6)</f>
        <v>38.28</v>
      </c>
      <c r="AD42">
        <f>ROUND(((((ET42*2))-((EU42*2)))+AE42),6)</f>
        <v>0</v>
      </c>
      <c r="AE42">
        <f>ROUND(((EU42*2)),6)</f>
        <v>0</v>
      </c>
      <c r="AF42">
        <f>ROUND(((EV42*2)),6)</f>
        <v>439.98</v>
      </c>
      <c r="AG42">
        <f t="shared" si="37"/>
        <v>0</v>
      </c>
      <c r="AH42">
        <f>((EW42*2))</f>
        <v>0.62</v>
      </c>
      <c r="AI42">
        <f>((EX42*2))</f>
        <v>0</v>
      </c>
      <c r="AJ42">
        <f t="shared" si="40"/>
        <v>0</v>
      </c>
      <c r="AK42">
        <v>239.13</v>
      </c>
      <c r="AL42">
        <v>19.14</v>
      </c>
      <c r="AM42">
        <v>0</v>
      </c>
      <c r="AN42">
        <v>0</v>
      </c>
      <c r="AO42">
        <v>219.99</v>
      </c>
      <c r="AP42">
        <v>0</v>
      </c>
      <c r="AQ42">
        <v>0.31</v>
      </c>
      <c r="AR42">
        <v>0</v>
      </c>
      <c r="AS42">
        <v>0</v>
      </c>
      <c r="AT42">
        <v>70</v>
      </c>
      <c r="AU42">
        <v>10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</v>
      </c>
      <c r="BD42" t="s">
        <v>3</v>
      </c>
      <c r="BE42" t="s">
        <v>3</v>
      </c>
      <c r="BF42" t="s">
        <v>3</v>
      </c>
      <c r="BG42" t="s">
        <v>3</v>
      </c>
      <c r="BH42">
        <v>0</v>
      </c>
      <c r="BI42">
        <v>4</v>
      </c>
      <c r="BJ42" t="s">
        <v>73</v>
      </c>
      <c r="BM42">
        <v>0</v>
      </c>
      <c r="BN42">
        <v>0</v>
      </c>
      <c r="BO42" t="s">
        <v>3</v>
      </c>
      <c r="BP42">
        <v>0</v>
      </c>
      <c r="BQ42">
        <v>1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70</v>
      </c>
      <c r="CA42">
        <v>10</v>
      </c>
      <c r="CB42" t="s">
        <v>3</v>
      </c>
      <c r="CE42">
        <v>0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41"/>
        <v>2869.56</v>
      </c>
      <c r="CQ42">
        <f t="shared" si="42"/>
        <v>38.28</v>
      </c>
      <c r="CR42">
        <f>(((((ET42*2))*BB42-((EU42*2))*BS42)+AE42*BS42)*AV42)</f>
        <v>0</v>
      </c>
      <c r="CS42">
        <f t="shared" si="44"/>
        <v>0</v>
      </c>
      <c r="CT42">
        <f t="shared" si="45"/>
        <v>439.98</v>
      </c>
      <c r="CU42">
        <f t="shared" si="46"/>
        <v>0</v>
      </c>
      <c r="CV42">
        <f t="shared" si="47"/>
        <v>0.62</v>
      </c>
      <c r="CW42">
        <f t="shared" si="48"/>
        <v>0</v>
      </c>
      <c r="CX42">
        <f t="shared" si="49"/>
        <v>0</v>
      </c>
      <c r="CY42">
        <f t="shared" si="50"/>
        <v>1847.9160000000002</v>
      </c>
      <c r="CZ42">
        <f t="shared" si="51"/>
        <v>263.98800000000006</v>
      </c>
      <c r="DC42" t="s">
        <v>3</v>
      </c>
      <c r="DD42" t="s">
        <v>74</v>
      </c>
      <c r="DE42" t="s">
        <v>74</v>
      </c>
      <c r="DF42" t="s">
        <v>74</v>
      </c>
      <c r="DG42" t="s">
        <v>74</v>
      </c>
      <c r="DH42" t="s">
        <v>3</v>
      </c>
      <c r="DI42" t="s">
        <v>74</v>
      </c>
      <c r="DJ42" t="s">
        <v>74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16987630</v>
      </c>
      <c r="DV42" t="s">
        <v>18</v>
      </c>
      <c r="DW42" t="s">
        <v>18</v>
      </c>
      <c r="DX42">
        <v>1</v>
      </c>
      <c r="DZ42" t="s">
        <v>3</v>
      </c>
      <c r="EA42" t="s">
        <v>3</v>
      </c>
      <c r="EB42" t="s">
        <v>3</v>
      </c>
      <c r="EC42" t="s">
        <v>3</v>
      </c>
      <c r="EE42">
        <v>1441815344</v>
      </c>
      <c r="EF42">
        <v>1</v>
      </c>
      <c r="EG42" t="s">
        <v>20</v>
      </c>
      <c r="EH42">
        <v>0</v>
      </c>
      <c r="EI42" t="s">
        <v>3</v>
      </c>
      <c r="EJ42">
        <v>4</v>
      </c>
      <c r="EK42">
        <v>0</v>
      </c>
      <c r="EL42" t="s">
        <v>21</v>
      </c>
      <c r="EM42" t="s">
        <v>22</v>
      </c>
      <c r="EO42" t="s">
        <v>3</v>
      </c>
      <c r="EQ42">
        <v>0</v>
      </c>
      <c r="ER42">
        <v>239.13</v>
      </c>
      <c r="ES42">
        <v>19.14</v>
      </c>
      <c r="ET42">
        <v>0</v>
      </c>
      <c r="EU42">
        <v>0</v>
      </c>
      <c r="EV42">
        <v>219.99</v>
      </c>
      <c r="EW42">
        <v>0.31</v>
      </c>
      <c r="EX42">
        <v>0</v>
      </c>
      <c r="EY42">
        <v>0</v>
      </c>
      <c r="FQ42">
        <v>0</v>
      </c>
      <c r="FR42">
        <f t="shared" si="52"/>
        <v>0</v>
      </c>
      <c r="FS42">
        <v>0</v>
      </c>
      <c r="FX42">
        <v>70</v>
      </c>
      <c r="FY42">
        <v>10</v>
      </c>
      <c r="GA42" t="s">
        <v>3</v>
      </c>
      <c r="GD42">
        <v>0</v>
      </c>
      <c r="GF42">
        <v>-1042054303</v>
      </c>
      <c r="GG42">
        <v>2</v>
      </c>
      <c r="GH42">
        <v>1</v>
      </c>
      <c r="GI42">
        <v>-2</v>
      </c>
      <c r="GJ42">
        <v>0</v>
      </c>
      <c r="GK42">
        <f>ROUND(R42*(R12)/100,2)</f>
        <v>0</v>
      </c>
      <c r="GL42">
        <f t="shared" si="53"/>
        <v>0</v>
      </c>
      <c r="GM42">
        <f t="shared" si="54"/>
        <v>4981.47</v>
      </c>
      <c r="GN42">
        <f t="shared" si="55"/>
        <v>0</v>
      </c>
      <c r="GO42">
        <f t="shared" si="56"/>
        <v>0</v>
      </c>
      <c r="GP42">
        <f t="shared" si="57"/>
        <v>4981.47</v>
      </c>
      <c r="GR42">
        <v>0</v>
      </c>
      <c r="GS42">
        <v>3</v>
      </c>
      <c r="GT42">
        <v>0</v>
      </c>
      <c r="GU42" t="s">
        <v>3</v>
      </c>
      <c r="GV42">
        <f t="shared" si="58"/>
        <v>0</v>
      </c>
      <c r="GW42">
        <v>1</v>
      </c>
      <c r="GX42">
        <f t="shared" si="59"/>
        <v>0</v>
      </c>
      <c r="HA42">
        <v>0</v>
      </c>
      <c r="HB42">
        <v>0</v>
      </c>
      <c r="HC42">
        <f t="shared" si="60"/>
        <v>0</v>
      </c>
      <c r="HE42" t="s">
        <v>3</v>
      </c>
      <c r="HF42" t="s">
        <v>3</v>
      </c>
      <c r="HM42" t="s">
        <v>3</v>
      </c>
      <c r="HN42" t="s">
        <v>3</v>
      </c>
      <c r="HO42" t="s">
        <v>3</v>
      </c>
      <c r="HP42" t="s">
        <v>3</v>
      </c>
      <c r="HQ42" t="s">
        <v>3</v>
      </c>
      <c r="IK42">
        <v>0</v>
      </c>
    </row>
    <row r="43" spans="1:245" x14ac:dyDescent="0.2">
      <c r="A43">
        <v>17</v>
      </c>
      <c r="B43">
        <v>1</v>
      </c>
      <c r="D43">
        <f>ROW(EtalonRes!A31)</f>
        <v>31</v>
      </c>
      <c r="E43" t="s">
        <v>3</v>
      </c>
      <c r="F43" t="s">
        <v>75</v>
      </c>
      <c r="G43" t="s">
        <v>76</v>
      </c>
      <c r="H43" t="s">
        <v>18</v>
      </c>
      <c r="I43">
        <f>ROUND(15+1,9)</f>
        <v>16</v>
      </c>
      <c r="J43">
        <v>0</v>
      </c>
      <c r="K43">
        <f>ROUND(15+1,9)</f>
        <v>16</v>
      </c>
      <c r="O43">
        <f t="shared" si="21"/>
        <v>11559.36</v>
      </c>
      <c r="P43">
        <f t="shared" si="22"/>
        <v>0</v>
      </c>
      <c r="Q43">
        <f t="shared" si="23"/>
        <v>0</v>
      </c>
      <c r="R43">
        <f t="shared" si="24"/>
        <v>0</v>
      </c>
      <c r="S43">
        <f t="shared" si="25"/>
        <v>11559.36</v>
      </c>
      <c r="T43">
        <f t="shared" si="26"/>
        <v>0</v>
      </c>
      <c r="U43">
        <f t="shared" si="27"/>
        <v>18.72</v>
      </c>
      <c r="V43">
        <f t="shared" si="28"/>
        <v>0</v>
      </c>
      <c r="W43">
        <f t="shared" si="29"/>
        <v>0</v>
      </c>
      <c r="X43">
        <f t="shared" si="30"/>
        <v>8091.55</v>
      </c>
      <c r="Y43">
        <f t="shared" si="31"/>
        <v>1155.94</v>
      </c>
      <c r="AA43">
        <v>-1</v>
      </c>
      <c r="AB43">
        <f t="shared" si="32"/>
        <v>722.46</v>
      </c>
      <c r="AC43">
        <f>ROUND((ES43),6)</f>
        <v>0</v>
      </c>
      <c r="AD43">
        <f>ROUND((((ET43)-(EU43))+AE43),6)</f>
        <v>0</v>
      </c>
      <c r="AE43">
        <f t="shared" ref="AE43:AF46" si="61">ROUND((EU43),6)</f>
        <v>0</v>
      </c>
      <c r="AF43">
        <f t="shared" si="61"/>
        <v>722.46</v>
      </c>
      <c r="AG43">
        <f t="shared" si="37"/>
        <v>0</v>
      </c>
      <c r="AH43">
        <f t="shared" ref="AH43:AI46" si="62">(EW43)</f>
        <v>1.17</v>
      </c>
      <c r="AI43">
        <f t="shared" si="62"/>
        <v>0</v>
      </c>
      <c r="AJ43">
        <f t="shared" si="40"/>
        <v>0</v>
      </c>
      <c r="AK43">
        <v>722.46</v>
      </c>
      <c r="AL43">
        <v>0</v>
      </c>
      <c r="AM43">
        <v>0</v>
      </c>
      <c r="AN43">
        <v>0</v>
      </c>
      <c r="AO43">
        <v>722.46</v>
      </c>
      <c r="AP43">
        <v>0</v>
      </c>
      <c r="AQ43">
        <v>1.17</v>
      </c>
      <c r="AR43">
        <v>0</v>
      </c>
      <c r="AS43">
        <v>0</v>
      </c>
      <c r="AT43">
        <v>70</v>
      </c>
      <c r="AU43">
        <v>10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1</v>
      </c>
      <c r="BD43" t="s">
        <v>3</v>
      </c>
      <c r="BE43" t="s">
        <v>3</v>
      </c>
      <c r="BF43" t="s">
        <v>3</v>
      </c>
      <c r="BG43" t="s">
        <v>3</v>
      </c>
      <c r="BH43">
        <v>0</v>
      </c>
      <c r="BI43">
        <v>4</v>
      </c>
      <c r="BJ43" t="s">
        <v>77</v>
      </c>
      <c r="BM43">
        <v>0</v>
      </c>
      <c r="BN43">
        <v>0</v>
      </c>
      <c r="BO43" t="s">
        <v>3</v>
      </c>
      <c r="BP43">
        <v>0</v>
      </c>
      <c r="BQ43">
        <v>1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70</v>
      </c>
      <c r="CA43">
        <v>10</v>
      </c>
      <c r="CB43" t="s">
        <v>3</v>
      </c>
      <c r="CE43">
        <v>0</v>
      </c>
      <c r="CF43">
        <v>0</v>
      </c>
      <c r="CG43">
        <v>0</v>
      </c>
      <c r="CM43">
        <v>0</v>
      </c>
      <c r="CN43" t="s">
        <v>3</v>
      </c>
      <c r="CO43">
        <v>0</v>
      </c>
      <c r="CP43">
        <f t="shared" si="41"/>
        <v>11559.36</v>
      </c>
      <c r="CQ43">
        <f t="shared" si="42"/>
        <v>0</v>
      </c>
      <c r="CR43">
        <f>((((ET43)*BB43-(EU43)*BS43)+AE43*BS43)*AV43)</f>
        <v>0</v>
      </c>
      <c r="CS43">
        <f t="shared" si="44"/>
        <v>0</v>
      </c>
      <c r="CT43">
        <f t="shared" si="45"/>
        <v>722.46</v>
      </c>
      <c r="CU43">
        <f t="shared" si="46"/>
        <v>0</v>
      </c>
      <c r="CV43">
        <f t="shared" si="47"/>
        <v>1.17</v>
      </c>
      <c r="CW43">
        <f t="shared" si="48"/>
        <v>0</v>
      </c>
      <c r="CX43">
        <f t="shared" si="49"/>
        <v>0</v>
      </c>
      <c r="CY43">
        <f t="shared" si="50"/>
        <v>8091.5520000000006</v>
      </c>
      <c r="CZ43">
        <f t="shared" si="51"/>
        <v>1155.9360000000001</v>
      </c>
      <c r="DC43" t="s">
        <v>3</v>
      </c>
      <c r="DD43" t="s">
        <v>3</v>
      </c>
      <c r="DE43" t="s">
        <v>3</v>
      </c>
      <c r="DF43" t="s">
        <v>3</v>
      </c>
      <c r="DG43" t="s">
        <v>3</v>
      </c>
      <c r="DH43" t="s">
        <v>3</v>
      </c>
      <c r="DI43" t="s">
        <v>3</v>
      </c>
      <c r="DJ43" t="s">
        <v>3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16987630</v>
      </c>
      <c r="DV43" t="s">
        <v>18</v>
      </c>
      <c r="DW43" t="s">
        <v>18</v>
      </c>
      <c r="DX43">
        <v>1</v>
      </c>
      <c r="DZ43" t="s">
        <v>3</v>
      </c>
      <c r="EA43" t="s">
        <v>3</v>
      </c>
      <c r="EB43" t="s">
        <v>3</v>
      </c>
      <c r="EC43" t="s">
        <v>3</v>
      </c>
      <c r="EE43">
        <v>1441815344</v>
      </c>
      <c r="EF43">
        <v>1</v>
      </c>
      <c r="EG43" t="s">
        <v>20</v>
      </c>
      <c r="EH43">
        <v>0</v>
      </c>
      <c r="EI43" t="s">
        <v>3</v>
      </c>
      <c r="EJ43">
        <v>4</v>
      </c>
      <c r="EK43">
        <v>0</v>
      </c>
      <c r="EL43" t="s">
        <v>21</v>
      </c>
      <c r="EM43" t="s">
        <v>22</v>
      </c>
      <c r="EO43" t="s">
        <v>3</v>
      </c>
      <c r="EQ43">
        <v>1024</v>
      </c>
      <c r="ER43">
        <v>722.46</v>
      </c>
      <c r="ES43">
        <v>0</v>
      </c>
      <c r="ET43">
        <v>0</v>
      </c>
      <c r="EU43">
        <v>0</v>
      </c>
      <c r="EV43">
        <v>722.46</v>
      </c>
      <c r="EW43">
        <v>1.17</v>
      </c>
      <c r="EX43">
        <v>0</v>
      </c>
      <c r="EY43">
        <v>0</v>
      </c>
      <c r="FQ43">
        <v>0</v>
      </c>
      <c r="FR43">
        <f t="shared" si="52"/>
        <v>0</v>
      </c>
      <c r="FS43">
        <v>0</v>
      </c>
      <c r="FX43">
        <v>70</v>
      </c>
      <c r="FY43">
        <v>10</v>
      </c>
      <c r="GA43" t="s">
        <v>3</v>
      </c>
      <c r="GD43">
        <v>0</v>
      </c>
      <c r="GF43">
        <v>1164262949</v>
      </c>
      <c r="GG43">
        <v>2</v>
      </c>
      <c r="GH43">
        <v>1</v>
      </c>
      <c r="GI43">
        <v>-2</v>
      </c>
      <c r="GJ43">
        <v>0</v>
      </c>
      <c r="GK43">
        <f>ROUND(R43*(R12)/100,2)</f>
        <v>0</v>
      </c>
      <c r="GL43">
        <f t="shared" si="53"/>
        <v>0</v>
      </c>
      <c r="GM43">
        <f t="shared" si="54"/>
        <v>20806.849999999999</v>
      </c>
      <c r="GN43">
        <f t="shared" si="55"/>
        <v>0</v>
      </c>
      <c r="GO43">
        <f t="shared" si="56"/>
        <v>0</v>
      </c>
      <c r="GP43">
        <f t="shared" si="57"/>
        <v>20806.849999999999</v>
      </c>
      <c r="GR43">
        <v>0</v>
      </c>
      <c r="GS43">
        <v>3</v>
      </c>
      <c r="GT43">
        <v>0</v>
      </c>
      <c r="GU43" t="s">
        <v>3</v>
      </c>
      <c r="GV43">
        <f t="shared" si="58"/>
        <v>0</v>
      </c>
      <c r="GW43">
        <v>1</v>
      </c>
      <c r="GX43">
        <f t="shared" si="59"/>
        <v>0</v>
      </c>
      <c r="HA43">
        <v>0</v>
      </c>
      <c r="HB43">
        <v>0</v>
      </c>
      <c r="HC43">
        <f t="shared" si="60"/>
        <v>0</v>
      </c>
      <c r="HE43" t="s">
        <v>3</v>
      </c>
      <c r="HF43" t="s">
        <v>3</v>
      </c>
      <c r="HM43" t="s">
        <v>3</v>
      </c>
      <c r="HN43" t="s">
        <v>3</v>
      </c>
      <c r="HO43" t="s">
        <v>3</v>
      </c>
      <c r="HP43" t="s">
        <v>3</v>
      </c>
      <c r="HQ43" t="s">
        <v>3</v>
      </c>
      <c r="IK43">
        <v>0</v>
      </c>
    </row>
    <row r="44" spans="1:245" x14ac:dyDescent="0.2">
      <c r="A44">
        <v>17</v>
      </c>
      <c r="B44">
        <v>1</v>
      </c>
      <c r="E44" t="s">
        <v>3</v>
      </c>
      <c r="F44" t="s">
        <v>78</v>
      </c>
      <c r="G44" t="s">
        <v>79</v>
      </c>
      <c r="H44" t="s">
        <v>18</v>
      </c>
      <c r="I44">
        <v>16</v>
      </c>
      <c r="J44">
        <v>0</v>
      </c>
      <c r="K44">
        <v>16</v>
      </c>
      <c r="O44">
        <f t="shared" si="21"/>
        <v>2880</v>
      </c>
      <c r="P44">
        <f t="shared" si="22"/>
        <v>2880</v>
      </c>
      <c r="Q44">
        <f t="shared" si="23"/>
        <v>0</v>
      </c>
      <c r="R44">
        <f t="shared" si="24"/>
        <v>0</v>
      </c>
      <c r="S44">
        <f t="shared" si="25"/>
        <v>0</v>
      </c>
      <c r="T44">
        <f t="shared" si="26"/>
        <v>0</v>
      </c>
      <c r="U44">
        <f t="shared" si="27"/>
        <v>0</v>
      </c>
      <c r="V44">
        <f t="shared" si="28"/>
        <v>0</v>
      </c>
      <c r="W44">
        <f t="shared" si="29"/>
        <v>0</v>
      </c>
      <c r="X44">
        <f t="shared" si="30"/>
        <v>0</v>
      </c>
      <c r="Y44">
        <f t="shared" si="31"/>
        <v>0</v>
      </c>
      <c r="AA44">
        <v>-1</v>
      </c>
      <c r="AB44">
        <f t="shared" si="32"/>
        <v>180</v>
      </c>
      <c r="AC44">
        <f>ROUND((ES44),6)</f>
        <v>180</v>
      </c>
      <c r="AD44">
        <f>ROUND((((ET44)-(EU44))+AE44),6)</f>
        <v>0</v>
      </c>
      <c r="AE44">
        <f t="shared" si="61"/>
        <v>0</v>
      </c>
      <c r="AF44">
        <f t="shared" si="61"/>
        <v>0</v>
      </c>
      <c r="AG44">
        <f t="shared" si="37"/>
        <v>0</v>
      </c>
      <c r="AH44">
        <f t="shared" si="62"/>
        <v>0</v>
      </c>
      <c r="AI44">
        <f t="shared" si="62"/>
        <v>0</v>
      </c>
      <c r="AJ44">
        <f t="shared" si="40"/>
        <v>0</v>
      </c>
      <c r="AK44">
        <v>180</v>
      </c>
      <c r="AL44">
        <v>180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1</v>
      </c>
      <c r="AW44">
        <v>1</v>
      </c>
      <c r="AZ44">
        <v>1</v>
      </c>
      <c r="BA44">
        <v>1</v>
      </c>
      <c r="BB44">
        <v>1</v>
      </c>
      <c r="BC44">
        <v>1</v>
      </c>
      <c r="BD44" t="s">
        <v>3</v>
      </c>
      <c r="BE44" t="s">
        <v>3</v>
      </c>
      <c r="BF44" t="s">
        <v>3</v>
      </c>
      <c r="BG44" t="s">
        <v>3</v>
      </c>
      <c r="BH44">
        <v>3</v>
      </c>
      <c r="BI44">
        <v>1</v>
      </c>
      <c r="BJ44" t="s">
        <v>3</v>
      </c>
      <c r="BM44">
        <v>6001</v>
      </c>
      <c r="BN44">
        <v>0</v>
      </c>
      <c r="BO44" t="s">
        <v>3</v>
      </c>
      <c r="BP44">
        <v>0</v>
      </c>
      <c r="BQ44">
        <v>0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0</v>
      </c>
      <c r="CA44">
        <v>0</v>
      </c>
      <c r="CB44" t="s">
        <v>3</v>
      </c>
      <c r="CE44">
        <v>0</v>
      </c>
      <c r="CF44">
        <v>0</v>
      </c>
      <c r="CG44">
        <v>0</v>
      </c>
      <c r="CM44">
        <v>0</v>
      </c>
      <c r="CN44" t="s">
        <v>3</v>
      </c>
      <c r="CO44">
        <v>0</v>
      </c>
      <c r="CP44">
        <f t="shared" si="41"/>
        <v>2880</v>
      </c>
      <c r="CQ44">
        <f t="shared" si="42"/>
        <v>180</v>
      </c>
      <c r="CR44">
        <f>((((ET44)*BB44-(EU44)*BS44)+AE44*BS44)*AV44)</f>
        <v>0</v>
      </c>
      <c r="CS44">
        <f t="shared" si="44"/>
        <v>0</v>
      </c>
      <c r="CT44">
        <f t="shared" si="45"/>
        <v>0</v>
      </c>
      <c r="CU44">
        <f t="shared" si="46"/>
        <v>0</v>
      </c>
      <c r="CV44">
        <f t="shared" si="47"/>
        <v>0</v>
      </c>
      <c r="CW44">
        <f t="shared" si="48"/>
        <v>0</v>
      </c>
      <c r="CX44">
        <f t="shared" si="49"/>
        <v>0</v>
      </c>
      <c r="CY44">
        <f t="shared" si="50"/>
        <v>0</v>
      </c>
      <c r="CZ44">
        <f t="shared" si="51"/>
        <v>0</v>
      </c>
      <c r="DC44" t="s">
        <v>3</v>
      </c>
      <c r="DD44" t="s">
        <v>3</v>
      </c>
      <c r="DE44" t="s">
        <v>3</v>
      </c>
      <c r="DF44" t="s">
        <v>3</v>
      </c>
      <c r="DG44" t="s">
        <v>3</v>
      </c>
      <c r="DH44" t="s">
        <v>3</v>
      </c>
      <c r="DI44" t="s">
        <v>3</v>
      </c>
      <c r="DJ44" t="s">
        <v>3</v>
      </c>
      <c r="DK44" t="s">
        <v>3</v>
      </c>
      <c r="DL44" t="s">
        <v>3</v>
      </c>
      <c r="DM44" t="s">
        <v>3</v>
      </c>
      <c r="DN44">
        <v>0</v>
      </c>
      <c r="DO44">
        <v>0</v>
      </c>
      <c r="DP44">
        <v>1</v>
      </c>
      <c r="DQ44">
        <v>1</v>
      </c>
      <c r="DU44">
        <v>16987630</v>
      </c>
      <c r="DV44" t="s">
        <v>18</v>
      </c>
      <c r="DW44" t="s">
        <v>18</v>
      </c>
      <c r="DX44">
        <v>1</v>
      </c>
      <c r="DZ44" t="s">
        <v>3</v>
      </c>
      <c r="EA44" t="s">
        <v>3</v>
      </c>
      <c r="EB44" t="s">
        <v>3</v>
      </c>
      <c r="EC44" t="s">
        <v>3</v>
      </c>
      <c r="EE44">
        <v>1443509774</v>
      </c>
      <c r="EF44">
        <v>0</v>
      </c>
      <c r="EG44" t="s">
        <v>80</v>
      </c>
      <c r="EH44">
        <v>0</v>
      </c>
      <c r="EI44" t="s">
        <v>3</v>
      </c>
      <c r="EJ44">
        <v>1</v>
      </c>
      <c r="EK44">
        <v>6001</v>
      </c>
      <c r="EL44" t="s">
        <v>81</v>
      </c>
      <c r="EM44" t="s">
        <v>80</v>
      </c>
      <c r="EO44" t="s">
        <v>3</v>
      </c>
      <c r="EQ44">
        <v>1024</v>
      </c>
      <c r="ER44">
        <v>180</v>
      </c>
      <c r="ES44">
        <v>180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FQ44">
        <v>0</v>
      </c>
      <c r="FR44">
        <f t="shared" si="52"/>
        <v>0</v>
      </c>
      <c r="FS44">
        <v>0</v>
      </c>
      <c r="FX44">
        <v>0</v>
      </c>
      <c r="FY44">
        <v>0</v>
      </c>
      <c r="GA44" t="s">
        <v>3</v>
      </c>
      <c r="GD44">
        <v>0</v>
      </c>
      <c r="GF44">
        <v>-1463382402</v>
      </c>
      <c r="GG44">
        <v>2</v>
      </c>
      <c r="GH44">
        <v>0</v>
      </c>
      <c r="GI44">
        <v>-2</v>
      </c>
      <c r="GJ44">
        <v>0</v>
      </c>
      <c r="GK44">
        <f>ROUND(R44*(R12)/100,2)</f>
        <v>0</v>
      </c>
      <c r="GL44">
        <f t="shared" si="53"/>
        <v>0</v>
      </c>
      <c r="GM44">
        <f t="shared" si="54"/>
        <v>2880</v>
      </c>
      <c r="GN44">
        <f t="shared" si="55"/>
        <v>2880</v>
      </c>
      <c r="GO44">
        <f t="shared" si="56"/>
        <v>0</v>
      </c>
      <c r="GP44">
        <f t="shared" si="57"/>
        <v>0</v>
      </c>
      <c r="GR44">
        <v>0</v>
      </c>
      <c r="GS44">
        <v>0</v>
      </c>
      <c r="GT44">
        <v>0</v>
      </c>
      <c r="GU44" t="s">
        <v>3</v>
      </c>
      <c r="GV44">
        <f t="shared" si="58"/>
        <v>0</v>
      </c>
      <c r="GW44">
        <v>1</v>
      </c>
      <c r="GX44">
        <f t="shared" si="59"/>
        <v>0</v>
      </c>
      <c r="HA44">
        <v>0</v>
      </c>
      <c r="HB44">
        <v>0</v>
      </c>
      <c r="HC44">
        <f t="shared" si="60"/>
        <v>0</v>
      </c>
      <c r="HE44" t="s">
        <v>3</v>
      </c>
      <c r="HF44" t="s">
        <v>3</v>
      </c>
      <c r="HM44" t="s">
        <v>3</v>
      </c>
      <c r="HN44" t="s">
        <v>3</v>
      </c>
      <c r="HO44" t="s">
        <v>3</v>
      </c>
      <c r="HP44" t="s">
        <v>3</v>
      </c>
      <c r="HQ44" t="s">
        <v>3</v>
      </c>
      <c r="IK44">
        <v>0</v>
      </c>
    </row>
    <row r="45" spans="1:245" x14ac:dyDescent="0.2">
      <c r="A45">
        <v>17</v>
      </c>
      <c r="B45">
        <v>1</v>
      </c>
      <c r="D45">
        <f>ROW(EtalonRes!A33)</f>
        <v>33</v>
      </c>
      <c r="E45" t="s">
        <v>3</v>
      </c>
      <c r="F45" t="s">
        <v>82</v>
      </c>
      <c r="G45" t="s">
        <v>83</v>
      </c>
      <c r="H45" t="s">
        <v>38</v>
      </c>
      <c r="I45">
        <f>ROUND((15+1)/10,9)</f>
        <v>1.6</v>
      </c>
      <c r="J45">
        <v>0</v>
      </c>
      <c r="K45">
        <f>ROUND((15+1)/10,9)</f>
        <v>1.6</v>
      </c>
      <c r="O45">
        <f t="shared" si="21"/>
        <v>889.68</v>
      </c>
      <c r="P45">
        <f t="shared" si="22"/>
        <v>0.5</v>
      </c>
      <c r="Q45">
        <f t="shared" si="23"/>
        <v>0</v>
      </c>
      <c r="R45">
        <f t="shared" si="24"/>
        <v>0</v>
      </c>
      <c r="S45">
        <f t="shared" si="25"/>
        <v>889.18</v>
      </c>
      <c r="T45">
        <f t="shared" si="26"/>
        <v>0</v>
      </c>
      <c r="U45">
        <f t="shared" si="27"/>
        <v>1.4400000000000002</v>
      </c>
      <c r="V45">
        <f t="shared" si="28"/>
        <v>0</v>
      </c>
      <c r="W45">
        <f t="shared" si="29"/>
        <v>0</v>
      </c>
      <c r="X45">
        <f t="shared" si="30"/>
        <v>622.42999999999995</v>
      </c>
      <c r="Y45">
        <f t="shared" si="31"/>
        <v>88.92</v>
      </c>
      <c r="AA45">
        <v>-1</v>
      </c>
      <c r="AB45">
        <f t="shared" si="32"/>
        <v>556.04999999999995</v>
      </c>
      <c r="AC45">
        <f>ROUND((ES45),6)</f>
        <v>0.31</v>
      </c>
      <c r="AD45">
        <f>ROUND((((ET45)-(EU45))+AE45),6)</f>
        <v>0</v>
      </c>
      <c r="AE45">
        <f t="shared" si="61"/>
        <v>0</v>
      </c>
      <c r="AF45">
        <f t="shared" si="61"/>
        <v>555.74</v>
      </c>
      <c r="AG45">
        <f t="shared" si="37"/>
        <v>0</v>
      </c>
      <c r="AH45">
        <f t="shared" si="62"/>
        <v>0.9</v>
      </c>
      <c r="AI45">
        <f t="shared" si="62"/>
        <v>0</v>
      </c>
      <c r="AJ45">
        <f t="shared" si="40"/>
        <v>0</v>
      </c>
      <c r="AK45">
        <v>556.04999999999995</v>
      </c>
      <c r="AL45">
        <v>0.31</v>
      </c>
      <c r="AM45">
        <v>0</v>
      </c>
      <c r="AN45">
        <v>0</v>
      </c>
      <c r="AO45">
        <v>555.74</v>
      </c>
      <c r="AP45">
        <v>0</v>
      </c>
      <c r="AQ45">
        <v>0.9</v>
      </c>
      <c r="AR45">
        <v>0</v>
      </c>
      <c r="AS45">
        <v>0</v>
      </c>
      <c r="AT45">
        <v>70</v>
      </c>
      <c r="AU45">
        <v>10</v>
      </c>
      <c r="AV45">
        <v>1</v>
      </c>
      <c r="AW45">
        <v>1</v>
      </c>
      <c r="AZ45">
        <v>1</v>
      </c>
      <c r="BA45">
        <v>1</v>
      </c>
      <c r="BB45">
        <v>1</v>
      </c>
      <c r="BC45">
        <v>1</v>
      </c>
      <c r="BD45" t="s">
        <v>3</v>
      </c>
      <c r="BE45" t="s">
        <v>3</v>
      </c>
      <c r="BF45" t="s">
        <v>3</v>
      </c>
      <c r="BG45" t="s">
        <v>3</v>
      </c>
      <c r="BH45">
        <v>0</v>
      </c>
      <c r="BI45">
        <v>4</v>
      </c>
      <c r="BJ45" t="s">
        <v>84</v>
      </c>
      <c r="BM45">
        <v>0</v>
      </c>
      <c r="BN45">
        <v>0</v>
      </c>
      <c r="BO45" t="s">
        <v>3</v>
      </c>
      <c r="BP45">
        <v>0</v>
      </c>
      <c r="BQ45">
        <v>1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70</v>
      </c>
      <c r="CA45">
        <v>10</v>
      </c>
      <c r="CB45" t="s">
        <v>3</v>
      </c>
      <c r="CE45">
        <v>0</v>
      </c>
      <c r="CF45">
        <v>0</v>
      </c>
      <c r="CG45">
        <v>0</v>
      </c>
      <c r="CM45">
        <v>0</v>
      </c>
      <c r="CN45" t="s">
        <v>3</v>
      </c>
      <c r="CO45">
        <v>0</v>
      </c>
      <c r="CP45">
        <f t="shared" si="41"/>
        <v>889.68</v>
      </c>
      <c r="CQ45">
        <f t="shared" si="42"/>
        <v>0.31</v>
      </c>
      <c r="CR45">
        <f>((((ET45)*BB45-(EU45)*BS45)+AE45*BS45)*AV45)</f>
        <v>0</v>
      </c>
      <c r="CS45">
        <f t="shared" si="44"/>
        <v>0</v>
      </c>
      <c r="CT45">
        <f t="shared" si="45"/>
        <v>555.74</v>
      </c>
      <c r="CU45">
        <f t="shared" si="46"/>
        <v>0</v>
      </c>
      <c r="CV45">
        <f t="shared" si="47"/>
        <v>0.9</v>
      </c>
      <c r="CW45">
        <f t="shared" si="48"/>
        <v>0</v>
      </c>
      <c r="CX45">
        <f t="shared" si="49"/>
        <v>0</v>
      </c>
      <c r="CY45">
        <f t="shared" si="50"/>
        <v>622.42599999999993</v>
      </c>
      <c r="CZ45">
        <f t="shared" si="51"/>
        <v>88.917999999999992</v>
      </c>
      <c r="DC45" t="s">
        <v>3</v>
      </c>
      <c r="DD45" t="s">
        <v>3</v>
      </c>
      <c r="DE45" t="s">
        <v>3</v>
      </c>
      <c r="DF45" t="s">
        <v>3</v>
      </c>
      <c r="DG45" t="s">
        <v>3</v>
      </c>
      <c r="DH45" t="s">
        <v>3</v>
      </c>
      <c r="DI45" t="s">
        <v>3</v>
      </c>
      <c r="DJ45" t="s">
        <v>3</v>
      </c>
      <c r="DK45" t="s">
        <v>3</v>
      </c>
      <c r="DL45" t="s">
        <v>3</v>
      </c>
      <c r="DM45" t="s">
        <v>3</v>
      </c>
      <c r="DN45">
        <v>0</v>
      </c>
      <c r="DO45">
        <v>0</v>
      </c>
      <c r="DP45">
        <v>1</v>
      </c>
      <c r="DQ45">
        <v>1</v>
      </c>
      <c r="DU45">
        <v>16987630</v>
      </c>
      <c r="DV45" t="s">
        <v>38</v>
      </c>
      <c r="DW45" t="s">
        <v>38</v>
      </c>
      <c r="DX45">
        <v>10</v>
      </c>
      <c r="DZ45" t="s">
        <v>3</v>
      </c>
      <c r="EA45" t="s">
        <v>3</v>
      </c>
      <c r="EB45" t="s">
        <v>3</v>
      </c>
      <c r="EC45" t="s">
        <v>3</v>
      </c>
      <c r="EE45">
        <v>1441815344</v>
      </c>
      <c r="EF45">
        <v>1</v>
      </c>
      <c r="EG45" t="s">
        <v>20</v>
      </c>
      <c r="EH45">
        <v>0</v>
      </c>
      <c r="EI45" t="s">
        <v>3</v>
      </c>
      <c r="EJ45">
        <v>4</v>
      </c>
      <c r="EK45">
        <v>0</v>
      </c>
      <c r="EL45" t="s">
        <v>21</v>
      </c>
      <c r="EM45" t="s">
        <v>22</v>
      </c>
      <c r="EO45" t="s">
        <v>3</v>
      </c>
      <c r="EQ45">
        <v>1024</v>
      </c>
      <c r="ER45">
        <v>556.04999999999995</v>
      </c>
      <c r="ES45">
        <v>0.31</v>
      </c>
      <c r="ET45">
        <v>0</v>
      </c>
      <c r="EU45">
        <v>0</v>
      </c>
      <c r="EV45">
        <v>555.74</v>
      </c>
      <c r="EW45">
        <v>0.9</v>
      </c>
      <c r="EX45">
        <v>0</v>
      </c>
      <c r="EY45">
        <v>0</v>
      </c>
      <c r="FQ45">
        <v>0</v>
      </c>
      <c r="FR45">
        <f t="shared" si="52"/>
        <v>0</v>
      </c>
      <c r="FS45">
        <v>0</v>
      </c>
      <c r="FX45">
        <v>70</v>
      </c>
      <c r="FY45">
        <v>10</v>
      </c>
      <c r="GA45" t="s">
        <v>3</v>
      </c>
      <c r="GD45">
        <v>0</v>
      </c>
      <c r="GF45">
        <v>505455875</v>
      </c>
      <c r="GG45">
        <v>2</v>
      </c>
      <c r="GH45">
        <v>1</v>
      </c>
      <c r="GI45">
        <v>-2</v>
      </c>
      <c r="GJ45">
        <v>0</v>
      </c>
      <c r="GK45">
        <f>ROUND(R45*(R12)/100,2)</f>
        <v>0</v>
      </c>
      <c r="GL45">
        <f t="shared" si="53"/>
        <v>0</v>
      </c>
      <c r="GM45">
        <f t="shared" si="54"/>
        <v>1601.03</v>
      </c>
      <c r="GN45">
        <f t="shared" si="55"/>
        <v>0</v>
      </c>
      <c r="GO45">
        <f t="shared" si="56"/>
        <v>0</v>
      </c>
      <c r="GP45">
        <f t="shared" si="57"/>
        <v>1601.03</v>
      </c>
      <c r="GR45">
        <v>0</v>
      </c>
      <c r="GS45">
        <v>3</v>
      </c>
      <c r="GT45">
        <v>0</v>
      </c>
      <c r="GU45" t="s">
        <v>3</v>
      </c>
      <c r="GV45">
        <f t="shared" si="58"/>
        <v>0</v>
      </c>
      <c r="GW45">
        <v>1</v>
      </c>
      <c r="GX45">
        <f t="shared" si="59"/>
        <v>0</v>
      </c>
      <c r="HA45">
        <v>0</v>
      </c>
      <c r="HB45">
        <v>0</v>
      </c>
      <c r="HC45">
        <f t="shared" si="60"/>
        <v>0</v>
      </c>
      <c r="HE45" t="s">
        <v>3</v>
      </c>
      <c r="HF45" t="s">
        <v>3</v>
      </c>
      <c r="HM45" t="s">
        <v>3</v>
      </c>
      <c r="HN45" t="s">
        <v>3</v>
      </c>
      <c r="HO45" t="s">
        <v>3</v>
      </c>
      <c r="HP45" t="s">
        <v>3</v>
      </c>
      <c r="HQ45" t="s">
        <v>3</v>
      </c>
      <c r="IK45">
        <v>0</v>
      </c>
    </row>
    <row r="46" spans="1:245" x14ac:dyDescent="0.2">
      <c r="A46">
        <v>17</v>
      </c>
      <c r="B46">
        <v>1</v>
      </c>
      <c r="C46">
        <f>ROW(SmtRes!A18)</f>
        <v>18</v>
      </c>
      <c r="D46">
        <f>ROW(EtalonRes!A35)</f>
        <v>35</v>
      </c>
      <c r="E46" t="s">
        <v>85</v>
      </c>
      <c r="F46" t="s">
        <v>86</v>
      </c>
      <c r="G46" t="s">
        <v>87</v>
      </c>
      <c r="H46" t="s">
        <v>38</v>
      </c>
      <c r="I46">
        <f>ROUND(3/10,9)</f>
        <v>0.3</v>
      </c>
      <c r="J46">
        <v>0</v>
      </c>
      <c r="K46">
        <f>ROUND(3/10,9)</f>
        <v>0.3</v>
      </c>
      <c r="O46">
        <f t="shared" si="21"/>
        <v>281.76</v>
      </c>
      <c r="P46">
        <f t="shared" si="22"/>
        <v>0.19</v>
      </c>
      <c r="Q46">
        <f t="shared" si="23"/>
        <v>0</v>
      </c>
      <c r="R46">
        <f t="shared" si="24"/>
        <v>0</v>
      </c>
      <c r="S46">
        <f t="shared" si="25"/>
        <v>281.57</v>
      </c>
      <c r="T46">
        <f t="shared" si="26"/>
        <v>0</v>
      </c>
      <c r="U46">
        <f t="shared" si="27"/>
        <v>0.45599999999999996</v>
      </c>
      <c r="V46">
        <f t="shared" si="28"/>
        <v>0</v>
      </c>
      <c r="W46">
        <f t="shared" si="29"/>
        <v>0</v>
      </c>
      <c r="X46">
        <f t="shared" si="30"/>
        <v>197.1</v>
      </c>
      <c r="Y46">
        <f t="shared" si="31"/>
        <v>28.16</v>
      </c>
      <c r="AA46">
        <v>1473083510</v>
      </c>
      <c r="AB46">
        <f t="shared" si="32"/>
        <v>939.21</v>
      </c>
      <c r="AC46">
        <f>ROUND((ES46),6)</f>
        <v>0.63</v>
      </c>
      <c r="AD46">
        <f>ROUND((((ET46)-(EU46))+AE46),6)</f>
        <v>0</v>
      </c>
      <c r="AE46">
        <f t="shared" si="61"/>
        <v>0</v>
      </c>
      <c r="AF46">
        <f t="shared" si="61"/>
        <v>938.58</v>
      </c>
      <c r="AG46">
        <f t="shared" si="37"/>
        <v>0</v>
      </c>
      <c r="AH46">
        <f t="shared" si="62"/>
        <v>1.52</v>
      </c>
      <c r="AI46">
        <f t="shared" si="62"/>
        <v>0</v>
      </c>
      <c r="AJ46">
        <f t="shared" si="40"/>
        <v>0</v>
      </c>
      <c r="AK46">
        <v>939.21</v>
      </c>
      <c r="AL46">
        <v>0.63</v>
      </c>
      <c r="AM46">
        <v>0</v>
      </c>
      <c r="AN46">
        <v>0</v>
      </c>
      <c r="AO46">
        <v>938.58</v>
      </c>
      <c r="AP46">
        <v>0</v>
      </c>
      <c r="AQ46">
        <v>1.52</v>
      </c>
      <c r="AR46">
        <v>0</v>
      </c>
      <c r="AS46">
        <v>0</v>
      </c>
      <c r="AT46">
        <v>70</v>
      </c>
      <c r="AU46">
        <v>10</v>
      </c>
      <c r="AV46">
        <v>1</v>
      </c>
      <c r="AW46">
        <v>1</v>
      </c>
      <c r="AZ46">
        <v>1</v>
      </c>
      <c r="BA46">
        <v>1</v>
      </c>
      <c r="BB46">
        <v>1</v>
      </c>
      <c r="BC46">
        <v>1</v>
      </c>
      <c r="BD46" t="s">
        <v>3</v>
      </c>
      <c r="BE46" t="s">
        <v>3</v>
      </c>
      <c r="BF46" t="s">
        <v>3</v>
      </c>
      <c r="BG46" t="s">
        <v>3</v>
      </c>
      <c r="BH46">
        <v>0</v>
      </c>
      <c r="BI46">
        <v>4</v>
      </c>
      <c r="BJ46" t="s">
        <v>88</v>
      </c>
      <c r="BM46">
        <v>0</v>
      </c>
      <c r="BN46">
        <v>0</v>
      </c>
      <c r="BO46" t="s">
        <v>3</v>
      </c>
      <c r="BP46">
        <v>0</v>
      </c>
      <c r="BQ46">
        <v>1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3</v>
      </c>
      <c r="BZ46">
        <v>70</v>
      </c>
      <c r="CA46">
        <v>10</v>
      </c>
      <c r="CB46" t="s">
        <v>3</v>
      </c>
      <c r="CE46">
        <v>0</v>
      </c>
      <c r="CF46">
        <v>0</v>
      </c>
      <c r="CG46">
        <v>0</v>
      </c>
      <c r="CM46">
        <v>0</v>
      </c>
      <c r="CN46" t="s">
        <v>3</v>
      </c>
      <c r="CO46">
        <v>0</v>
      </c>
      <c r="CP46">
        <f t="shared" si="41"/>
        <v>281.76</v>
      </c>
      <c r="CQ46">
        <f t="shared" si="42"/>
        <v>0.63</v>
      </c>
      <c r="CR46">
        <f>((((ET46)*BB46-(EU46)*BS46)+AE46*BS46)*AV46)</f>
        <v>0</v>
      </c>
      <c r="CS46">
        <f t="shared" si="44"/>
        <v>0</v>
      </c>
      <c r="CT46">
        <f t="shared" si="45"/>
        <v>938.58</v>
      </c>
      <c r="CU46">
        <f t="shared" si="46"/>
        <v>0</v>
      </c>
      <c r="CV46">
        <f t="shared" si="47"/>
        <v>1.52</v>
      </c>
      <c r="CW46">
        <f t="shared" si="48"/>
        <v>0</v>
      </c>
      <c r="CX46">
        <f t="shared" si="49"/>
        <v>0</v>
      </c>
      <c r="CY46">
        <f t="shared" si="50"/>
        <v>197.09899999999999</v>
      </c>
      <c r="CZ46">
        <f t="shared" si="51"/>
        <v>28.156999999999996</v>
      </c>
      <c r="DC46" t="s">
        <v>3</v>
      </c>
      <c r="DD46" t="s">
        <v>3</v>
      </c>
      <c r="DE46" t="s">
        <v>3</v>
      </c>
      <c r="DF46" t="s">
        <v>3</v>
      </c>
      <c r="DG46" t="s">
        <v>3</v>
      </c>
      <c r="DH46" t="s">
        <v>3</v>
      </c>
      <c r="DI46" t="s">
        <v>3</v>
      </c>
      <c r="DJ46" t="s">
        <v>3</v>
      </c>
      <c r="DK46" t="s">
        <v>3</v>
      </c>
      <c r="DL46" t="s">
        <v>3</v>
      </c>
      <c r="DM46" t="s">
        <v>3</v>
      </c>
      <c r="DN46">
        <v>0</v>
      </c>
      <c r="DO46">
        <v>0</v>
      </c>
      <c r="DP46">
        <v>1</v>
      </c>
      <c r="DQ46">
        <v>1</v>
      </c>
      <c r="DU46">
        <v>16987630</v>
      </c>
      <c r="DV46" t="s">
        <v>38</v>
      </c>
      <c r="DW46" t="s">
        <v>38</v>
      </c>
      <c r="DX46">
        <v>10</v>
      </c>
      <c r="DZ46" t="s">
        <v>3</v>
      </c>
      <c r="EA46" t="s">
        <v>3</v>
      </c>
      <c r="EB46" t="s">
        <v>3</v>
      </c>
      <c r="EC46" t="s">
        <v>3</v>
      </c>
      <c r="EE46">
        <v>1441815344</v>
      </c>
      <c r="EF46">
        <v>1</v>
      </c>
      <c r="EG46" t="s">
        <v>20</v>
      </c>
      <c r="EH46">
        <v>0</v>
      </c>
      <c r="EI46" t="s">
        <v>3</v>
      </c>
      <c r="EJ46">
        <v>4</v>
      </c>
      <c r="EK46">
        <v>0</v>
      </c>
      <c r="EL46" t="s">
        <v>21</v>
      </c>
      <c r="EM46" t="s">
        <v>22</v>
      </c>
      <c r="EO46" t="s">
        <v>3</v>
      </c>
      <c r="EQ46">
        <v>0</v>
      </c>
      <c r="ER46">
        <v>939.21</v>
      </c>
      <c r="ES46">
        <v>0.63</v>
      </c>
      <c r="ET46">
        <v>0</v>
      </c>
      <c r="EU46">
        <v>0</v>
      </c>
      <c r="EV46">
        <v>938.58</v>
      </c>
      <c r="EW46">
        <v>1.52</v>
      </c>
      <c r="EX46">
        <v>0</v>
      </c>
      <c r="EY46">
        <v>0</v>
      </c>
      <c r="FQ46">
        <v>0</v>
      </c>
      <c r="FR46">
        <f t="shared" si="52"/>
        <v>0</v>
      </c>
      <c r="FS46">
        <v>0</v>
      </c>
      <c r="FX46">
        <v>70</v>
      </c>
      <c r="FY46">
        <v>10</v>
      </c>
      <c r="GA46" t="s">
        <v>3</v>
      </c>
      <c r="GD46">
        <v>0</v>
      </c>
      <c r="GF46">
        <v>923339554</v>
      </c>
      <c r="GG46">
        <v>2</v>
      </c>
      <c r="GH46">
        <v>1</v>
      </c>
      <c r="GI46">
        <v>-2</v>
      </c>
      <c r="GJ46">
        <v>0</v>
      </c>
      <c r="GK46">
        <f>ROUND(R46*(R12)/100,2)</f>
        <v>0</v>
      </c>
      <c r="GL46">
        <f t="shared" si="53"/>
        <v>0</v>
      </c>
      <c r="GM46">
        <f t="shared" si="54"/>
        <v>507.02</v>
      </c>
      <c r="GN46">
        <f t="shared" si="55"/>
        <v>0</v>
      </c>
      <c r="GO46">
        <f t="shared" si="56"/>
        <v>0</v>
      </c>
      <c r="GP46">
        <f t="shared" si="57"/>
        <v>507.02</v>
      </c>
      <c r="GR46">
        <v>0</v>
      </c>
      <c r="GS46">
        <v>3</v>
      </c>
      <c r="GT46">
        <v>0</v>
      </c>
      <c r="GU46" t="s">
        <v>3</v>
      </c>
      <c r="GV46">
        <f t="shared" si="58"/>
        <v>0</v>
      </c>
      <c r="GW46">
        <v>1</v>
      </c>
      <c r="GX46">
        <f t="shared" si="59"/>
        <v>0</v>
      </c>
      <c r="HA46">
        <v>0</v>
      </c>
      <c r="HB46">
        <v>0</v>
      </c>
      <c r="HC46">
        <f t="shared" si="60"/>
        <v>0</v>
      </c>
      <c r="HE46" t="s">
        <v>3</v>
      </c>
      <c r="HF46" t="s">
        <v>3</v>
      </c>
      <c r="HM46" t="s">
        <v>3</v>
      </c>
      <c r="HN46" t="s">
        <v>3</v>
      </c>
      <c r="HO46" t="s">
        <v>3</v>
      </c>
      <c r="HP46" t="s">
        <v>3</v>
      </c>
      <c r="HQ46" t="s">
        <v>3</v>
      </c>
      <c r="IK46">
        <v>0</v>
      </c>
    </row>
    <row r="47" spans="1:245" x14ac:dyDescent="0.2">
      <c r="A47">
        <v>17</v>
      </c>
      <c r="B47">
        <v>1</v>
      </c>
      <c r="D47">
        <f>ROW(EtalonRes!A36)</f>
        <v>36</v>
      </c>
      <c r="E47" t="s">
        <v>3</v>
      </c>
      <c r="F47" t="s">
        <v>89</v>
      </c>
      <c r="G47" t="s">
        <v>90</v>
      </c>
      <c r="H47" t="s">
        <v>91</v>
      </c>
      <c r="I47">
        <f>ROUND((2.7+13.5+4.3+8.9+0.3+1.4+3.1+15.4+0.2+3.3)*0.25*0.1/100,9)</f>
        <v>1.3275E-2</v>
      </c>
      <c r="J47">
        <v>0</v>
      </c>
      <c r="K47">
        <f>ROUND((2.7+13.5+4.3+8.9+0.3+1.4+3.1+15.4+0.2+3.3)*0.25*0.1/100,9)</f>
        <v>1.3275E-2</v>
      </c>
      <c r="O47">
        <f t="shared" si="21"/>
        <v>26.87</v>
      </c>
      <c r="P47">
        <f t="shared" si="22"/>
        <v>0</v>
      </c>
      <c r="Q47">
        <f t="shared" si="23"/>
        <v>0</v>
      </c>
      <c r="R47">
        <f t="shared" si="24"/>
        <v>0</v>
      </c>
      <c r="S47">
        <f t="shared" si="25"/>
        <v>26.87</v>
      </c>
      <c r="T47">
        <f t="shared" si="26"/>
        <v>0</v>
      </c>
      <c r="U47">
        <f t="shared" si="27"/>
        <v>4.7789999999999999E-2</v>
      </c>
      <c r="V47">
        <f t="shared" si="28"/>
        <v>0</v>
      </c>
      <c r="W47">
        <f t="shared" si="29"/>
        <v>0</v>
      </c>
      <c r="X47">
        <f t="shared" si="30"/>
        <v>18.809999999999999</v>
      </c>
      <c r="Y47">
        <f t="shared" si="31"/>
        <v>2.69</v>
      </c>
      <c r="AA47">
        <v>-1</v>
      </c>
      <c r="AB47">
        <f t="shared" si="32"/>
        <v>2023.8</v>
      </c>
      <c r="AC47">
        <f>ROUND(((ES47*4)),6)</f>
        <v>0</v>
      </c>
      <c r="AD47">
        <f>ROUND(((((ET47*4))-((EU47*4)))+AE47),6)</f>
        <v>0</v>
      </c>
      <c r="AE47">
        <f>ROUND(((EU47*4)),6)</f>
        <v>0</v>
      </c>
      <c r="AF47">
        <f>ROUND(((EV47*4)),6)</f>
        <v>2023.8</v>
      </c>
      <c r="AG47">
        <f t="shared" si="37"/>
        <v>0</v>
      </c>
      <c r="AH47">
        <f>((EW47*4))</f>
        <v>3.6</v>
      </c>
      <c r="AI47">
        <f>((EX47*4))</f>
        <v>0</v>
      </c>
      <c r="AJ47">
        <f t="shared" si="40"/>
        <v>0</v>
      </c>
      <c r="AK47">
        <v>505.95</v>
      </c>
      <c r="AL47">
        <v>0</v>
      </c>
      <c r="AM47">
        <v>0</v>
      </c>
      <c r="AN47">
        <v>0</v>
      </c>
      <c r="AO47">
        <v>505.95</v>
      </c>
      <c r="AP47">
        <v>0</v>
      </c>
      <c r="AQ47">
        <v>0.9</v>
      </c>
      <c r="AR47">
        <v>0</v>
      </c>
      <c r="AS47">
        <v>0</v>
      </c>
      <c r="AT47">
        <v>70</v>
      </c>
      <c r="AU47">
        <v>10</v>
      </c>
      <c r="AV47">
        <v>1</v>
      </c>
      <c r="AW47">
        <v>1</v>
      </c>
      <c r="AZ47">
        <v>1</v>
      </c>
      <c r="BA47">
        <v>1</v>
      </c>
      <c r="BB47">
        <v>1</v>
      </c>
      <c r="BC47">
        <v>1</v>
      </c>
      <c r="BD47" t="s">
        <v>3</v>
      </c>
      <c r="BE47" t="s">
        <v>3</v>
      </c>
      <c r="BF47" t="s">
        <v>3</v>
      </c>
      <c r="BG47" t="s">
        <v>3</v>
      </c>
      <c r="BH47">
        <v>0</v>
      </c>
      <c r="BI47">
        <v>4</v>
      </c>
      <c r="BJ47" t="s">
        <v>92</v>
      </c>
      <c r="BM47">
        <v>0</v>
      </c>
      <c r="BN47">
        <v>0</v>
      </c>
      <c r="BO47" t="s">
        <v>3</v>
      </c>
      <c r="BP47">
        <v>0</v>
      </c>
      <c r="BQ47">
        <v>1</v>
      </c>
      <c r="BR47">
        <v>0</v>
      </c>
      <c r="BS47">
        <v>1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3</v>
      </c>
      <c r="BZ47">
        <v>70</v>
      </c>
      <c r="CA47">
        <v>10</v>
      </c>
      <c r="CB47" t="s">
        <v>3</v>
      </c>
      <c r="CE47">
        <v>0</v>
      </c>
      <c r="CF47">
        <v>0</v>
      </c>
      <c r="CG47">
        <v>0</v>
      </c>
      <c r="CM47">
        <v>0</v>
      </c>
      <c r="CN47" t="s">
        <v>3</v>
      </c>
      <c r="CO47">
        <v>0</v>
      </c>
      <c r="CP47">
        <f t="shared" si="41"/>
        <v>26.87</v>
      </c>
      <c r="CQ47">
        <f t="shared" si="42"/>
        <v>0</v>
      </c>
      <c r="CR47">
        <f>(((((ET47*4))*BB47-((EU47*4))*BS47)+AE47*BS47)*AV47)</f>
        <v>0</v>
      </c>
      <c r="CS47">
        <f t="shared" si="44"/>
        <v>0</v>
      </c>
      <c r="CT47">
        <f t="shared" si="45"/>
        <v>2023.8</v>
      </c>
      <c r="CU47">
        <f t="shared" si="46"/>
        <v>0</v>
      </c>
      <c r="CV47">
        <f t="shared" si="47"/>
        <v>3.6</v>
      </c>
      <c r="CW47">
        <f t="shared" si="48"/>
        <v>0</v>
      </c>
      <c r="CX47">
        <f t="shared" si="49"/>
        <v>0</v>
      </c>
      <c r="CY47">
        <f t="shared" si="50"/>
        <v>18.809000000000001</v>
      </c>
      <c r="CZ47">
        <f t="shared" si="51"/>
        <v>2.6869999999999998</v>
      </c>
      <c r="DC47" t="s">
        <v>3</v>
      </c>
      <c r="DD47" t="s">
        <v>93</v>
      </c>
      <c r="DE47" t="s">
        <v>93</v>
      </c>
      <c r="DF47" t="s">
        <v>93</v>
      </c>
      <c r="DG47" t="s">
        <v>93</v>
      </c>
      <c r="DH47" t="s">
        <v>3</v>
      </c>
      <c r="DI47" t="s">
        <v>93</v>
      </c>
      <c r="DJ47" t="s">
        <v>93</v>
      </c>
      <c r="DK47" t="s">
        <v>3</v>
      </c>
      <c r="DL47" t="s">
        <v>3</v>
      </c>
      <c r="DM47" t="s">
        <v>3</v>
      </c>
      <c r="DN47">
        <v>0</v>
      </c>
      <c r="DO47">
        <v>0</v>
      </c>
      <c r="DP47">
        <v>1</v>
      </c>
      <c r="DQ47">
        <v>1</v>
      </c>
      <c r="DU47">
        <v>1003</v>
      </c>
      <c r="DV47" t="s">
        <v>91</v>
      </c>
      <c r="DW47" t="s">
        <v>91</v>
      </c>
      <c r="DX47">
        <v>100</v>
      </c>
      <c r="DZ47" t="s">
        <v>3</v>
      </c>
      <c r="EA47" t="s">
        <v>3</v>
      </c>
      <c r="EB47" t="s">
        <v>3</v>
      </c>
      <c r="EC47" t="s">
        <v>3</v>
      </c>
      <c r="EE47">
        <v>1441815344</v>
      </c>
      <c r="EF47">
        <v>1</v>
      </c>
      <c r="EG47" t="s">
        <v>20</v>
      </c>
      <c r="EH47">
        <v>0</v>
      </c>
      <c r="EI47" t="s">
        <v>3</v>
      </c>
      <c r="EJ47">
        <v>4</v>
      </c>
      <c r="EK47">
        <v>0</v>
      </c>
      <c r="EL47" t="s">
        <v>21</v>
      </c>
      <c r="EM47" t="s">
        <v>22</v>
      </c>
      <c r="EO47" t="s">
        <v>3</v>
      </c>
      <c r="EQ47">
        <v>1024</v>
      </c>
      <c r="ER47">
        <v>505.95</v>
      </c>
      <c r="ES47">
        <v>0</v>
      </c>
      <c r="ET47">
        <v>0</v>
      </c>
      <c r="EU47">
        <v>0</v>
      </c>
      <c r="EV47">
        <v>505.95</v>
      </c>
      <c r="EW47">
        <v>0.9</v>
      </c>
      <c r="EX47">
        <v>0</v>
      </c>
      <c r="EY47">
        <v>0</v>
      </c>
      <c r="FQ47">
        <v>0</v>
      </c>
      <c r="FR47">
        <f t="shared" si="52"/>
        <v>0</v>
      </c>
      <c r="FS47">
        <v>0</v>
      </c>
      <c r="FX47">
        <v>70</v>
      </c>
      <c r="FY47">
        <v>10</v>
      </c>
      <c r="GA47" t="s">
        <v>3</v>
      </c>
      <c r="GD47">
        <v>0</v>
      </c>
      <c r="GF47">
        <v>-341239612</v>
      </c>
      <c r="GG47">
        <v>2</v>
      </c>
      <c r="GH47">
        <v>1</v>
      </c>
      <c r="GI47">
        <v>-2</v>
      </c>
      <c r="GJ47">
        <v>0</v>
      </c>
      <c r="GK47">
        <f>ROUND(R47*(R12)/100,2)</f>
        <v>0</v>
      </c>
      <c r="GL47">
        <f t="shared" si="53"/>
        <v>0</v>
      </c>
      <c r="GM47">
        <f t="shared" si="54"/>
        <v>48.37</v>
      </c>
      <c r="GN47">
        <f t="shared" si="55"/>
        <v>0</v>
      </c>
      <c r="GO47">
        <f t="shared" si="56"/>
        <v>0</v>
      </c>
      <c r="GP47">
        <f t="shared" si="57"/>
        <v>48.37</v>
      </c>
      <c r="GR47">
        <v>0</v>
      </c>
      <c r="GS47">
        <v>3</v>
      </c>
      <c r="GT47">
        <v>0</v>
      </c>
      <c r="GU47" t="s">
        <v>3</v>
      </c>
      <c r="GV47">
        <f t="shared" si="58"/>
        <v>0</v>
      </c>
      <c r="GW47">
        <v>1</v>
      </c>
      <c r="GX47">
        <f t="shared" si="59"/>
        <v>0</v>
      </c>
      <c r="HA47">
        <v>0</v>
      </c>
      <c r="HB47">
        <v>0</v>
      </c>
      <c r="HC47">
        <f t="shared" si="60"/>
        <v>0</v>
      </c>
      <c r="HE47" t="s">
        <v>3</v>
      </c>
      <c r="HF47" t="s">
        <v>3</v>
      </c>
      <c r="HM47" t="s">
        <v>3</v>
      </c>
      <c r="HN47" t="s">
        <v>3</v>
      </c>
      <c r="HO47" t="s">
        <v>3</v>
      </c>
      <c r="HP47" t="s">
        <v>3</v>
      </c>
      <c r="HQ47" t="s">
        <v>3</v>
      </c>
      <c r="IK47">
        <v>0</v>
      </c>
    </row>
    <row r="48" spans="1:245" x14ac:dyDescent="0.2">
      <c r="A48">
        <v>17</v>
      </c>
      <c r="B48">
        <v>1</v>
      </c>
      <c r="D48">
        <f>ROW(EtalonRes!A37)</f>
        <v>37</v>
      </c>
      <c r="E48" t="s">
        <v>3</v>
      </c>
      <c r="F48" t="s">
        <v>94</v>
      </c>
      <c r="G48" t="s">
        <v>95</v>
      </c>
      <c r="H48" t="s">
        <v>91</v>
      </c>
      <c r="I48">
        <f>ROUND((2.7+13.5+4.3+8.9+0.3+1.4+3.1+15.4+0.2+3.3)*0.75*0.1/100,9)</f>
        <v>3.9824999999999999E-2</v>
      </c>
      <c r="J48">
        <v>0</v>
      </c>
      <c r="K48">
        <f>ROUND((2.7+13.5+4.3+8.9+0.3+1.4+3.1+15.4+0.2+3.3)*0.75*0.1/100,9)</f>
        <v>3.9824999999999999E-2</v>
      </c>
      <c r="O48">
        <f t="shared" si="21"/>
        <v>236.42</v>
      </c>
      <c r="P48">
        <f t="shared" si="22"/>
        <v>0</v>
      </c>
      <c r="Q48">
        <f t="shared" si="23"/>
        <v>0</v>
      </c>
      <c r="R48">
        <f t="shared" si="24"/>
        <v>0</v>
      </c>
      <c r="S48">
        <f t="shared" si="25"/>
        <v>236.42</v>
      </c>
      <c r="T48">
        <f t="shared" si="26"/>
        <v>0</v>
      </c>
      <c r="U48">
        <f t="shared" si="27"/>
        <v>0.42055200000000004</v>
      </c>
      <c r="V48">
        <f t="shared" si="28"/>
        <v>0</v>
      </c>
      <c r="W48">
        <f t="shared" si="29"/>
        <v>0</v>
      </c>
      <c r="X48">
        <f t="shared" si="30"/>
        <v>165.49</v>
      </c>
      <c r="Y48">
        <f t="shared" si="31"/>
        <v>23.64</v>
      </c>
      <c r="AA48">
        <v>-1</v>
      </c>
      <c r="AB48">
        <f t="shared" si="32"/>
        <v>5936.52</v>
      </c>
      <c r="AC48">
        <f>ROUND(((ES48*4)),6)</f>
        <v>0</v>
      </c>
      <c r="AD48">
        <f>ROUND(((((ET48*4))-((EU48*4)))+AE48),6)</f>
        <v>0</v>
      </c>
      <c r="AE48">
        <f>ROUND(((EU48*4)),6)</f>
        <v>0</v>
      </c>
      <c r="AF48">
        <f>ROUND(((EV48*4)),6)</f>
        <v>5936.52</v>
      </c>
      <c r="AG48">
        <f t="shared" si="37"/>
        <v>0</v>
      </c>
      <c r="AH48">
        <f>((EW48*4))</f>
        <v>10.56</v>
      </c>
      <c r="AI48">
        <f>((EX48*4))</f>
        <v>0</v>
      </c>
      <c r="AJ48">
        <f t="shared" si="40"/>
        <v>0</v>
      </c>
      <c r="AK48">
        <v>1484.13</v>
      </c>
      <c r="AL48">
        <v>0</v>
      </c>
      <c r="AM48">
        <v>0</v>
      </c>
      <c r="AN48">
        <v>0</v>
      </c>
      <c r="AO48">
        <v>1484.13</v>
      </c>
      <c r="AP48">
        <v>0</v>
      </c>
      <c r="AQ48">
        <v>2.64</v>
      </c>
      <c r="AR48">
        <v>0</v>
      </c>
      <c r="AS48">
        <v>0</v>
      </c>
      <c r="AT48">
        <v>70</v>
      </c>
      <c r="AU48">
        <v>10</v>
      </c>
      <c r="AV48">
        <v>1</v>
      </c>
      <c r="AW48">
        <v>1</v>
      </c>
      <c r="AZ48">
        <v>1</v>
      </c>
      <c r="BA48">
        <v>1</v>
      </c>
      <c r="BB48">
        <v>1</v>
      </c>
      <c r="BC48">
        <v>1</v>
      </c>
      <c r="BD48" t="s">
        <v>3</v>
      </c>
      <c r="BE48" t="s">
        <v>3</v>
      </c>
      <c r="BF48" t="s">
        <v>3</v>
      </c>
      <c r="BG48" t="s">
        <v>3</v>
      </c>
      <c r="BH48">
        <v>0</v>
      </c>
      <c r="BI48">
        <v>4</v>
      </c>
      <c r="BJ48" t="s">
        <v>96</v>
      </c>
      <c r="BM48">
        <v>0</v>
      </c>
      <c r="BN48">
        <v>0</v>
      </c>
      <c r="BO48" t="s">
        <v>3</v>
      </c>
      <c r="BP48">
        <v>0</v>
      </c>
      <c r="BQ48">
        <v>1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3</v>
      </c>
      <c r="BZ48">
        <v>70</v>
      </c>
      <c r="CA48">
        <v>10</v>
      </c>
      <c r="CB48" t="s">
        <v>3</v>
      </c>
      <c r="CE48">
        <v>0</v>
      </c>
      <c r="CF48">
        <v>0</v>
      </c>
      <c r="CG48">
        <v>0</v>
      </c>
      <c r="CM48">
        <v>0</v>
      </c>
      <c r="CN48" t="s">
        <v>3</v>
      </c>
      <c r="CO48">
        <v>0</v>
      </c>
      <c r="CP48">
        <f t="shared" si="41"/>
        <v>236.42</v>
      </c>
      <c r="CQ48">
        <f t="shared" si="42"/>
        <v>0</v>
      </c>
      <c r="CR48">
        <f>(((((ET48*4))*BB48-((EU48*4))*BS48)+AE48*BS48)*AV48)</f>
        <v>0</v>
      </c>
      <c r="CS48">
        <f t="shared" si="44"/>
        <v>0</v>
      </c>
      <c r="CT48">
        <f t="shared" si="45"/>
        <v>5936.52</v>
      </c>
      <c r="CU48">
        <f t="shared" si="46"/>
        <v>0</v>
      </c>
      <c r="CV48">
        <f t="shared" si="47"/>
        <v>10.56</v>
      </c>
      <c r="CW48">
        <f t="shared" si="48"/>
        <v>0</v>
      </c>
      <c r="CX48">
        <f t="shared" si="49"/>
        <v>0</v>
      </c>
      <c r="CY48">
        <f t="shared" si="50"/>
        <v>165.49399999999997</v>
      </c>
      <c r="CZ48">
        <f t="shared" si="51"/>
        <v>23.641999999999999</v>
      </c>
      <c r="DC48" t="s">
        <v>3</v>
      </c>
      <c r="DD48" t="s">
        <v>93</v>
      </c>
      <c r="DE48" t="s">
        <v>93</v>
      </c>
      <c r="DF48" t="s">
        <v>93</v>
      </c>
      <c r="DG48" t="s">
        <v>93</v>
      </c>
      <c r="DH48" t="s">
        <v>3</v>
      </c>
      <c r="DI48" t="s">
        <v>93</v>
      </c>
      <c r="DJ48" t="s">
        <v>93</v>
      </c>
      <c r="DK48" t="s">
        <v>3</v>
      </c>
      <c r="DL48" t="s">
        <v>3</v>
      </c>
      <c r="DM48" t="s">
        <v>3</v>
      </c>
      <c r="DN48">
        <v>0</v>
      </c>
      <c r="DO48">
        <v>0</v>
      </c>
      <c r="DP48">
        <v>1</v>
      </c>
      <c r="DQ48">
        <v>1</v>
      </c>
      <c r="DU48">
        <v>1003</v>
      </c>
      <c r="DV48" t="s">
        <v>91</v>
      </c>
      <c r="DW48" t="s">
        <v>91</v>
      </c>
      <c r="DX48">
        <v>100</v>
      </c>
      <c r="DZ48" t="s">
        <v>3</v>
      </c>
      <c r="EA48" t="s">
        <v>3</v>
      </c>
      <c r="EB48" t="s">
        <v>3</v>
      </c>
      <c r="EC48" t="s">
        <v>3</v>
      </c>
      <c r="EE48">
        <v>1441815344</v>
      </c>
      <c r="EF48">
        <v>1</v>
      </c>
      <c r="EG48" t="s">
        <v>20</v>
      </c>
      <c r="EH48">
        <v>0</v>
      </c>
      <c r="EI48" t="s">
        <v>3</v>
      </c>
      <c r="EJ48">
        <v>4</v>
      </c>
      <c r="EK48">
        <v>0</v>
      </c>
      <c r="EL48" t="s">
        <v>21</v>
      </c>
      <c r="EM48" t="s">
        <v>22</v>
      </c>
      <c r="EO48" t="s">
        <v>3</v>
      </c>
      <c r="EQ48">
        <v>1792</v>
      </c>
      <c r="ER48">
        <v>1484.13</v>
      </c>
      <c r="ES48">
        <v>0</v>
      </c>
      <c r="ET48">
        <v>0</v>
      </c>
      <c r="EU48">
        <v>0</v>
      </c>
      <c r="EV48">
        <v>1484.13</v>
      </c>
      <c r="EW48">
        <v>2.64</v>
      </c>
      <c r="EX48">
        <v>0</v>
      </c>
      <c r="EY48">
        <v>0</v>
      </c>
      <c r="FQ48">
        <v>0</v>
      </c>
      <c r="FR48">
        <f t="shared" si="52"/>
        <v>0</v>
      </c>
      <c r="FS48">
        <v>0</v>
      </c>
      <c r="FX48">
        <v>70</v>
      </c>
      <c r="FY48">
        <v>10</v>
      </c>
      <c r="GA48" t="s">
        <v>3</v>
      </c>
      <c r="GD48">
        <v>0</v>
      </c>
      <c r="GF48">
        <v>1802126441</v>
      </c>
      <c r="GG48">
        <v>2</v>
      </c>
      <c r="GH48">
        <v>1</v>
      </c>
      <c r="GI48">
        <v>-2</v>
      </c>
      <c r="GJ48">
        <v>0</v>
      </c>
      <c r="GK48">
        <f>ROUND(R48*(R12)/100,2)</f>
        <v>0</v>
      </c>
      <c r="GL48">
        <f t="shared" si="53"/>
        <v>0</v>
      </c>
      <c r="GM48">
        <f t="shared" si="54"/>
        <v>425.55</v>
      </c>
      <c r="GN48">
        <f t="shared" si="55"/>
        <v>0</v>
      </c>
      <c r="GO48">
        <f t="shared" si="56"/>
        <v>0</v>
      </c>
      <c r="GP48">
        <f t="shared" si="57"/>
        <v>425.55</v>
      </c>
      <c r="GR48">
        <v>0</v>
      </c>
      <c r="GS48">
        <v>3</v>
      </c>
      <c r="GT48">
        <v>0</v>
      </c>
      <c r="GU48" t="s">
        <v>3</v>
      </c>
      <c r="GV48">
        <f t="shared" si="58"/>
        <v>0</v>
      </c>
      <c r="GW48">
        <v>1</v>
      </c>
      <c r="GX48">
        <f t="shared" si="59"/>
        <v>0</v>
      </c>
      <c r="HA48">
        <v>0</v>
      </c>
      <c r="HB48">
        <v>0</v>
      </c>
      <c r="HC48">
        <f t="shared" si="60"/>
        <v>0</v>
      </c>
      <c r="HE48" t="s">
        <v>3</v>
      </c>
      <c r="HF48" t="s">
        <v>3</v>
      </c>
      <c r="HM48" t="s">
        <v>3</v>
      </c>
      <c r="HN48" t="s">
        <v>3</v>
      </c>
      <c r="HO48" t="s">
        <v>3</v>
      </c>
      <c r="HP48" t="s">
        <v>3</v>
      </c>
      <c r="HQ48" t="s">
        <v>3</v>
      </c>
      <c r="IK48">
        <v>0</v>
      </c>
    </row>
    <row r="49" spans="1:245" x14ac:dyDescent="0.2">
      <c r="A49">
        <v>17</v>
      </c>
      <c r="B49">
        <v>1</v>
      </c>
      <c r="D49">
        <f>ROW(EtalonRes!A40)</f>
        <v>40</v>
      </c>
      <c r="E49" t="s">
        <v>3</v>
      </c>
      <c r="F49" t="s">
        <v>97</v>
      </c>
      <c r="G49" t="s">
        <v>98</v>
      </c>
      <c r="H49" t="s">
        <v>91</v>
      </c>
      <c r="I49">
        <f>ROUND((3.3+0.2+15.4+3.1+1.4+0.3)/100,9)</f>
        <v>0.23699999999999999</v>
      </c>
      <c r="J49">
        <v>0</v>
      </c>
      <c r="K49">
        <f>ROUND((3.3+0.2+15.4+3.1+1.4+0.3)/100,9)</f>
        <v>0.23699999999999999</v>
      </c>
      <c r="O49">
        <f t="shared" si="21"/>
        <v>396.57</v>
      </c>
      <c r="P49">
        <f t="shared" si="22"/>
        <v>13.38</v>
      </c>
      <c r="Q49">
        <f t="shared" si="23"/>
        <v>2.6</v>
      </c>
      <c r="R49">
        <f t="shared" si="24"/>
        <v>0.01</v>
      </c>
      <c r="S49">
        <f t="shared" si="25"/>
        <v>380.59</v>
      </c>
      <c r="T49">
        <f t="shared" si="26"/>
        <v>0</v>
      </c>
      <c r="U49">
        <f t="shared" si="27"/>
        <v>0.57353999999999994</v>
      </c>
      <c r="V49">
        <f t="shared" si="28"/>
        <v>0</v>
      </c>
      <c r="W49">
        <f t="shared" si="29"/>
        <v>0</v>
      </c>
      <c r="X49">
        <f t="shared" si="30"/>
        <v>266.41000000000003</v>
      </c>
      <c r="Y49">
        <f t="shared" si="31"/>
        <v>38.06</v>
      </c>
      <c r="AA49">
        <v>-1</v>
      </c>
      <c r="AB49">
        <f t="shared" si="32"/>
        <v>1673.25</v>
      </c>
      <c r="AC49">
        <f t="shared" ref="AC49:AC54" si="63">ROUND((ES49),6)</f>
        <v>56.45</v>
      </c>
      <c r="AD49">
        <f t="shared" ref="AD49:AD54" si="64">ROUND((((ET49)-(EU49))+AE49),6)</f>
        <v>10.95</v>
      </c>
      <c r="AE49">
        <f t="shared" ref="AE49:AF54" si="65">ROUND((EU49),6)</f>
        <v>0.03</v>
      </c>
      <c r="AF49">
        <f t="shared" si="65"/>
        <v>1605.85</v>
      </c>
      <c r="AG49">
        <f t="shared" si="37"/>
        <v>0</v>
      </c>
      <c r="AH49">
        <f t="shared" ref="AH49:AI54" si="66">(EW49)</f>
        <v>2.42</v>
      </c>
      <c r="AI49">
        <f t="shared" si="66"/>
        <v>0</v>
      </c>
      <c r="AJ49">
        <f t="shared" si="40"/>
        <v>0</v>
      </c>
      <c r="AK49">
        <v>1673.25</v>
      </c>
      <c r="AL49">
        <v>56.45</v>
      </c>
      <c r="AM49">
        <v>10.95</v>
      </c>
      <c r="AN49">
        <v>0.03</v>
      </c>
      <c r="AO49">
        <v>1605.85</v>
      </c>
      <c r="AP49">
        <v>0</v>
      </c>
      <c r="AQ49">
        <v>2.42</v>
      </c>
      <c r="AR49">
        <v>0</v>
      </c>
      <c r="AS49">
        <v>0</v>
      </c>
      <c r="AT49">
        <v>70</v>
      </c>
      <c r="AU49">
        <v>10</v>
      </c>
      <c r="AV49">
        <v>1</v>
      </c>
      <c r="AW49">
        <v>1</v>
      </c>
      <c r="AZ49">
        <v>1</v>
      </c>
      <c r="BA49">
        <v>1</v>
      </c>
      <c r="BB49">
        <v>1</v>
      </c>
      <c r="BC49">
        <v>1</v>
      </c>
      <c r="BD49" t="s">
        <v>3</v>
      </c>
      <c r="BE49" t="s">
        <v>3</v>
      </c>
      <c r="BF49" t="s">
        <v>3</v>
      </c>
      <c r="BG49" t="s">
        <v>3</v>
      </c>
      <c r="BH49">
        <v>0</v>
      </c>
      <c r="BI49">
        <v>4</v>
      </c>
      <c r="BJ49" t="s">
        <v>99</v>
      </c>
      <c r="BM49">
        <v>0</v>
      </c>
      <c r="BN49">
        <v>0</v>
      </c>
      <c r="BO49" t="s">
        <v>3</v>
      </c>
      <c r="BP49">
        <v>0</v>
      </c>
      <c r="BQ49">
        <v>1</v>
      </c>
      <c r="BR49">
        <v>0</v>
      </c>
      <c r="BS49">
        <v>1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3</v>
      </c>
      <c r="BZ49">
        <v>70</v>
      </c>
      <c r="CA49">
        <v>10</v>
      </c>
      <c r="CB49" t="s">
        <v>3</v>
      </c>
      <c r="CE49">
        <v>0</v>
      </c>
      <c r="CF49">
        <v>0</v>
      </c>
      <c r="CG49">
        <v>0</v>
      </c>
      <c r="CM49">
        <v>0</v>
      </c>
      <c r="CN49" t="s">
        <v>3</v>
      </c>
      <c r="CO49">
        <v>0</v>
      </c>
      <c r="CP49">
        <f t="shared" si="41"/>
        <v>396.57</v>
      </c>
      <c r="CQ49">
        <f t="shared" si="42"/>
        <v>56.45</v>
      </c>
      <c r="CR49">
        <f t="shared" ref="CR49:CR54" si="67">((((ET49)*BB49-(EU49)*BS49)+AE49*BS49)*AV49)</f>
        <v>10.95</v>
      </c>
      <c r="CS49">
        <f t="shared" si="44"/>
        <v>0.03</v>
      </c>
      <c r="CT49">
        <f t="shared" si="45"/>
        <v>1605.85</v>
      </c>
      <c r="CU49">
        <f t="shared" si="46"/>
        <v>0</v>
      </c>
      <c r="CV49">
        <f t="shared" si="47"/>
        <v>2.42</v>
      </c>
      <c r="CW49">
        <f t="shared" si="48"/>
        <v>0</v>
      </c>
      <c r="CX49">
        <f t="shared" si="49"/>
        <v>0</v>
      </c>
      <c r="CY49">
        <f t="shared" si="50"/>
        <v>266.41300000000001</v>
      </c>
      <c r="CZ49">
        <f t="shared" si="51"/>
        <v>38.058999999999997</v>
      </c>
      <c r="DC49" t="s">
        <v>3</v>
      </c>
      <c r="DD49" t="s">
        <v>3</v>
      </c>
      <c r="DE49" t="s">
        <v>3</v>
      </c>
      <c r="DF49" t="s">
        <v>3</v>
      </c>
      <c r="DG49" t="s">
        <v>3</v>
      </c>
      <c r="DH49" t="s">
        <v>3</v>
      </c>
      <c r="DI49" t="s">
        <v>3</v>
      </c>
      <c r="DJ49" t="s">
        <v>3</v>
      </c>
      <c r="DK49" t="s">
        <v>3</v>
      </c>
      <c r="DL49" t="s">
        <v>3</v>
      </c>
      <c r="DM49" t="s">
        <v>3</v>
      </c>
      <c r="DN49">
        <v>0</v>
      </c>
      <c r="DO49">
        <v>0</v>
      </c>
      <c r="DP49">
        <v>1</v>
      </c>
      <c r="DQ49">
        <v>1</v>
      </c>
      <c r="DU49">
        <v>1003</v>
      </c>
      <c r="DV49" t="s">
        <v>91</v>
      </c>
      <c r="DW49" t="s">
        <v>91</v>
      </c>
      <c r="DX49">
        <v>100</v>
      </c>
      <c r="DZ49" t="s">
        <v>3</v>
      </c>
      <c r="EA49" t="s">
        <v>3</v>
      </c>
      <c r="EB49" t="s">
        <v>3</v>
      </c>
      <c r="EC49" t="s">
        <v>3</v>
      </c>
      <c r="EE49">
        <v>1441815344</v>
      </c>
      <c r="EF49">
        <v>1</v>
      </c>
      <c r="EG49" t="s">
        <v>20</v>
      </c>
      <c r="EH49">
        <v>0</v>
      </c>
      <c r="EI49" t="s">
        <v>3</v>
      </c>
      <c r="EJ49">
        <v>4</v>
      </c>
      <c r="EK49">
        <v>0</v>
      </c>
      <c r="EL49" t="s">
        <v>21</v>
      </c>
      <c r="EM49" t="s">
        <v>22</v>
      </c>
      <c r="EO49" t="s">
        <v>3</v>
      </c>
      <c r="EQ49">
        <v>1024</v>
      </c>
      <c r="ER49">
        <v>1673.25</v>
      </c>
      <c r="ES49">
        <v>56.45</v>
      </c>
      <c r="ET49">
        <v>10.95</v>
      </c>
      <c r="EU49">
        <v>0.03</v>
      </c>
      <c r="EV49">
        <v>1605.85</v>
      </c>
      <c r="EW49">
        <v>2.42</v>
      </c>
      <c r="EX49">
        <v>0</v>
      </c>
      <c r="EY49">
        <v>0</v>
      </c>
      <c r="FQ49">
        <v>0</v>
      </c>
      <c r="FR49">
        <f t="shared" si="52"/>
        <v>0</v>
      </c>
      <c r="FS49">
        <v>0</v>
      </c>
      <c r="FX49">
        <v>70</v>
      </c>
      <c r="FY49">
        <v>10</v>
      </c>
      <c r="GA49" t="s">
        <v>3</v>
      </c>
      <c r="GD49">
        <v>0</v>
      </c>
      <c r="GF49">
        <v>1032671561</v>
      </c>
      <c r="GG49">
        <v>2</v>
      </c>
      <c r="GH49">
        <v>1</v>
      </c>
      <c r="GI49">
        <v>-2</v>
      </c>
      <c r="GJ49">
        <v>0</v>
      </c>
      <c r="GK49">
        <f>ROUND(R49*(R12)/100,2)</f>
        <v>0.01</v>
      </c>
      <c r="GL49">
        <f t="shared" si="53"/>
        <v>0</v>
      </c>
      <c r="GM49">
        <f t="shared" si="54"/>
        <v>701.05</v>
      </c>
      <c r="GN49">
        <f t="shared" si="55"/>
        <v>0</v>
      </c>
      <c r="GO49">
        <f t="shared" si="56"/>
        <v>0</v>
      </c>
      <c r="GP49">
        <f t="shared" si="57"/>
        <v>701.05</v>
      </c>
      <c r="GR49">
        <v>0</v>
      </c>
      <c r="GS49">
        <v>3</v>
      </c>
      <c r="GT49">
        <v>0</v>
      </c>
      <c r="GU49" t="s">
        <v>3</v>
      </c>
      <c r="GV49">
        <f t="shared" si="58"/>
        <v>0</v>
      </c>
      <c r="GW49">
        <v>1</v>
      </c>
      <c r="GX49">
        <f t="shared" si="59"/>
        <v>0</v>
      </c>
      <c r="HA49">
        <v>0</v>
      </c>
      <c r="HB49">
        <v>0</v>
      </c>
      <c r="HC49">
        <f t="shared" si="60"/>
        <v>0</v>
      </c>
      <c r="HE49" t="s">
        <v>3</v>
      </c>
      <c r="HF49" t="s">
        <v>3</v>
      </c>
      <c r="HM49" t="s">
        <v>3</v>
      </c>
      <c r="HN49" t="s">
        <v>3</v>
      </c>
      <c r="HO49" t="s">
        <v>3</v>
      </c>
      <c r="HP49" t="s">
        <v>3</v>
      </c>
      <c r="HQ49" t="s">
        <v>3</v>
      </c>
      <c r="IK49">
        <v>0</v>
      </c>
    </row>
    <row r="50" spans="1:245" x14ac:dyDescent="0.2">
      <c r="A50">
        <v>17</v>
      </c>
      <c r="B50">
        <v>1</v>
      </c>
      <c r="C50">
        <f>ROW(SmtRes!A24)</f>
        <v>24</v>
      </c>
      <c r="D50">
        <f>ROW(EtalonRes!A46)</f>
        <v>46</v>
      </c>
      <c r="E50" t="s">
        <v>3</v>
      </c>
      <c r="F50" t="s">
        <v>100</v>
      </c>
      <c r="G50" t="s">
        <v>101</v>
      </c>
      <c r="H50" t="s">
        <v>91</v>
      </c>
      <c r="I50">
        <f>ROUND((3.3+0.2+15.4+3.1+1.4+0.3)/100,9)</f>
        <v>0.23699999999999999</v>
      </c>
      <c r="J50">
        <v>0</v>
      </c>
      <c r="K50">
        <f>ROUND((3.3+0.2+15.4+3.1+1.4+0.3)/100,9)</f>
        <v>0.23699999999999999</v>
      </c>
      <c r="O50">
        <f t="shared" si="21"/>
        <v>1878.62</v>
      </c>
      <c r="P50">
        <f t="shared" si="22"/>
        <v>16.64</v>
      </c>
      <c r="Q50">
        <f t="shared" si="23"/>
        <v>12.02</v>
      </c>
      <c r="R50">
        <f t="shared" si="24"/>
        <v>0.19</v>
      </c>
      <c r="S50">
        <f t="shared" si="25"/>
        <v>1849.96</v>
      </c>
      <c r="T50">
        <f t="shared" si="26"/>
        <v>0</v>
      </c>
      <c r="U50">
        <f t="shared" si="27"/>
        <v>2.5216799999999999</v>
      </c>
      <c r="V50">
        <f t="shared" si="28"/>
        <v>0</v>
      </c>
      <c r="W50">
        <f t="shared" si="29"/>
        <v>0</v>
      </c>
      <c r="X50">
        <f t="shared" si="30"/>
        <v>1294.97</v>
      </c>
      <c r="Y50">
        <f t="shared" si="31"/>
        <v>185</v>
      </c>
      <c r="AA50">
        <v>-1</v>
      </c>
      <c r="AB50">
        <f t="shared" si="32"/>
        <v>7926.65</v>
      </c>
      <c r="AC50">
        <f t="shared" si="63"/>
        <v>70.23</v>
      </c>
      <c r="AD50">
        <f t="shared" si="64"/>
        <v>50.7</v>
      </c>
      <c r="AE50">
        <f t="shared" si="65"/>
        <v>0.81</v>
      </c>
      <c r="AF50">
        <f t="shared" si="65"/>
        <v>7805.72</v>
      </c>
      <c r="AG50">
        <f t="shared" si="37"/>
        <v>0</v>
      </c>
      <c r="AH50">
        <f t="shared" si="66"/>
        <v>10.64</v>
      </c>
      <c r="AI50">
        <f t="shared" si="66"/>
        <v>0</v>
      </c>
      <c r="AJ50">
        <f t="shared" si="40"/>
        <v>0</v>
      </c>
      <c r="AK50">
        <v>7926.65</v>
      </c>
      <c r="AL50">
        <v>70.23</v>
      </c>
      <c r="AM50">
        <v>50.7</v>
      </c>
      <c r="AN50">
        <v>0.81</v>
      </c>
      <c r="AO50">
        <v>7805.72</v>
      </c>
      <c r="AP50">
        <v>0</v>
      </c>
      <c r="AQ50">
        <v>10.64</v>
      </c>
      <c r="AR50">
        <v>0</v>
      </c>
      <c r="AS50">
        <v>0</v>
      </c>
      <c r="AT50">
        <v>70</v>
      </c>
      <c r="AU50">
        <v>10</v>
      </c>
      <c r="AV50">
        <v>1</v>
      </c>
      <c r="AW50">
        <v>1</v>
      </c>
      <c r="AZ50">
        <v>1</v>
      </c>
      <c r="BA50">
        <v>1</v>
      </c>
      <c r="BB50">
        <v>1</v>
      </c>
      <c r="BC50">
        <v>1</v>
      </c>
      <c r="BD50" t="s">
        <v>3</v>
      </c>
      <c r="BE50" t="s">
        <v>3</v>
      </c>
      <c r="BF50" t="s">
        <v>3</v>
      </c>
      <c r="BG50" t="s">
        <v>3</v>
      </c>
      <c r="BH50">
        <v>0</v>
      </c>
      <c r="BI50">
        <v>4</v>
      </c>
      <c r="BJ50" t="s">
        <v>102</v>
      </c>
      <c r="BM50">
        <v>0</v>
      </c>
      <c r="BN50">
        <v>0</v>
      </c>
      <c r="BO50" t="s">
        <v>3</v>
      </c>
      <c r="BP50">
        <v>0</v>
      </c>
      <c r="BQ50">
        <v>1</v>
      </c>
      <c r="BR50">
        <v>0</v>
      </c>
      <c r="BS50">
        <v>1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3</v>
      </c>
      <c r="BZ50">
        <v>70</v>
      </c>
      <c r="CA50">
        <v>10</v>
      </c>
      <c r="CB50" t="s">
        <v>3</v>
      </c>
      <c r="CE50">
        <v>0</v>
      </c>
      <c r="CF50">
        <v>0</v>
      </c>
      <c r="CG50">
        <v>0</v>
      </c>
      <c r="CM50">
        <v>0</v>
      </c>
      <c r="CN50" t="s">
        <v>3</v>
      </c>
      <c r="CO50">
        <v>0</v>
      </c>
      <c r="CP50">
        <f t="shared" si="41"/>
        <v>1878.6200000000001</v>
      </c>
      <c r="CQ50">
        <f t="shared" si="42"/>
        <v>70.23</v>
      </c>
      <c r="CR50">
        <f t="shared" si="67"/>
        <v>50.7</v>
      </c>
      <c r="CS50">
        <f t="shared" si="44"/>
        <v>0.81</v>
      </c>
      <c r="CT50">
        <f t="shared" si="45"/>
        <v>7805.72</v>
      </c>
      <c r="CU50">
        <f t="shared" si="46"/>
        <v>0</v>
      </c>
      <c r="CV50">
        <f t="shared" si="47"/>
        <v>10.64</v>
      </c>
      <c r="CW50">
        <f t="shared" si="48"/>
        <v>0</v>
      </c>
      <c r="CX50">
        <f t="shared" si="49"/>
        <v>0</v>
      </c>
      <c r="CY50">
        <f t="shared" si="50"/>
        <v>1294.972</v>
      </c>
      <c r="CZ50">
        <f t="shared" si="51"/>
        <v>184.99599999999998</v>
      </c>
      <c r="DC50" t="s">
        <v>3</v>
      </c>
      <c r="DD50" t="s">
        <v>3</v>
      </c>
      <c r="DE50" t="s">
        <v>3</v>
      </c>
      <c r="DF50" t="s">
        <v>3</v>
      </c>
      <c r="DG50" t="s">
        <v>3</v>
      </c>
      <c r="DH50" t="s">
        <v>3</v>
      </c>
      <c r="DI50" t="s">
        <v>3</v>
      </c>
      <c r="DJ50" t="s">
        <v>3</v>
      </c>
      <c r="DK50" t="s">
        <v>3</v>
      </c>
      <c r="DL50" t="s">
        <v>3</v>
      </c>
      <c r="DM50" t="s">
        <v>3</v>
      </c>
      <c r="DN50">
        <v>0</v>
      </c>
      <c r="DO50">
        <v>0</v>
      </c>
      <c r="DP50">
        <v>1</v>
      </c>
      <c r="DQ50">
        <v>1</v>
      </c>
      <c r="DU50">
        <v>1003</v>
      </c>
      <c r="DV50" t="s">
        <v>91</v>
      </c>
      <c r="DW50" t="s">
        <v>91</v>
      </c>
      <c r="DX50">
        <v>100</v>
      </c>
      <c r="DZ50" t="s">
        <v>3</v>
      </c>
      <c r="EA50" t="s">
        <v>3</v>
      </c>
      <c r="EB50" t="s">
        <v>3</v>
      </c>
      <c r="EC50" t="s">
        <v>3</v>
      </c>
      <c r="EE50">
        <v>1441815344</v>
      </c>
      <c r="EF50">
        <v>1</v>
      </c>
      <c r="EG50" t="s">
        <v>20</v>
      </c>
      <c r="EH50">
        <v>0</v>
      </c>
      <c r="EI50" t="s">
        <v>3</v>
      </c>
      <c r="EJ50">
        <v>4</v>
      </c>
      <c r="EK50">
        <v>0</v>
      </c>
      <c r="EL50" t="s">
        <v>21</v>
      </c>
      <c r="EM50" t="s">
        <v>22</v>
      </c>
      <c r="EO50" t="s">
        <v>3</v>
      </c>
      <c r="EQ50">
        <v>1836032</v>
      </c>
      <c r="ER50">
        <v>7926.65</v>
      </c>
      <c r="ES50">
        <v>70.23</v>
      </c>
      <c r="ET50">
        <v>50.7</v>
      </c>
      <c r="EU50">
        <v>0.81</v>
      </c>
      <c r="EV50">
        <v>7805.72</v>
      </c>
      <c r="EW50">
        <v>10.64</v>
      </c>
      <c r="EX50">
        <v>0</v>
      </c>
      <c r="EY50">
        <v>0</v>
      </c>
      <c r="FQ50">
        <v>0</v>
      </c>
      <c r="FR50">
        <f t="shared" si="52"/>
        <v>0</v>
      </c>
      <c r="FS50">
        <v>0</v>
      </c>
      <c r="FX50">
        <v>70</v>
      </c>
      <c r="FY50">
        <v>10</v>
      </c>
      <c r="GA50" t="s">
        <v>3</v>
      </c>
      <c r="GD50">
        <v>0</v>
      </c>
      <c r="GF50">
        <v>1087258960</v>
      </c>
      <c r="GG50">
        <v>2</v>
      </c>
      <c r="GH50">
        <v>1</v>
      </c>
      <c r="GI50">
        <v>-2</v>
      </c>
      <c r="GJ50">
        <v>0</v>
      </c>
      <c r="GK50">
        <f>ROUND(R50*(R12)/100,2)</f>
        <v>0.21</v>
      </c>
      <c r="GL50">
        <f t="shared" si="53"/>
        <v>0</v>
      </c>
      <c r="GM50">
        <f t="shared" si="54"/>
        <v>3358.8</v>
      </c>
      <c r="GN50">
        <f t="shared" si="55"/>
        <v>0</v>
      </c>
      <c r="GO50">
        <f t="shared" si="56"/>
        <v>0</v>
      </c>
      <c r="GP50">
        <f t="shared" si="57"/>
        <v>3358.8</v>
      </c>
      <c r="GR50">
        <v>0</v>
      </c>
      <c r="GS50">
        <v>3</v>
      </c>
      <c r="GT50">
        <v>0</v>
      </c>
      <c r="GU50" t="s">
        <v>3</v>
      </c>
      <c r="GV50">
        <f t="shared" si="58"/>
        <v>0</v>
      </c>
      <c r="GW50">
        <v>1</v>
      </c>
      <c r="GX50">
        <f t="shared" si="59"/>
        <v>0</v>
      </c>
      <c r="HA50">
        <v>0</v>
      </c>
      <c r="HB50">
        <v>0</v>
      </c>
      <c r="HC50">
        <f t="shared" si="60"/>
        <v>0</v>
      </c>
      <c r="HE50" t="s">
        <v>3</v>
      </c>
      <c r="HF50" t="s">
        <v>3</v>
      </c>
      <c r="HM50" t="s">
        <v>3</v>
      </c>
      <c r="HN50" t="s">
        <v>3</v>
      </c>
      <c r="HO50" t="s">
        <v>3</v>
      </c>
      <c r="HP50" t="s">
        <v>3</v>
      </c>
      <c r="HQ50" t="s">
        <v>3</v>
      </c>
      <c r="IK50">
        <v>0</v>
      </c>
    </row>
    <row r="51" spans="1:245" x14ac:dyDescent="0.2">
      <c r="A51">
        <v>18</v>
      </c>
      <c r="B51">
        <v>1</v>
      </c>
      <c r="C51">
        <v>21</v>
      </c>
      <c r="E51" t="s">
        <v>3</v>
      </c>
      <c r="F51" t="s">
        <v>103</v>
      </c>
      <c r="G51" t="s">
        <v>104</v>
      </c>
      <c r="H51" t="s">
        <v>105</v>
      </c>
      <c r="I51">
        <f>I50*J51</f>
        <v>-0.23699999999999999</v>
      </c>
      <c r="J51">
        <v>-1</v>
      </c>
      <c r="K51">
        <v>-1</v>
      </c>
      <c r="O51">
        <f t="shared" si="21"/>
        <v>-12.99</v>
      </c>
      <c r="P51">
        <f t="shared" si="22"/>
        <v>-12.99</v>
      </c>
      <c r="Q51">
        <f t="shared" si="23"/>
        <v>0</v>
      </c>
      <c r="R51">
        <f t="shared" si="24"/>
        <v>0</v>
      </c>
      <c r="S51">
        <f t="shared" si="25"/>
        <v>0</v>
      </c>
      <c r="T51">
        <f t="shared" si="26"/>
        <v>0</v>
      </c>
      <c r="U51">
        <f t="shared" si="27"/>
        <v>0</v>
      </c>
      <c r="V51">
        <f t="shared" si="28"/>
        <v>0</v>
      </c>
      <c r="W51">
        <f t="shared" si="29"/>
        <v>0</v>
      </c>
      <c r="X51">
        <f t="shared" si="30"/>
        <v>0</v>
      </c>
      <c r="Y51">
        <f t="shared" si="31"/>
        <v>0</v>
      </c>
      <c r="AA51">
        <v>-1</v>
      </c>
      <c r="AB51">
        <f t="shared" si="32"/>
        <v>54.81</v>
      </c>
      <c r="AC51">
        <f t="shared" si="63"/>
        <v>54.81</v>
      </c>
      <c r="AD51">
        <f t="shared" si="64"/>
        <v>0</v>
      </c>
      <c r="AE51">
        <f t="shared" si="65"/>
        <v>0</v>
      </c>
      <c r="AF51">
        <f t="shared" si="65"/>
        <v>0</v>
      </c>
      <c r="AG51">
        <f t="shared" si="37"/>
        <v>0</v>
      </c>
      <c r="AH51">
        <f t="shared" si="66"/>
        <v>0</v>
      </c>
      <c r="AI51">
        <f t="shared" si="66"/>
        <v>0</v>
      </c>
      <c r="AJ51">
        <f t="shared" si="40"/>
        <v>0</v>
      </c>
      <c r="AK51">
        <v>54.81</v>
      </c>
      <c r="AL51">
        <v>54.81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70</v>
      </c>
      <c r="AU51">
        <v>10</v>
      </c>
      <c r="AV51">
        <v>1</v>
      </c>
      <c r="AW51">
        <v>1</v>
      </c>
      <c r="AZ51">
        <v>1</v>
      </c>
      <c r="BA51">
        <v>1</v>
      </c>
      <c r="BB51">
        <v>1</v>
      </c>
      <c r="BC51">
        <v>1</v>
      </c>
      <c r="BD51" t="s">
        <v>3</v>
      </c>
      <c r="BE51" t="s">
        <v>3</v>
      </c>
      <c r="BF51" t="s">
        <v>3</v>
      </c>
      <c r="BG51" t="s">
        <v>3</v>
      </c>
      <c r="BH51">
        <v>3</v>
      </c>
      <c r="BI51">
        <v>4</v>
      </c>
      <c r="BJ51" t="s">
        <v>106</v>
      </c>
      <c r="BM51">
        <v>0</v>
      </c>
      <c r="BN51">
        <v>0</v>
      </c>
      <c r="BO51" t="s">
        <v>3</v>
      </c>
      <c r="BP51">
        <v>0</v>
      </c>
      <c r="BQ51">
        <v>1</v>
      </c>
      <c r="BR51">
        <v>1</v>
      </c>
      <c r="BS51">
        <v>1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3</v>
      </c>
      <c r="BZ51">
        <v>70</v>
      </c>
      <c r="CA51">
        <v>10</v>
      </c>
      <c r="CB51" t="s">
        <v>3</v>
      </c>
      <c r="CE51">
        <v>0</v>
      </c>
      <c r="CF51">
        <v>0</v>
      </c>
      <c r="CG51">
        <v>0</v>
      </c>
      <c r="CM51">
        <v>0</v>
      </c>
      <c r="CN51" t="s">
        <v>3</v>
      </c>
      <c r="CO51">
        <v>0</v>
      </c>
      <c r="CP51">
        <f t="shared" si="41"/>
        <v>-12.99</v>
      </c>
      <c r="CQ51">
        <f t="shared" si="42"/>
        <v>54.81</v>
      </c>
      <c r="CR51">
        <f t="shared" si="67"/>
        <v>0</v>
      </c>
      <c r="CS51">
        <f t="shared" si="44"/>
        <v>0</v>
      </c>
      <c r="CT51">
        <f t="shared" si="45"/>
        <v>0</v>
      </c>
      <c r="CU51">
        <f t="shared" si="46"/>
        <v>0</v>
      </c>
      <c r="CV51">
        <f t="shared" si="47"/>
        <v>0</v>
      </c>
      <c r="CW51">
        <f t="shared" si="48"/>
        <v>0</v>
      </c>
      <c r="CX51">
        <f t="shared" si="49"/>
        <v>0</v>
      </c>
      <c r="CY51">
        <f t="shared" si="50"/>
        <v>0</v>
      </c>
      <c r="CZ51">
        <f t="shared" si="51"/>
        <v>0</v>
      </c>
      <c r="DC51" t="s">
        <v>3</v>
      </c>
      <c r="DD51" t="s">
        <v>3</v>
      </c>
      <c r="DE51" t="s">
        <v>3</v>
      </c>
      <c r="DF51" t="s">
        <v>3</v>
      </c>
      <c r="DG51" t="s">
        <v>3</v>
      </c>
      <c r="DH51" t="s">
        <v>3</v>
      </c>
      <c r="DI51" t="s">
        <v>3</v>
      </c>
      <c r="DJ51" t="s">
        <v>3</v>
      </c>
      <c r="DK51" t="s">
        <v>3</v>
      </c>
      <c r="DL51" t="s">
        <v>3</v>
      </c>
      <c r="DM51" t="s">
        <v>3</v>
      </c>
      <c r="DN51">
        <v>0</v>
      </c>
      <c r="DO51">
        <v>0</v>
      </c>
      <c r="DP51">
        <v>1</v>
      </c>
      <c r="DQ51">
        <v>1</v>
      </c>
      <c r="DU51">
        <v>1007</v>
      </c>
      <c r="DV51" t="s">
        <v>105</v>
      </c>
      <c r="DW51" t="s">
        <v>105</v>
      </c>
      <c r="DX51">
        <v>1</v>
      </c>
      <c r="DZ51" t="s">
        <v>3</v>
      </c>
      <c r="EA51" t="s">
        <v>3</v>
      </c>
      <c r="EB51" t="s">
        <v>3</v>
      </c>
      <c r="EC51" t="s">
        <v>3</v>
      </c>
      <c r="EE51">
        <v>1441815344</v>
      </c>
      <c r="EF51">
        <v>1</v>
      </c>
      <c r="EG51" t="s">
        <v>20</v>
      </c>
      <c r="EH51">
        <v>0</v>
      </c>
      <c r="EI51" t="s">
        <v>3</v>
      </c>
      <c r="EJ51">
        <v>4</v>
      </c>
      <c r="EK51">
        <v>0</v>
      </c>
      <c r="EL51" t="s">
        <v>21</v>
      </c>
      <c r="EM51" t="s">
        <v>22</v>
      </c>
      <c r="EO51" t="s">
        <v>3</v>
      </c>
      <c r="EQ51">
        <v>1024</v>
      </c>
      <c r="ER51">
        <v>54.81</v>
      </c>
      <c r="ES51">
        <v>54.81</v>
      </c>
      <c r="ET51">
        <v>0</v>
      </c>
      <c r="EU51">
        <v>0</v>
      </c>
      <c r="EV51">
        <v>0</v>
      </c>
      <c r="EW51">
        <v>0</v>
      </c>
      <c r="EX51">
        <v>0</v>
      </c>
      <c r="FQ51">
        <v>0</v>
      </c>
      <c r="FR51">
        <f t="shared" si="52"/>
        <v>0</v>
      </c>
      <c r="FS51">
        <v>0</v>
      </c>
      <c r="FX51">
        <v>70</v>
      </c>
      <c r="FY51">
        <v>10</v>
      </c>
      <c r="GA51" t="s">
        <v>3</v>
      </c>
      <c r="GD51">
        <v>0</v>
      </c>
      <c r="GF51">
        <v>2112060389</v>
      </c>
      <c r="GG51">
        <v>2</v>
      </c>
      <c r="GH51">
        <v>1</v>
      </c>
      <c r="GI51">
        <v>-2</v>
      </c>
      <c r="GJ51">
        <v>0</v>
      </c>
      <c r="GK51">
        <f>ROUND(R51*(R12)/100,2)</f>
        <v>0</v>
      </c>
      <c r="GL51">
        <f t="shared" si="53"/>
        <v>0</v>
      </c>
      <c r="GM51">
        <f t="shared" si="54"/>
        <v>-12.99</v>
      </c>
      <c r="GN51">
        <f t="shared" si="55"/>
        <v>0</v>
      </c>
      <c r="GO51">
        <f t="shared" si="56"/>
        <v>0</v>
      </c>
      <c r="GP51">
        <f t="shared" si="57"/>
        <v>-12.99</v>
      </c>
      <c r="GR51">
        <v>0</v>
      </c>
      <c r="GS51">
        <v>3</v>
      </c>
      <c r="GT51">
        <v>0</v>
      </c>
      <c r="GU51" t="s">
        <v>3</v>
      </c>
      <c r="GV51">
        <f t="shared" si="58"/>
        <v>0</v>
      </c>
      <c r="GW51">
        <v>1</v>
      </c>
      <c r="GX51">
        <f t="shared" si="59"/>
        <v>0</v>
      </c>
      <c r="HA51">
        <v>0</v>
      </c>
      <c r="HB51">
        <v>0</v>
      </c>
      <c r="HC51">
        <f t="shared" si="60"/>
        <v>0</v>
      </c>
      <c r="HE51" t="s">
        <v>3</v>
      </c>
      <c r="HF51" t="s">
        <v>3</v>
      </c>
      <c r="HM51" t="s">
        <v>3</v>
      </c>
      <c r="HN51" t="s">
        <v>3</v>
      </c>
      <c r="HO51" t="s">
        <v>3</v>
      </c>
      <c r="HP51" t="s">
        <v>3</v>
      </c>
      <c r="HQ51" t="s">
        <v>3</v>
      </c>
      <c r="IK51">
        <v>0</v>
      </c>
    </row>
    <row r="52" spans="1:245" x14ac:dyDescent="0.2">
      <c r="A52">
        <v>17</v>
      </c>
      <c r="B52">
        <v>1</v>
      </c>
      <c r="C52">
        <f>ROW(SmtRes!A27)</f>
        <v>27</v>
      </c>
      <c r="D52">
        <f>ROW(EtalonRes!A49)</f>
        <v>49</v>
      </c>
      <c r="E52" t="s">
        <v>3</v>
      </c>
      <c r="F52" t="s">
        <v>107</v>
      </c>
      <c r="G52" t="s">
        <v>108</v>
      </c>
      <c r="H52" t="s">
        <v>91</v>
      </c>
      <c r="I52">
        <f>ROUND((8.9+4.3+13.5+2.7)/100,9)</f>
        <v>0.29399999999999998</v>
      </c>
      <c r="J52">
        <v>0</v>
      </c>
      <c r="K52">
        <f>ROUND((8.9+4.3+13.5+2.7)/100,9)</f>
        <v>0.29399999999999998</v>
      </c>
      <c r="O52">
        <f t="shared" si="21"/>
        <v>737.64</v>
      </c>
      <c r="P52">
        <f t="shared" si="22"/>
        <v>59.62</v>
      </c>
      <c r="Q52">
        <f t="shared" si="23"/>
        <v>6.91</v>
      </c>
      <c r="R52">
        <f t="shared" si="24"/>
        <v>0.02</v>
      </c>
      <c r="S52">
        <f t="shared" si="25"/>
        <v>671.11</v>
      </c>
      <c r="T52">
        <f t="shared" si="26"/>
        <v>0</v>
      </c>
      <c r="U52">
        <f t="shared" si="27"/>
        <v>1.01136</v>
      </c>
      <c r="V52">
        <f t="shared" si="28"/>
        <v>0</v>
      </c>
      <c r="W52">
        <f t="shared" si="29"/>
        <v>0</v>
      </c>
      <c r="X52">
        <f t="shared" si="30"/>
        <v>469.78</v>
      </c>
      <c r="Y52">
        <f t="shared" si="31"/>
        <v>67.11</v>
      </c>
      <c r="AA52">
        <v>-1</v>
      </c>
      <c r="AB52">
        <f t="shared" si="32"/>
        <v>2509.0100000000002</v>
      </c>
      <c r="AC52">
        <f t="shared" si="63"/>
        <v>202.8</v>
      </c>
      <c r="AD52">
        <f t="shared" si="64"/>
        <v>23.51</v>
      </c>
      <c r="AE52">
        <f t="shared" si="65"/>
        <v>7.0000000000000007E-2</v>
      </c>
      <c r="AF52">
        <f t="shared" si="65"/>
        <v>2282.6999999999998</v>
      </c>
      <c r="AG52">
        <f t="shared" si="37"/>
        <v>0</v>
      </c>
      <c r="AH52">
        <f t="shared" si="66"/>
        <v>3.44</v>
      </c>
      <c r="AI52">
        <f t="shared" si="66"/>
        <v>0</v>
      </c>
      <c r="AJ52">
        <f t="shared" si="40"/>
        <v>0</v>
      </c>
      <c r="AK52">
        <v>2509.0100000000002</v>
      </c>
      <c r="AL52">
        <v>202.8</v>
      </c>
      <c r="AM52">
        <v>23.51</v>
      </c>
      <c r="AN52">
        <v>7.0000000000000007E-2</v>
      </c>
      <c r="AO52">
        <v>2282.6999999999998</v>
      </c>
      <c r="AP52">
        <v>0</v>
      </c>
      <c r="AQ52">
        <v>3.44</v>
      </c>
      <c r="AR52">
        <v>0</v>
      </c>
      <c r="AS52">
        <v>0</v>
      </c>
      <c r="AT52">
        <v>70</v>
      </c>
      <c r="AU52">
        <v>10</v>
      </c>
      <c r="AV52">
        <v>1</v>
      </c>
      <c r="AW52">
        <v>1</v>
      </c>
      <c r="AZ52">
        <v>1</v>
      </c>
      <c r="BA52">
        <v>1</v>
      </c>
      <c r="BB52">
        <v>1</v>
      </c>
      <c r="BC52">
        <v>1</v>
      </c>
      <c r="BD52" t="s">
        <v>3</v>
      </c>
      <c r="BE52" t="s">
        <v>3</v>
      </c>
      <c r="BF52" t="s">
        <v>3</v>
      </c>
      <c r="BG52" t="s">
        <v>3</v>
      </c>
      <c r="BH52">
        <v>0</v>
      </c>
      <c r="BI52">
        <v>4</v>
      </c>
      <c r="BJ52" t="s">
        <v>109</v>
      </c>
      <c r="BM52">
        <v>0</v>
      </c>
      <c r="BN52">
        <v>0</v>
      </c>
      <c r="BO52" t="s">
        <v>3</v>
      </c>
      <c r="BP52">
        <v>0</v>
      </c>
      <c r="BQ52">
        <v>1</v>
      </c>
      <c r="BR52">
        <v>0</v>
      </c>
      <c r="BS52">
        <v>1</v>
      </c>
      <c r="BT52">
        <v>1</v>
      </c>
      <c r="BU52">
        <v>1</v>
      </c>
      <c r="BV52">
        <v>1</v>
      </c>
      <c r="BW52">
        <v>1</v>
      </c>
      <c r="BX52">
        <v>1</v>
      </c>
      <c r="BY52" t="s">
        <v>3</v>
      </c>
      <c r="BZ52">
        <v>70</v>
      </c>
      <c r="CA52">
        <v>10</v>
      </c>
      <c r="CB52" t="s">
        <v>3</v>
      </c>
      <c r="CE52">
        <v>0</v>
      </c>
      <c r="CF52">
        <v>0</v>
      </c>
      <c r="CG52">
        <v>0</v>
      </c>
      <c r="CM52">
        <v>0</v>
      </c>
      <c r="CN52" t="s">
        <v>3</v>
      </c>
      <c r="CO52">
        <v>0</v>
      </c>
      <c r="CP52">
        <f t="shared" si="41"/>
        <v>737.64</v>
      </c>
      <c r="CQ52">
        <f t="shared" si="42"/>
        <v>202.8</v>
      </c>
      <c r="CR52">
        <f t="shared" si="67"/>
        <v>23.51</v>
      </c>
      <c r="CS52">
        <f t="shared" si="44"/>
        <v>7.0000000000000007E-2</v>
      </c>
      <c r="CT52">
        <f t="shared" si="45"/>
        <v>2282.6999999999998</v>
      </c>
      <c r="CU52">
        <f t="shared" si="46"/>
        <v>0</v>
      </c>
      <c r="CV52">
        <f t="shared" si="47"/>
        <v>3.44</v>
      </c>
      <c r="CW52">
        <f t="shared" si="48"/>
        <v>0</v>
      </c>
      <c r="CX52">
        <f t="shared" si="49"/>
        <v>0</v>
      </c>
      <c r="CY52">
        <f t="shared" si="50"/>
        <v>469.77700000000004</v>
      </c>
      <c r="CZ52">
        <f t="shared" si="51"/>
        <v>67.111000000000004</v>
      </c>
      <c r="DC52" t="s">
        <v>3</v>
      </c>
      <c r="DD52" t="s">
        <v>3</v>
      </c>
      <c r="DE52" t="s">
        <v>3</v>
      </c>
      <c r="DF52" t="s">
        <v>3</v>
      </c>
      <c r="DG52" t="s">
        <v>3</v>
      </c>
      <c r="DH52" t="s">
        <v>3</v>
      </c>
      <c r="DI52" t="s">
        <v>3</v>
      </c>
      <c r="DJ52" t="s">
        <v>3</v>
      </c>
      <c r="DK52" t="s">
        <v>3</v>
      </c>
      <c r="DL52" t="s">
        <v>3</v>
      </c>
      <c r="DM52" t="s">
        <v>3</v>
      </c>
      <c r="DN52">
        <v>0</v>
      </c>
      <c r="DO52">
        <v>0</v>
      </c>
      <c r="DP52">
        <v>1</v>
      </c>
      <c r="DQ52">
        <v>1</v>
      </c>
      <c r="DU52">
        <v>1003</v>
      </c>
      <c r="DV52" t="s">
        <v>91</v>
      </c>
      <c r="DW52" t="s">
        <v>91</v>
      </c>
      <c r="DX52">
        <v>100</v>
      </c>
      <c r="DZ52" t="s">
        <v>3</v>
      </c>
      <c r="EA52" t="s">
        <v>3</v>
      </c>
      <c r="EB52" t="s">
        <v>3</v>
      </c>
      <c r="EC52" t="s">
        <v>3</v>
      </c>
      <c r="EE52">
        <v>1441815344</v>
      </c>
      <c r="EF52">
        <v>1</v>
      </c>
      <c r="EG52" t="s">
        <v>20</v>
      </c>
      <c r="EH52">
        <v>0</v>
      </c>
      <c r="EI52" t="s">
        <v>3</v>
      </c>
      <c r="EJ52">
        <v>4</v>
      </c>
      <c r="EK52">
        <v>0</v>
      </c>
      <c r="EL52" t="s">
        <v>21</v>
      </c>
      <c r="EM52" t="s">
        <v>22</v>
      </c>
      <c r="EO52" t="s">
        <v>3</v>
      </c>
      <c r="EQ52">
        <v>1024</v>
      </c>
      <c r="ER52">
        <v>2509.0100000000002</v>
      </c>
      <c r="ES52">
        <v>202.8</v>
      </c>
      <c r="ET52">
        <v>23.51</v>
      </c>
      <c r="EU52">
        <v>7.0000000000000007E-2</v>
      </c>
      <c r="EV52">
        <v>2282.6999999999998</v>
      </c>
      <c r="EW52">
        <v>3.44</v>
      </c>
      <c r="EX52">
        <v>0</v>
      </c>
      <c r="EY52">
        <v>0</v>
      </c>
      <c r="FQ52">
        <v>0</v>
      </c>
      <c r="FR52">
        <f t="shared" si="52"/>
        <v>0</v>
      </c>
      <c r="FS52">
        <v>0</v>
      </c>
      <c r="FX52">
        <v>70</v>
      </c>
      <c r="FY52">
        <v>10</v>
      </c>
      <c r="GA52" t="s">
        <v>3</v>
      </c>
      <c r="GD52">
        <v>0</v>
      </c>
      <c r="GF52">
        <v>-1929809553</v>
      </c>
      <c r="GG52">
        <v>2</v>
      </c>
      <c r="GH52">
        <v>1</v>
      </c>
      <c r="GI52">
        <v>-2</v>
      </c>
      <c r="GJ52">
        <v>0</v>
      </c>
      <c r="GK52">
        <f>ROUND(R52*(R12)/100,2)</f>
        <v>0.02</v>
      </c>
      <c r="GL52">
        <f t="shared" si="53"/>
        <v>0</v>
      </c>
      <c r="GM52">
        <f t="shared" si="54"/>
        <v>1274.55</v>
      </c>
      <c r="GN52">
        <f t="shared" si="55"/>
        <v>0</v>
      </c>
      <c r="GO52">
        <f t="shared" si="56"/>
        <v>0</v>
      </c>
      <c r="GP52">
        <f t="shared" si="57"/>
        <v>1274.55</v>
      </c>
      <c r="GR52">
        <v>0</v>
      </c>
      <c r="GS52">
        <v>3</v>
      </c>
      <c r="GT52">
        <v>0</v>
      </c>
      <c r="GU52" t="s">
        <v>3</v>
      </c>
      <c r="GV52">
        <f t="shared" si="58"/>
        <v>0</v>
      </c>
      <c r="GW52">
        <v>1</v>
      </c>
      <c r="GX52">
        <f t="shared" si="59"/>
        <v>0</v>
      </c>
      <c r="HA52">
        <v>0</v>
      </c>
      <c r="HB52">
        <v>0</v>
      </c>
      <c r="HC52">
        <f t="shared" si="60"/>
        <v>0</v>
      </c>
      <c r="HE52" t="s">
        <v>3</v>
      </c>
      <c r="HF52" t="s">
        <v>3</v>
      </c>
      <c r="HM52" t="s">
        <v>3</v>
      </c>
      <c r="HN52" t="s">
        <v>3</v>
      </c>
      <c r="HO52" t="s">
        <v>3</v>
      </c>
      <c r="HP52" t="s">
        <v>3</v>
      </c>
      <c r="HQ52" t="s">
        <v>3</v>
      </c>
      <c r="IK52">
        <v>0</v>
      </c>
    </row>
    <row r="53" spans="1:245" x14ac:dyDescent="0.2">
      <c r="A53">
        <v>17</v>
      </c>
      <c r="B53">
        <v>1</v>
      </c>
      <c r="C53">
        <f>ROW(SmtRes!A33)</f>
        <v>33</v>
      </c>
      <c r="D53">
        <f>ROW(EtalonRes!A55)</f>
        <v>55</v>
      </c>
      <c r="E53" t="s">
        <v>3</v>
      </c>
      <c r="F53" t="s">
        <v>110</v>
      </c>
      <c r="G53" t="s">
        <v>111</v>
      </c>
      <c r="H53" t="s">
        <v>91</v>
      </c>
      <c r="I53">
        <f>ROUND((8.9+4.3+13.5+2.7)/100,9)</f>
        <v>0.29399999999999998</v>
      </c>
      <c r="J53">
        <v>0</v>
      </c>
      <c r="K53">
        <f>ROUND((8.9+4.3+13.5+2.7)/100,9)</f>
        <v>0.29399999999999998</v>
      </c>
      <c r="O53">
        <f t="shared" si="21"/>
        <v>2375.5500000000002</v>
      </c>
      <c r="P53">
        <f t="shared" si="22"/>
        <v>65.760000000000005</v>
      </c>
      <c r="Q53">
        <f t="shared" si="23"/>
        <v>14.91</v>
      </c>
      <c r="R53">
        <f t="shared" si="24"/>
        <v>0.24</v>
      </c>
      <c r="S53">
        <f t="shared" si="25"/>
        <v>2294.88</v>
      </c>
      <c r="T53">
        <f t="shared" si="26"/>
        <v>0</v>
      </c>
      <c r="U53">
        <f t="shared" si="27"/>
        <v>3.1281599999999998</v>
      </c>
      <c r="V53">
        <f t="shared" si="28"/>
        <v>0</v>
      </c>
      <c r="W53">
        <f t="shared" si="29"/>
        <v>0</v>
      </c>
      <c r="X53">
        <f t="shared" si="30"/>
        <v>1606.42</v>
      </c>
      <c r="Y53">
        <f t="shared" si="31"/>
        <v>229.49</v>
      </c>
      <c r="AA53">
        <v>-1</v>
      </c>
      <c r="AB53">
        <f t="shared" si="32"/>
        <v>8080.11</v>
      </c>
      <c r="AC53">
        <f t="shared" si="63"/>
        <v>223.69</v>
      </c>
      <c r="AD53">
        <f t="shared" si="64"/>
        <v>50.7</v>
      </c>
      <c r="AE53">
        <f t="shared" si="65"/>
        <v>0.81</v>
      </c>
      <c r="AF53">
        <f t="shared" si="65"/>
        <v>7805.72</v>
      </c>
      <c r="AG53">
        <f t="shared" si="37"/>
        <v>0</v>
      </c>
      <c r="AH53">
        <f t="shared" si="66"/>
        <v>10.64</v>
      </c>
      <c r="AI53">
        <f t="shared" si="66"/>
        <v>0</v>
      </c>
      <c r="AJ53">
        <f t="shared" si="40"/>
        <v>0</v>
      </c>
      <c r="AK53">
        <v>8080.11</v>
      </c>
      <c r="AL53">
        <v>223.69</v>
      </c>
      <c r="AM53">
        <v>50.7</v>
      </c>
      <c r="AN53">
        <v>0.81</v>
      </c>
      <c r="AO53">
        <v>7805.72</v>
      </c>
      <c r="AP53">
        <v>0</v>
      </c>
      <c r="AQ53">
        <v>10.64</v>
      </c>
      <c r="AR53">
        <v>0</v>
      </c>
      <c r="AS53">
        <v>0</v>
      </c>
      <c r="AT53">
        <v>70</v>
      </c>
      <c r="AU53">
        <v>10</v>
      </c>
      <c r="AV53">
        <v>1</v>
      </c>
      <c r="AW53">
        <v>1</v>
      </c>
      <c r="AZ53">
        <v>1</v>
      </c>
      <c r="BA53">
        <v>1</v>
      </c>
      <c r="BB53">
        <v>1</v>
      </c>
      <c r="BC53">
        <v>1</v>
      </c>
      <c r="BD53" t="s">
        <v>3</v>
      </c>
      <c r="BE53" t="s">
        <v>3</v>
      </c>
      <c r="BF53" t="s">
        <v>3</v>
      </c>
      <c r="BG53" t="s">
        <v>3</v>
      </c>
      <c r="BH53">
        <v>0</v>
      </c>
      <c r="BI53">
        <v>4</v>
      </c>
      <c r="BJ53" t="s">
        <v>112</v>
      </c>
      <c r="BM53">
        <v>0</v>
      </c>
      <c r="BN53">
        <v>0</v>
      </c>
      <c r="BO53" t="s">
        <v>3</v>
      </c>
      <c r="BP53">
        <v>0</v>
      </c>
      <c r="BQ53">
        <v>1</v>
      </c>
      <c r="BR53">
        <v>0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 t="s">
        <v>3</v>
      </c>
      <c r="BZ53">
        <v>70</v>
      </c>
      <c r="CA53">
        <v>10</v>
      </c>
      <c r="CB53" t="s">
        <v>3</v>
      </c>
      <c r="CE53">
        <v>0</v>
      </c>
      <c r="CF53">
        <v>0</v>
      </c>
      <c r="CG53">
        <v>0</v>
      </c>
      <c r="CM53">
        <v>0</v>
      </c>
      <c r="CN53" t="s">
        <v>3</v>
      </c>
      <c r="CO53">
        <v>0</v>
      </c>
      <c r="CP53">
        <f t="shared" si="41"/>
        <v>2375.5500000000002</v>
      </c>
      <c r="CQ53">
        <f t="shared" si="42"/>
        <v>223.69</v>
      </c>
      <c r="CR53">
        <f t="shared" si="67"/>
        <v>50.7</v>
      </c>
      <c r="CS53">
        <f t="shared" si="44"/>
        <v>0.81</v>
      </c>
      <c r="CT53">
        <f t="shared" si="45"/>
        <v>7805.72</v>
      </c>
      <c r="CU53">
        <f t="shared" si="46"/>
        <v>0</v>
      </c>
      <c r="CV53">
        <f t="shared" si="47"/>
        <v>10.64</v>
      </c>
      <c r="CW53">
        <f t="shared" si="48"/>
        <v>0</v>
      </c>
      <c r="CX53">
        <f t="shared" si="49"/>
        <v>0</v>
      </c>
      <c r="CY53">
        <f t="shared" si="50"/>
        <v>1606.4160000000002</v>
      </c>
      <c r="CZ53">
        <f t="shared" si="51"/>
        <v>229.48800000000003</v>
      </c>
      <c r="DC53" t="s">
        <v>3</v>
      </c>
      <c r="DD53" t="s">
        <v>3</v>
      </c>
      <c r="DE53" t="s">
        <v>3</v>
      </c>
      <c r="DF53" t="s">
        <v>3</v>
      </c>
      <c r="DG53" t="s">
        <v>3</v>
      </c>
      <c r="DH53" t="s">
        <v>3</v>
      </c>
      <c r="DI53" t="s">
        <v>3</v>
      </c>
      <c r="DJ53" t="s">
        <v>3</v>
      </c>
      <c r="DK53" t="s">
        <v>3</v>
      </c>
      <c r="DL53" t="s">
        <v>3</v>
      </c>
      <c r="DM53" t="s">
        <v>3</v>
      </c>
      <c r="DN53">
        <v>0</v>
      </c>
      <c r="DO53">
        <v>0</v>
      </c>
      <c r="DP53">
        <v>1</v>
      </c>
      <c r="DQ53">
        <v>1</v>
      </c>
      <c r="DU53">
        <v>1003</v>
      </c>
      <c r="DV53" t="s">
        <v>91</v>
      </c>
      <c r="DW53" t="s">
        <v>91</v>
      </c>
      <c r="DX53">
        <v>100</v>
      </c>
      <c r="DZ53" t="s">
        <v>3</v>
      </c>
      <c r="EA53" t="s">
        <v>3</v>
      </c>
      <c r="EB53" t="s">
        <v>3</v>
      </c>
      <c r="EC53" t="s">
        <v>3</v>
      </c>
      <c r="EE53">
        <v>1441815344</v>
      </c>
      <c r="EF53">
        <v>1</v>
      </c>
      <c r="EG53" t="s">
        <v>20</v>
      </c>
      <c r="EH53">
        <v>0</v>
      </c>
      <c r="EI53" t="s">
        <v>3</v>
      </c>
      <c r="EJ53">
        <v>4</v>
      </c>
      <c r="EK53">
        <v>0</v>
      </c>
      <c r="EL53" t="s">
        <v>21</v>
      </c>
      <c r="EM53" t="s">
        <v>22</v>
      </c>
      <c r="EO53" t="s">
        <v>3</v>
      </c>
      <c r="EQ53">
        <v>1836032</v>
      </c>
      <c r="ER53">
        <v>8080.11</v>
      </c>
      <c r="ES53">
        <v>223.69</v>
      </c>
      <c r="ET53">
        <v>50.7</v>
      </c>
      <c r="EU53">
        <v>0.81</v>
      </c>
      <c r="EV53">
        <v>7805.72</v>
      </c>
      <c r="EW53">
        <v>10.64</v>
      </c>
      <c r="EX53">
        <v>0</v>
      </c>
      <c r="EY53">
        <v>0</v>
      </c>
      <c r="FQ53">
        <v>0</v>
      </c>
      <c r="FR53">
        <f t="shared" si="52"/>
        <v>0</v>
      </c>
      <c r="FS53">
        <v>0</v>
      </c>
      <c r="FX53">
        <v>70</v>
      </c>
      <c r="FY53">
        <v>10</v>
      </c>
      <c r="GA53" t="s">
        <v>3</v>
      </c>
      <c r="GD53">
        <v>0</v>
      </c>
      <c r="GF53">
        <v>279930794</v>
      </c>
      <c r="GG53">
        <v>2</v>
      </c>
      <c r="GH53">
        <v>1</v>
      </c>
      <c r="GI53">
        <v>-2</v>
      </c>
      <c r="GJ53">
        <v>0</v>
      </c>
      <c r="GK53">
        <f>ROUND(R53*(R12)/100,2)</f>
        <v>0.26</v>
      </c>
      <c r="GL53">
        <f t="shared" si="53"/>
        <v>0</v>
      </c>
      <c r="GM53">
        <f t="shared" si="54"/>
        <v>4211.72</v>
      </c>
      <c r="GN53">
        <f t="shared" si="55"/>
        <v>0</v>
      </c>
      <c r="GO53">
        <f t="shared" si="56"/>
        <v>0</v>
      </c>
      <c r="GP53">
        <f t="shared" si="57"/>
        <v>4211.72</v>
      </c>
      <c r="GR53">
        <v>0</v>
      </c>
      <c r="GS53">
        <v>3</v>
      </c>
      <c r="GT53">
        <v>0</v>
      </c>
      <c r="GU53" t="s">
        <v>3</v>
      </c>
      <c r="GV53">
        <f t="shared" si="58"/>
        <v>0</v>
      </c>
      <c r="GW53">
        <v>1</v>
      </c>
      <c r="GX53">
        <f t="shared" si="59"/>
        <v>0</v>
      </c>
      <c r="HA53">
        <v>0</v>
      </c>
      <c r="HB53">
        <v>0</v>
      </c>
      <c r="HC53">
        <f t="shared" si="60"/>
        <v>0</v>
      </c>
      <c r="HE53" t="s">
        <v>3</v>
      </c>
      <c r="HF53" t="s">
        <v>3</v>
      </c>
      <c r="HM53" t="s">
        <v>3</v>
      </c>
      <c r="HN53" t="s">
        <v>3</v>
      </c>
      <c r="HO53" t="s">
        <v>3</v>
      </c>
      <c r="HP53" t="s">
        <v>3</v>
      </c>
      <c r="HQ53" t="s">
        <v>3</v>
      </c>
      <c r="IK53">
        <v>0</v>
      </c>
    </row>
    <row r="54" spans="1:245" x14ac:dyDescent="0.2">
      <c r="A54">
        <v>18</v>
      </c>
      <c r="B54">
        <v>1</v>
      </c>
      <c r="C54">
        <v>30</v>
      </c>
      <c r="E54" t="s">
        <v>3</v>
      </c>
      <c r="F54" t="s">
        <v>103</v>
      </c>
      <c r="G54" t="s">
        <v>104</v>
      </c>
      <c r="H54" t="s">
        <v>105</v>
      </c>
      <c r="I54">
        <f>I53*J54</f>
        <v>-1.1172</v>
      </c>
      <c r="J54">
        <v>-3.8000000000000003</v>
      </c>
      <c r="K54">
        <v>-3.8</v>
      </c>
      <c r="O54">
        <f t="shared" si="21"/>
        <v>-61.23</v>
      </c>
      <c r="P54">
        <f t="shared" si="22"/>
        <v>-61.23</v>
      </c>
      <c r="Q54">
        <f t="shared" si="23"/>
        <v>0</v>
      </c>
      <c r="R54">
        <f t="shared" si="24"/>
        <v>0</v>
      </c>
      <c r="S54">
        <f t="shared" si="25"/>
        <v>0</v>
      </c>
      <c r="T54">
        <f t="shared" si="26"/>
        <v>0</v>
      </c>
      <c r="U54">
        <f t="shared" si="27"/>
        <v>0</v>
      </c>
      <c r="V54">
        <f t="shared" si="28"/>
        <v>0</v>
      </c>
      <c r="W54">
        <f t="shared" si="29"/>
        <v>0</v>
      </c>
      <c r="X54">
        <f t="shared" si="30"/>
        <v>0</v>
      </c>
      <c r="Y54">
        <f t="shared" si="31"/>
        <v>0</v>
      </c>
      <c r="AA54">
        <v>-1</v>
      </c>
      <c r="AB54">
        <f t="shared" si="32"/>
        <v>54.81</v>
      </c>
      <c r="AC54">
        <f t="shared" si="63"/>
        <v>54.81</v>
      </c>
      <c r="AD54">
        <f t="shared" si="64"/>
        <v>0</v>
      </c>
      <c r="AE54">
        <f t="shared" si="65"/>
        <v>0</v>
      </c>
      <c r="AF54">
        <f t="shared" si="65"/>
        <v>0</v>
      </c>
      <c r="AG54">
        <f t="shared" si="37"/>
        <v>0</v>
      </c>
      <c r="AH54">
        <f t="shared" si="66"/>
        <v>0</v>
      </c>
      <c r="AI54">
        <f t="shared" si="66"/>
        <v>0</v>
      </c>
      <c r="AJ54">
        <f t="shared" si="40"/>
        <v>0</v>
      </c>
      <c r="AK54">
        <v>54.81</v>
      </c>
      <c r="AL54">
        <v>54.81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70</v>
      </c>
      <c r="AU54">
        <v>10</v>
      </c>
      <c r="AV54">
        <v>1</v>
      </c>
      <c r="AW54">
        <v>1</v>
      </c>
      <c r="AZ54">
        <v>1</v>
      </c>
      <c r="BA54">
        <v>1</v>
      </c>
      <c r="BB54">
        <v>1</v>
      </c>
      <c r="BC54">
        <v>1</v>
      </c>
      <c r="BD54" t="s">
        <v>3</v>
      </c>
      <c r="BE54" t="s">
        <v>3</v>
      </c>
      <c r="BF54" t="s">
        <v>3</v>
      </c>
      <c r="BG54" t="s">
        <v>3</v>
      </c>
      <c r="BH54">
        <v>3</v>
      </c>
      <c r="BI54">
        <v>4</v>
      </c>
      <c r="BJ54" t="s">
        <v>106</v>
      </c>
      <c r="BM54">
        <v>0</v>
      </c>
      <c r="BN54">
        <v>0</v>
      </c>
      <c r="BO54" t="s">
        <v>3</v>
      </c>
      <c r="BP54">
        <v>0</v>
      </c>
      <c r="BQ54">
        <v>1</v>
      </c>
      <c r="BR54">
        <v>1</v>
      </c>
      <c r="BS54">
        <v>1</v>
      </c>
      <c r="BT54">
        <v>1</v>
      </c>
      <c r="BU54">
        <v>1</v>
      </c>
      <c r="BV54">
        <v>1</v>
      </c>
      <c r="BW54">
        <v>1</v>
      </c>
      <c r="BX54">
        <v>1</v>
      </c>
      <c r="BY54" t="s">
        <v>3</v>
      </c>
      <c r="BZ54">
        <v>70</v>
      </c>
      <c r="CA54">
        <v>10</v>
      </c>
      <c r="CB54" t="s">
        <v>3</v>
      </c>
      <c r="CE54">
        <v>0</v>
      </c>
      <c r="CF54">
        <v>0</v>
      </c>
      <c r="CG54">
        <v>0</v>
      </c>
      <c r="CM54">
        <v>0</v>
      </c>
      <c r="CN54" t="s">
        <v>3</v>
      </c>
      <c r="CO54">
        <v>0</v>
      </c>
      <c r="CP54">
        <f t="shared" si="41"/>
        <v>-61.23</v>
      </c>
      <c r="CQ54">
        <f t="shared" si="42"/>
        <v>54.81</v>
      </c>
      <c r="CR54">
        <f t="shared" si="67"/>
        <v>0</v>
      </c>
      <c r="CS54">
        <f t="shared" si="44"/>
        <v>0</v>
      </c>
      <c r="CT54">
        <f t="shared" si="45"/>
        <v>0</v>
      </c>
      <c r="CU54">
        <f t="shared" si="46"/>
        <v>0</v>
      </c>
      <c r="CV54">
        <f t="shared" si="47"/>
        <v>0</v>
      </c>
      <c r="CW54">
        <f t="shared" si="48"/>
        <v>0</v>
      </c>
      <c r="CX54">
        <f t="shared" si="49"/>
        <v>0</v>
      </c>
      <c r="CY54">
        <f t="shared" si="50"/>
        <v>0</v>
      </c>
      <c r="CZ54">
        <f t="shared" si="51"/>
        <v>0</v>
      </c>
      <c r="DC54" t="s">
        <v>3</v>
      </c>
      <c r="DD54" t="s">
        <v>3</v>
      </c>
      <c r="DE54" t="s">
        <v>3</v>
      </c>
      <c r="DF54" t="s">
        <v>3</v>
      </c>
      <c r="DG54" t="s">
        <v>3</v>
      </c>
      <c r="DH54" t="s">
        <v>3</v>
      </c>
      <c r="DI54" t="s">
        <v>3</v>
      </c>
      <c r="DJ54" t="s">
        <v>3</v>
      </c>
      <c r="DK54" t="s">
        <v>3</v>
      </c>
      <c r="DL54" t="s">
        <v>3</v>
      </c>
      <c r="DM54" t="s">
        <v>3</v>
      </c>
      <c r="DN54">
        <v>0</v>
      </c>
      <c r="DO54">
        <v>0</v>
      </c>
      <c r="DP54">
        <v>1</v>
      </c>
      <c r="DQ54">
        <v>1</v>
      </c>
      <c r="DU54">
        <v>1007</v>
      </c>
      <c r="DV54" t="s">
        <v>105</v>
      </c>
      <c r="DW54" t="s">
        <v>105</v>
      </c>
      <c r="DX54">
        <v>1</v>
      </c>
      <c r="DZ54" t="s">
        <v>3</v>
      </c>
      <c r="EA54" t="s">
        <v>3</v>
      </c>
      <c r="EB54" t="s">
        <v>3</v>
      </c>
      <c r="EC54" t="s">
        <v>3</v>
      </c>
      <c r="EE54">
        <v>1441815344</v>
      </c>
      <c r="EF54">
        <v>1</v>
      </c>
      <c r="EG54" t="s">
        <v>20</v>
      </c>
      <c r="EH54">
        <v>0</v>
      </c>
      <c r="EI54" t="s">
        <v>3</v>
      </c>
      <c r="EJ54">
        <v>4</v>
      </c>
      <c r="EK54">
        <v>0</v>
      </c>
      <c r="EL54" t="s">
        <v>21</v>
      </c>
      <c r="EM54" t="s">
        <v>22</v>
      </c>
      <c r="EO54" t="s">
        <v>3</v>
      </c>
      <c r="EQ54">
        <v>1024</v>
      </c>
      <c r="ER54">
        <v>54.81</v>
      </c>
      <c r="ES54">
        <v>54.81</v>
      </c>
      <c r="ET54">
        <v>0</v>
      </c>
      <c r="EU54">
        <v>0</v>
      </c>
      <c r="EV54">
        <v>0</v>
      </c>
      <c r="EW54">
        <v>0</v>
      </c>
      <c r="EX54">
        <v>0</v>
      </c>
      <c r="FQ54">
        <v>0</v>
      </c>
      <c r="FR54">
        <f t="shared" si="52"/>
        <v>0</v>
      </c>
      <c r="FS54">
        <v>0</v>
      </c>
      <c r="FX54">
        <v>70</v>
      </c>
      <c r="FY54">
        <v>10</v>
      </c>
      <c r="GA54" t="s">
        <v>3</v>
      </c>
      <c r="GD54">
        <v>0</v>
      </c>
      <c r="GF54">
        <v>2112060389</v>
      </c>
      <c r="GG54">
        <v>2</v>
      </c>
      <c r="GH54">
        <v>1</v>
      </c>
      <c r="GI54">
        <v>-2</v>
      </c>
      <c r="GJ54">
        <v>0</v>
      </c>
      <c r="GK54">
        <f>ROUND(R54*(R12)/100,2)</f>
        <v>0</v>
      </c>
      <c r="GL54">
        <f t="shared" si="53"/>
        <v>0</v>
      </c>
      <c r="GM54">
        <f t="shared" si="54"/>
        <v>-61.23</v>
      </c>
      <c r="GN54">
        <f t="shared" si="55"/>
        <v>0</v>
      </c>
      <c r="GO54">
        <f t="shared" si="56"/>
        <v>0</v>
      </c>
      <c r="GP54">
        <f t="shared" si="57"/>
        <v>-61.23</v>
      </c>
      <c r="GR54">
        <v>0</v>
      </c>
      <c r="GS54">
        <v>3</v>
      </c>
      <c r="GT54">
        <v>0</v>
      </c>
      <c r="GU54" t="s">
        <v>3</v>
      </c>
      <c r="GV54">
        <f t="shared" si="58"/>
        <v>0</v>
      </c>
      <c r="GW54">
        <v>1</v>
      </c>
      <c r="GX54">
        <f t="shared" si="59"/>
        <v>0</v>
      </c>
      <c r="HA54">
        <v>0</v>
      </c>
      <c r="HB54">
        <v>0</v>
      </c>
      <c r="HC54">
        <f t="shared" si="60"/>
        <v>0</v>
      </c>
      <c r="HE54" t="s">
        <v>3</v>
      </c>
      <c r="HF54" t="s">
        <v>3</v>
      </c>
      <c r="HM54" t="s">
        <v>3</v>
      </c>
      <c r="HN54" t="s">
        <v>3</v>
      </c>
      <c r="HO54" t="s">
        <v>3</v>
      </c>
      <c r="HP54" t="s">
        <v>3</v>
      </c>
      <c r="HQ54" t="s">
        <v>3</v>
      </c>
      <c r="IK54">
        <v>0</v>
      </c>
    </row>
    <row r="55" spans="1:245" x14ac:dyDescent="0.2">
      <c r="A55">
        <v>19</v>
      </c>
      <c r="B55">
        <v>1</v>
      </c>
      <c r="F55" t="s">
        <v>3</v>
      </c>
      <c r="G55" t="s">
        <v>113</v>
      </c>
      <c r="H55" t="s">
        <v>3</v>
      </c>
      <c r="AA55">
        <v>1</v>
      </c>
      <c r="IK55">
        <v>0</v>
      </c>
    </row>
    <row r="56" spans="1:245" x14ac:dyDescent="0.2">
      <c r="A56">
        <v>17</v>
      </c>
      <c r="B56">
        <v>1</v>
      </c>
      <c r="D56">
        <f>ROW(EtalonRes!A58)</f>
        <v>58</v>
      </c>
      <c r="E56" t="s">
        <v>114</v>
      </c>
      <c r="F56" t="s">
        <v>115</v>
      </c>
      <c r="G56" t="s">
        <v>116</v>
      </c>
      <c r="H56" t="s">
        <v>18</v>
      </c>
      <c r="I56">
        <v>32</v>
      </c>
      <c r="J56">
        <v>0</v>
      </c>
      <c r="K56">
        <v>32</v>
      </c>
      <c r="O56">
        <f t="shared" ref="O56:O63" si="68">ROUND(CP56,2)</f>
        <v>21793.599999999999</v>
      </c>
      <c r="P56">
        <f t="shared" ref="P56:P63" si="69">ROUND(CQ56*I56,2)</f>
        <v>20.16</v>
      </c>
      <c r="Q56">
        <f t="shared" ref="Q56:Q63" si="70">ROUND(CR56*I56,2)</f>
        <v>114.24</v>
      </c>
      <c r="R56">
        <f t="shared" ref="R56:R63" si="71">ROUND(CS56*I56,2)</f>
        <v>1.6</v>
      </c>
      <c r="S56">
        <f t="shared" ref="S56:S63" si="72">ROUND(CT56*I56,2)</f>
        <v>21659.200000000001</v>
      </c>
      <c r="T56">
        <f t="shared" ref="T56:T63" si="73">ROUND(CU56*I56,2)</f>
        <v>0</v>
      </c>
      <c r="U56">
        <f t="shared" ref="U56:U63" si="74">CV56*I56</f>
        <v>32.64</v>
      </c>
      <c r="V56">
        <f t="shared" ref="V56:V63" si="75">CW56*I56</f>
        <v>0</v>
      </c>
      <c r="W56">
        <f t="shared" ref="W56:W63" si="76">ROUND(CX56*I56,2)</f>
        <v>0</v>
      </c>
      <c r="X56">
        <f t="shared" ref="X56:Y63" si="77">ROUND(CY56,2)</f>
        <v>15161.44</v>
      </c>
      <c r="Y56">
        <f t="shared" si="77"/>
        <v>2165.92</v>
      </c>
      <c r="AA56">
        <v>1473083510</v>
      </c>
      <c r="AB56">
        <f t="shared" ref="AB56:AB63" si="78">ROUND((AC56+AD56+AF56),6)</f>
        <v>681.05</v>
      </c>
      <c r="AC56">
        <f>ROUND((ES56),6)</f>
        <v>0.63</v>
      </c>
      <c r="AD56">
        <f>ROUND((((ET56)-(EU56))+AE56),6)</f>
        <v>3.57</v>
      </c>
      <c r="AE56">
        <f>ROUND((EU56),6)</f>
        <v>0.05</v>
      </c>
      <c r="AF56">
        <f>ROUND((EV56),6)</f>
        <v>676.85</v>
      </c>
      <c r="AG56">
        <f t="shared" ref="AG56:AG63" si="79">ROUND((AP56),6)</f>
        <v>0</v>
      </c>
      <c r="AH56">
        <f>(EW56)</f>
        <v>1.02</v>
      </c>
      <c r="AI56">
        <f>(EX56)</f>
        <v>0</v>
      </c>
      <c r="AJ56">
        <f t="shared" ref="AJ56:AJ63" si="80">(AS56)</f>
        <v>0</v>
      </c>
      <c r="AK56">
        <v>681.05</v>
      </c>
      <c r="AL56">
        <v>0.63</v>
      </c>
      <c r="AM56">
        <v>3.57</v>
      </c>
      <c r="AN56">
        <v>0.05</v>
      </c>
      <c r="AO56">
        <v>676.85</v>
      </c>
      <c r="AP56">
        <v>0</v>
      </c>
      <c r="AQ56">
        <v>1.02</v>
      </c>
      <c r="AR56">
        <v>0</v>
      </c>
      <c r="AS56">
        <v>0</v>
      </c>
      <c r="AT56">
        <v>70</v>
      </c>
      <c r="AU56">
        <v>10</v>
      </c>
      <c r="AV56">
        <v>1</v>
      </c>
      <c r="AW56">
        <v>1</v>
      </c>
      <c r="AZ56">
        <v>1</v>
      </c>
      <c r="BA56">
        <v>1</v>
      </c>
      <c r="BB56">
        <v>1</v>
      </c>
      <c r="BC56">
        <v>1</v>
      </c>
      <c r="BD56" t="s">
        <v>3</v>
      </c>
      <c r="BE56" t="s">
        <v>3</v>
      </c>
      <c r="BF56" t="s">
        <v>3</v>
      </c>
      <c r="BG56" t="s">
        <v>3</v>
      </c>
      <c r="BH56">
        <v>0</v>
      </c>
      <c r="BI56">
        <v>4</v>
      </c>
      <c r="BJ56" t="s">
        <v>117</v>
      </c>
      <c r="BM56">
        <v>0</v>
      </c>
      <c r="BN56">
        <v>0</v>
      </c>
      <c r="BO56" t="s">
        <v>3</v>
      </c>
      <c r="BP56">
        <v>0</v>
      </c>
      <c r="BQ56">
        <v>1</v>
      </c>
      <c r="BR56">
        <v>0</v>
      </c>
      <c r="BS56">
        <v>1</v>
      </c>
      <c r="BT56">
        <v>1</v>
      </c>
      <c r="BU56">
        <v>1</v>
      </c>
      <c r="BV56">
        <v>1</v>
      </c>
      <c r="BW56">
        <v>1</v>
      </c>
      <c r="BX56">
        <v>1</v>
      </c>
      <c r="BY56" t="s">
        <v>3</v>
      </c>
      <c r="BZ56">
        <v>70</v>
      </c>
      <c r="CA56">
        <v>10</v>
      </c>
      <c r="CB56" t="s">
        <v>3</v>
      </c>
      <c r="CE56">
        <v>0</v>
      </c>
      <c r="CF56">
        <v>0</v>
      </c>
      <c r="CG56">
        <v>0</v>
      </c>
      <c r="CM56">
        <v>0</v>
      </c>
      <c r="CN56" t="s">
        <v>3</v>
      </c>
      <c r="CO56">
        <v>0</v>
      </c>
      <c r="CP56">
        <f t="shared" ref="CP56:CP63" si="81">(P56+Q56+S56)</f>
        <v>21793.600000000002</v>
      </c>
      <c r="CQ56">
        <f t="shared" ref="CQ56:CQ63" si="82">(AC56*BC56*AW56)</f>
        <v>0.63</v>
      </c>
      <c r="CR56">
        <f>((((ET56)*BB56-(EU56)*BS56)+AE56*BS56)*AV56)</f>
        <v>3.57</v>
      </c>
      <c r="CS56">
        <f t="shared" ref="CS56:CS63" si="83">(AE56*BS56*AV56)</f>
        <v>0.05</v>
      </c>
      <c r="CT56">
        <f t="shared" ref="CT56:CT63" si="84">(AF56*BA56*AV56)</f>
        <v>676.85</v>
      </c>
      <c r="CU56">
        <f t="shared" ref="CU56:CU63" si="85">AG56</f>
        <v>0</v>
      </c>
      <c r="CV56">
        <f t="shared" ref="CV56:CV63" si="86">(AH56*AV56)</f>
        <v>1.02</v>
      </c>
      <c r="CW56">
        <f t="shared" ref="CW56:CX63" si="87">AI56</f>
        <v>0</v>
      </c>
      <c r="CX56">
        <f t="shared" si="87"/>
        <v>0</v>
      </c>
      <c r="CY56">
        <f t="shared" ref="CY56:CY63" si="88">((S56*BZ56)/100)</f>
        <v>15161.44</v>
      </c>
      <c r="CZ56">
        <f t="shared" ref="CZ56:CZ63" si="89">((S56*CA56)/100)</f>
        <v>2165.92</v>
      </c>
      <c r="DC56" t="s">
        <v>3</v>
      </c>
      <c r="DD56" t="s">
        <v>3</v>
      </c>
      <c r="DE56" t="s">
        <v>3</v>
      </c>
      <c r="DF56" t="s">
        <v>3</v>
      </c>
      <c r="DG56" t="s">
        <v>3</v>
      </c>
      <c r="DH56" t="s">
        <v>3</v>
      </c>
      <c r="DI56" t="s">
        <v>3</v>
      </c>
      <c r="DJ56" t="s">
        <v>3</v>
      </c>
      <c r="DK56" t="s">
        <v>3</v>
      </c>
      <c r="DL56" t="s">
        <v>3</v>
      </c>
      <c r="DM56" t="s">
        <v>3</v>
      </c>
      <c r="DN56">
        <v>0</v>
      </c>
      <c r="DO56">
        <v>0</v>
      </c>
      <c r="DP56">
        <v>1</v>
      </c>
      <c r="DQ56">
        <v>1</v>
      </c>
      <c r="DU56">
        <v>16987630</v>
      </c>
      <c r="DV56" t="s">
        <v>18</v>
      </c>
      <c r="DW56" t="s">
        <v>18</v>
      </c>
      <c r="DX56">
        <v>1</v>
      </c>
      <c r="DZ56" t="s">
        <v>3</v>
      </c>
      <c r="EA56" t="s">
        <v>3</v>
      </c>
      <c r="EB56" t="s">
        <v>3</v>
      </c>
      <c r="EC56" t="s">
        <v>3</v>
      </c>
      <c r="EE56">
        <v>1441815344</v>
      </c>
      <c r="EF56">
        <v>1</v>
      </c>
      <c r="EG56" t="s">
        <v>20</v>
      </c>
      <c r="EH56">
        <v>0</v>
      </c>
      <c r="EI56" t="s">
        <v>3</v>
      </c>
      <c r="EJ56">
        <v>4</v>
      </c>
      <c r="EK56">
        <v>0</v>
      </c>
      <c r="EL56" t="s">
        <v>21</v>
      </c>
      <c r="EM56" t="s">
        <v>22</v>
      </c>
      <c r="EO56" t="s">
        <v>3</v>
      </c>
      <c r="EQ56">
        <v>0</v>
      </c>
      <c r="ER56">
        <v>681.05</v>
      </c>
      <c r="ES56">
        <v>0.63</v>
      </c>
      <c r="ET56">
        <v>3.57</v>
      </c>
      <c r="EU56">
        <v>0.05</v>
      </c>
      <c r="EV56">
        <v>676.85</v>
      </c>
      <c r="EW56">
        <v>1.02</v>
      </c>
      <c r="EX56">
        <v>0</v>
      </c>
      <c r="EY56">
        <v>0</v>
      </c>
      <c r="FQ56">
        <v>0</v>
      </c>
      <c r="FR56">
        <f t="shared" ref="FR56:FR63" si="90">ROUND(IF(BI56=3,GM56,0),2)</f>
        <v>0</v>
      </c>
      <c r="FS56">
        <v>0</v>
      </c>
      <c r="FX56">
        <v>70</v>
      </c>
      <c r="FY56">
        <v>10</v>
      </c>
      <c r="GA56" t="s">
        <v>3</v>
      </c>
      <c r="GD56">
        <v>0</v>
      </c>
      <c r="GF56">
        <v>-1418239563</v>
      </c>
      <c r="GG56">
        <v>2</v>
      </c>
      <c r="GH56">
        <v>1</v>
      </c>
      <c r="GI56">
        <v>-2</v>
      </c>
      <c r="GJ56">
        <v>0</v>
      </c>
      <c r="GK56">
        <f>ROUND(R56*(R12)/100,2)</f>
        <v>1.73</v>
      </c>
      <c r="GL56">
        <f t="shared" ref="GL56:GL63" si="91">ROUND(IF(AND(BH56=3,BI56=3,FS56&lt;&gt;0),P56,0),2)</f>
        <v>0</v>
      </c>
      <c r="GM56">
        <f t="shared" ref="GM56:GM63" si="92">ROUND(O56+X56+Y56+GK56,2)+GX56</f>
        <v>39122.69</v>
      </c>
      <c r="GN56">
        <f t="shared" ref="GN56:GN63" si="93">IF(OR(BI56=0,BI56=1),GM56-GX56,0)</f>
        <v>0</v>
      </c>
      <c r="GO56">
        <f t="shared" ref="GO56:GO63" si="94">IF(BI56=2,GM56-GX56,0)</f>
        <v>0</v>
      </c>
      <c r="GP56">
        <f t="shared" ref="GP56:GP63" si="95">IF(BI56=4,GM56-GX56,0)</f>
        <v>39122.69</v>
      </c>
      <c r="GR56">
        <v>0</v>
      </c>
      <c r="GS56">
        <v>3</v>
      </c>
      <c r="GT56">
        <v>0</v>
      </c>
      <c r="GU56" t="s">
        <v>3</v>
      </c>
      <c r="GV56">
        <f t="shared" ref="GV56:GV63" si="96">ROUND((GT56),6)</f>
        <v>0</v>
      </c>
      <c r="GW56">
        <v>1</v>
      </c>
      <c r="GX56">
        <f t="shared" ref="GX56:GX63" si="97">ROUND(HC56*I56,2)</f>
        <v>0</v>
      </c>
      <c r="HA56">
        <v>0</v>
      </c>
      <c r="HB56">
        <v>0</v>
      </c>
      <c r="HC56">
        <f t="shared" ref="HC56:HC63" si="98">GV56*GW56</f>
        <v>0</v>
      </c>
      <c r="HE56" t="s">
        <v>3</v>
      </c>
      <c r="HF56" t="s">
        <v>3</v>
      </c>
      <c r="HM56" t="s">
        <v>3</v>
      </c>
      <c r="HN56" t="s">
        <v>3</v>
      </c>
      <c r="HO56" t="s">
        <v>3</v>
      </c>
      <c r="HP56" t="s">
        <v>3</v>
      </c>
      <c r="HQ56" t="s">
        <v>3</v>
      </c>
      <c r="IK56">
        <v>0</v>
      </c>
    </row>
    <row r="57" spans="1:245" x14ac:dyDescent="0.2">
      <c r="A57">
        <v>17</v>
      </c>
      <c r="B57">
        <v>1</v>
      </c>
      <c r="D57">
        <f>ROW(EtalonRes!A61)</f>
        <v>61</v>
      </c>
      <c r="E57" t="s">
        <v>118</v>
      </c>
      <c r="F57" t="s">
        <v>119</v>
      </c>
      <c r="G57" t="s">
        <v>120</v>
      </c>
      <c r="H57" t="s">
        <v>18</v>
      </c>
      <c r="I57">
        <f>ROUND(4+2,9)</f>
        <v>6</v>
      </c>
      <c r="J57">
        <v>0</v>
      </c>
      <c r="K57">
        <f>ROUND(4+2,9)</f>
        <v>6</v>
      </c>
      <c r="O57">
        <f t="shared" si="68"/>
        <v>533.28</v>
      </c>
      <c r="P57">
        <f t="shared" si="69"/>
        <v>13.2</v>
      </c>
      <c r="Q57">
        <f t="shared" si="70"/>
        <v>1.38</v>
      </c>
      <c r="R57">
        <f t="shared" si="71"/>
        <v>0</v>
      </c>
      <c r="S57">
        <f t="shared" si="72"/>
        <v>518.70000000000005</v>
      </c>
      <c r="T57">
        <f t="shared" si="73"/>
        <v>0</v>
      </c>
      <c r="U57">
        <f t="shared" si="74"/>
        <v>0.84000000000000008</v>
      </c>
      <c r="V57">
        <f t="shared" si="75"/>
        <v>0</v>
      </c>
      <c r="W57">
        <f t="shared" si="76"/>
        <v>0</v>
      </c>
      <c r="X57">
        <f t="shared" si="77"/>
        <v>363.09</v>
      </c>
      <c r="Y57">
        <f t="shared" si="77"/>
        <v>51.87</v>
      </c>
      <c r="AA57">
        <v>1473083510</v>
      </c>
      <c r="AB57">
        <f t="shared" si="78"/>
        <v>88.88</v>
      </c>
      <c r="AC57">
        <f>ROUND((ES57),6)</f>
        <v>2.2000000000000002</v>
      </c>
      <c r="AD57">
        <f>ROUND((((ET57)-(EU57))+AE57),6)</f>
        <v>0.23</v>
      </c>
      <c r="AE57">
        <f>ROUND((EU57),6)</f>
        <v>0</v>
      </c>
      <c r="AF57">
        <f>ROUND((EV57),6)</f>
        <v>86.45</v>
      </c>
      <c r="AG57">
        <f t="shared" si="79"/>
        <v>0</v>
      </c>
      <c r="AH57">
        <f>(EW57)</f>
        <v>0.14000000000000001</v>
      </c>
      <c r="AI57">
        <f>(EX57)</f>
        <v>0</v>
      </c>
      <c r="AJ57">
        <f t="shared" si="80"/>
        <v>0</v>
      </c>
      <c r="AK57">
        <v>88.88</v>
      </c>
      <c r="AL57">
        <v>2.2000000000000002</v>
      </c>
      <c r="AM57">
        <v>0.23</v>
      </c>
      <c r="AN57">
        <v>0</v>
      </c>
      <c r="AO57">
        <v>86.45</v>
      </c>
      <c r="AP57">
        <v>0</v>
      </c>
      <c r="AQ57">
        <v>0.14000000000000001</v>
      </c>
      <c r="AR57">
        <v>0</v>
      </c>
      <c r="AS57">
        <v>0</v>
      </c>
      <c r="AT57">
        <v>70</v>
      </c>
      <c r="AU57">
        <v>10</v>
      </c>
      <c r="AV57">
        <v>1</v>
      </c>
      <c r="AW57">
        <v>1</v>
      </c>
      <c r="AZ57">
        <v>1</v>
      </c>
      <c r="BA57">
        <v>1</v>
      </c>
      <c r="BB57">
        <v>1</v>
      </c>
      <c r="BC57">
        <v>1</v>
      </c>
      <c r="BD57" t="s">
        <v>3</v>
      </c>
      <c r="BE57" t="s">
        <v>3</v>
      </c>
      <c r="BF57" t="s">
        <v>3</v>
      </c>
      <c r="BG57" t="s">
        <v>3</v>
      </c>
      <c r="BH57">
        <v>0</v>
      </c>
      <c r="BI57">
        <v>4</v>
      </c>
      <c r="BJ57" t="s">
        <v>121</v>
      </c>
      <c r="BM57">
        <v>0</v>
      </c>
      <c r="BN57">
        <v>0</v>
      </c>
      <c r="BO57" t="s">
        <v>3</v>
      </c>
      <c r="BP57">
        <v>0</v>
      </c>
      <c r="BQ57">
        <v>1</v>
      </c>
      <c r="BR57">
        <v>0</v>
      </c>
      <c r="BS57">
        <v>1</v>
      </c>
      <c r="BT57">
        <v>1</v>
      </c>
      <c r="BU57">
        <v>1</v>
      </c>
      <c r="BV57">
        <v>1</v>
      </c>
      <c r="BW57">
        <v>1</v>
      </c>
      <c r="BX57">
        <v>1</v>
      </c>
      <c r="BY57" t="s">
        <v>3</v>
      </c>
      <c r="BZ57">
        <v>70</v>
      </c>
      <c r="CA57">
        <v>10</v>
      </c>
      <c r="CB57" t="s">
        <v>3</v>
      </c>
      <c r="CE57">
        <v>0</v>
      </c>
      <c r="CF57">
        <v>0</v>
      </c>
      <c r="CG57">
        <v>0</v>
      </c>
      <c r="CM57">
        <v>0</v>
      </c>
      <c r="CN57" t="s">
        <v>3</v>
      </c>
      <c r="CO57">
        <v>0</v>
      </c>
      <c r="CP57">
        <f t="shared" si="81"/>
        <v>533.28000000000009</v>
      </c>
      <c r="CQ57">
        <f t="shared" si="82"/>
        <v>2.2000000000000002</v>
      </c>
      <c r="CR57">
        <f>((((ET57)*BB57-(EU57)*BS57)+AE57*BS57)*AV57)</f>
        <v>0.23</v>
      </c>
      <c r="CS57">
        <f t="shared" si="83"/>
        <v>0</v>
      </c>
      <c r="CT57">
        <f t="shared" si="84"/>
        <v>86.45</v>
      </c>
      <c r="CU57">
        <f t="shared" si="85"/>
        <v>0</v>
      </c>
      <c r="CV57">
        <f t="shared" si="86"/>
        <v>0.14000000000000001</v>
      </c>
      <c r="CW57">
        <f t="shared" si="87"/>
        <v>0</v>
      </c>
      <c r="CX57">
        <f t="shared" si="87"/>
        <v>0</v>
      </c>
      <c r="CY57">
        <f t="shared" si="88"/>
        <v>363.09</v>
      </c>
      <c r="CZ57">
        <f t="shared" si="89"/>
        <v>51.87</v>
      </c>
      <c r="DC57" t="s">
        <v>3</v>
      </c>
      <c r="DD57" t="s">
        <v>3</v>
      </c>
      <c r="DE57" t="s">
        <v>3</v>
      </c>
      <c r="DF57" t="s">
        <v>3</v>
      </c>
      <c r="DG57" t="s">
        <v>3</v>
      </c>
      <c r="DH57" t="s">
        <v>3</v>
      </c>
      <c r="DI57" t="s">
        <v>3</v>
      </c>
      <c r="DJ57" t="s">
        <v>3</v>
      </c>
      <c r="DK57" t="s">
        <v>3</v>
      </c>
      <c r="DL57" t="s">
        <v>3</v>
      </c>
      <c r="DM57" t="s">
        <v>3</v>
      </c>
      <c r="DN57">
        <v>0</v>
      </c>
      <c r="DO57">
        <v>0</v>
      </c>
      <c r="DP57">
        <v>1</v>
      </c>
      <c r="DQ57">
        <v>1</v>
      </c>
      <c r="DU57">
        <v>16987630</v>
      </c>
      <c r="DV57" t="s">
        <v>18</v>
      </c>
      <c r="DW57" t="s">
        <v>18</v>
      </c>
      <c r="DX57">
        <v>1</v>
      </c>
      <c r="DZ57" t="s">
        <v>3</v>
      </c>
      <c r="EA57" t="s">
        <v>3</v>
      </c>
      <c r="EB57" t="s">
        <v>3</v>
      </c>
      <c r="EC57" t="s">
        <v>3</v>
      </c>
      <c r="EE57">
        <v>1441815344</v>
      </c>
      <c r="EF57">
        <v>1</v>
      </c>
      <c r="EG57" t="s">
        <v>20</v>
      </c>
      <c r="EH57">
        <v>0</v>
      </c>
      <c r="EI57" t="s">
        <v>3</v>
      </c>
      <c r="EJ57">
        <v>4</v>
      </c>
      <c r="EK57">
        <v>0</v>
      </c>
      <c r="EL57" t="s">
        <v>21</v>
      </c>
      <c r="EM57" t="s">
        <v>22</v>
      </c>
      <c r="EO57" t="s">
        <v>3</v>
      </c>
      <c r="EQ57">
        <v>1835008</v>
      </c>
      <c r="ER57">
        <v>88.88</v>
      </c>
      <c r="ES57">
        <v>2.2000000000000002</v>
      </c>
      <c r="ET57">
        <v>0.23</v>
      </c>
      <c r="EU57">
        <v>0</v>
      </c>
      <c r="EV57">
        <v>86.45</v>
      </c>
      <c r="EW57">
        <v>0.14000000000000001</v>
      </c>
      <c r="EX57">
        <v>0</v>
      </c>
      <c r="EY57">
        <v>0</v>
      </c>
      <c r="FQ57">
        <v>0</v>
      </c>
      <c r="FR57">
        <f t="shared" si="90"/>
        <v>0</v>
      </c>
      <c r="FS57">
        <v>0</v>
      </c>
      <c r="FX57">
        <v>70</v>
      </c>
      <c r="FY57">
        <v>10</v>
      </c>
      <c r="GA57" t="s">
        <v>3</v>
      </c>
      <c r="GD57">
        <v>0</v>
      </c>
      <c r="GF57">
        <v>-129403832</v>
      </c>
      <c r="GG57">
        <v>2</v>
      </c>
      <c r="GH57">
        <v>1</v>
      </c>
      <c r="GI57">
        <v>-2</v>
      </c>
      <c r="GJ57">
        <v>0</v>
      </c>
      <c r="GK57">
        <f>ROUND(R57*(R12)/100,2)</f>
        <v>0</v>
      </c>
      <c r="GL57">
        <f t="shared" si="91"/>
        <v>0</v>
      </c>
      <c r="GM57">
        <f t="shared" si="92"/>
        <v>948.24</v>
      </c>
      <c r="GN57">
        <f t="shared" si="93"/>
        <v>0</v>
      </c>
      <c r="GO57">
        <f t="shared" si="94"/>
        <v>0</v>
      </c>
      <c r="GP57">
        <f t="shared" si="95"/>
        <v>948.24</v>
      </c>
      <c r="GR57">
        <v>0</v>
      </c>
      <c r="GS57">
        <v>3</v>
      </c>
      <c r="GT57">
        <v>0</v>
      </c>
      <c r="GU57" t="s">
        <v>3</v>
      </c>
      <c r="GV57">
        <f t="shared" si="96"/>
        <v>0</v>
      </c>
      <c r="GW57">
        <v>1</v>
      </c>
      <c r="GX57">
        <f t="shared" si="97"/>
        <v>0</v>
      </c>
      <c r="HA57">
        <v>0</v>
      </c>
      <c r="HB57">
        <v>0</v>
      </c>
      <c r="HC57">
        <f t="shared" si="98"/>
        <v>0</v>
      </c>
      <c r="HE57" t="s">
        <v>3</v>
      </c>
      <c r="HF57" t="s">
        <v>3</v>
      </c>
      <c r="HM57" t="s">
        <v>3</v>
      </c>
      <c r="HN57" t="s">
        <v>3</v>
      </c>
      <c r="HO57" t="s">
        <v>3</v>
      </c>
      <c r="HP57" t="s">
        <v>3</v>
      </c>
      <c r="HQ57" t="s">
        <v>3</v>
      </c>
      <c r="IK57">
        <v>0</v>
      </c>
    </row>
    <row r="58" spans="1:245" x14ac:dyDescent="0.2">
      <c r="A58">
        <v>17</v>
      </c>
      <c r="B58">
        <v>1</v>
      </c>
      <c r="D58">
        <f>ROW(EtalonRes!A62)</f>
        <v>62</v>
      </c>
      <c r="E58" t="s">
        <v>3</v>
      </c>
      <c r="F58" t="s">
        <v>122</v>
      </c>
      <c r="G58" t="s">
        <v>123</v>
      </c>
      <c r="H58" t="s">
        <v>38</v>
      </c>
      <c r="I58">
        <f>ROUND((4+2)/10,9)</f>
        <v>0.6</v>
      </c>
      <c r="J58">
        <v>0</v>
      </c>
      <c r="K58">
        <f>ROUND((4+2)/10,9)</f>
        <v>0.6</v>
      </c>
      <c r="O58">
        <f t="shared" si="68"/>
        <v>374.06</v>
      </c>
      <c r="P58">
        <f t="shared" si="69"/>
        <v>0</v>
      </c>
      <c r="Q58">
        <f t="shared" si="70"/>
        <v>0</v>
      </c>
      <c r="R58">
        <f t="shared" si="71"/>
        <v>0</v>
      </c>
      <c r="S58">
        <f t="shared" si="72"/>
        <v>374.06</v>
      </c>
      <c r="T58">
        <f t="shared" si="73"/>
        <v>0</v>
      </c>
      <c r="U58">
        <f t="shared" si="74"/>
        <v>0.73799999999999999</v>
      </c>
      <c r="V58">
        <f t="shared" si="75"/>
        <v>0</v>
      </c>
      <c r="W58">
        <f t="shared" si="76"/>
        <v>0</v>
      </c>
      <c r="X58">
        <f t="shared" si="77"/>
        <v>261.83999999999997</v>
      </c>
      <c r="Y58">
        <f t="shared" si="77"/>
        <v>37.409999999999997</v>
      </c>
      <c r="AA58">
        <v>-1</v>
      </c>
      <c r="AB58">
        <f t="shared" si="78"/>
        <v>623.42999999999995</v>
      </c>
      <c r="AC58">
        <f>ROUND(((ES58*3)),6)</f>
        <v>0</v>
      </c>
      <c r="AD58">
        <f>ROUND(((((ET58*3))-((EU58*3)))+AE58),6)</f>
        <v>0</v>
      </c>
      <c r="AE58">
        <f>ROUND(((EU58*3)),6)</f>
        <v>0</v>
      </c>
      <c r="AF58">
        <f>ROUND(((EV58*3)),6)</f>
        <v>623.42999999999995</v>
      </c>
      <c r="AG58">
        <f t="shared" si="79"/>
        <v>0</v>
      </c>
      <c r="AH58">
        <f>((EW58*3))</f>
        <v>1.23</v>
      </c>
      <c r="AI58">
        <f>((EX58*3))</f>
        <v>0</v>
      </c>
      <c r="AJ58">
        <f t="shared" si="80"/>
        <v>0</v>
      </c>
      <c r="AK58">
        <v>207.81</v>
      </c>
      <c r="AL58">
        <v>0</v>
      </c>
      <c r="AM58">
        <v>0</v>
      </c>
      <c r="AN58">
        <v>0</v>
      </c>
      <c r="AO58">
        <v>207.81</v>
      </c>
      <c r="AP58">
        <v>0</v>
      </c>
      <c r="AQ58">
        <v>0.41</v>
      </c>
      <c r="AR58">
        <v>0</v>
      </c>
      <c r="AS58">
        <v>0</v>
      </c>
      <c r="AT58">
        <v>70</v>
      </c>
      <c r="AU58">
        <v>10</v>
      </c>
      <c r="AV58">
        <v>1</v>
      </c>
      <c r="AW58">
        <v>1</v>
      </c>
      <c r="AZ58">
        <v>1</v>
      </c>
      <c r="BA58">
        <v>1</v>
      </c>
      <c r="BB58">
        <v>1</v>
      </c>
      <c r="BC58">
        <v>1</v>
      </c>
      <c r="BD58" t="s">
        <v>3</v>
      </c>
      <c r="BE58" t="s">
        <v>3</v>
      </c>
      <c r="BF58" t="s">
        <v>3</v>
      </c>
      <c r="BG58" t="s">
        <v>3</v>
      </c>
      <c r="BH58">
        <v>0</v>
      </c>
      <c r="BI58">
        <v>4</v>
      </c>
      <c r="BJ58" t="s">
        <v>124</v>
      </c>
      <c r="BM58">
        <v>0</v>
      </c>
      <c r="BN58">
        <v>0</v>
      </c>
      <c r="BO58" t="s">
        <v>3</v>
      </c>
      <c r="BP58">
        <v>0</v>
      </c>
      <c r="BQ58">
        <v>1</v>
      </c>
      <c r="BR58">
        <v>0</v>
      </c>
      <c r="BS58">
        <v>1</v>
      </c>
      <c r="BT58">
        <v>1</v>
      </c>
      <c r="BU58">
        <v>1</v>
      </c>
      <c r="BV58">
        <v>1</v>
      </c>
      <c r="BW58">
        <v>1</v>
      </c>
      <c r="BX58">
        <v>1</v>
      </c>
      <c r="BY58" t="s">
        <v>3</v>
      </c>
      <c r="BZ58">
        <v>70</v>
      </c>
      <c r="CA58">
        <v>10</v>
      </c>
      <c r="CB58" t="s">
        <v>3</v>
      </c>
      <c r="CE58">
        <v>0</v>
      </c>
      <c r="CF58">
        <v>0</v>
      </c>
      <c r="CG58">
        <v>0</v>
      </c>
      <c r="CM58">
        <v>0</v>
      </c>
      <c r="CN58" t="s">
        <v>3</v>
      </c>
      <c r="CO58">
        <v>0</v>
      </c>
      <c r="CP58">
        <f t="shared" si="81"/>
        <v>374.06</v>
      </c>
      <c r="CQ58">
        <f t="shared" si="82"/>
        <v>0</v>
      </c>
      <c r="CR58">
        <f>(((((ET58*3))*BB58-((EU58*3))*BS58)+AE58*BS58)*AV58)</f>
        <v>0</v>
      </c>
      <c r="CS58">
        <f t="shared" si="83"/>
        <v>0</v>
      </c>
      <c r="CT58">
        <f t="shared" si="84"/>
        <v>623.42999999999995</v>
      </c>
      <c r="CU58">
        <f t="shared" si="85"/>
        <v>0</v>
      </c>
      <c r="CV58">
        <f t="shared" si="86"/>
        <v>1.23</v>
      </c>
      <c r="CW58">
        <f t="shared" si="87"/>
        <v>0</v>
      </c>
      <c r="CX58">
        <f t="shared" si="87"/>
        <v>0</v>
      </c>
      <c r="CY58">
        <f t="shared" si="88"/>
        <v>261.84199999999998</v>
      </c>
      <c r="CZ58">
        <f t="shared" si="89"/>
        <v>37.405999999999999</v>
      </c>
      <c r="DC58" t="s">
        <v>3</v>
      </c>
      <c r="DD58" t="s">
        <v>125</v>
      </c>
      <c r="DE58" t="s">
        <v>125</v>
      </c>
      <c r="DF58" t="s">
        <v>125</v>
      </c>
      <c r="DG58" t="s">
        <v>125</v>
      </c>
      <c r="DH58" t="s">
        <v>3</v>
      </c>
      <c r="DI58" t="s">
        <v>125</v>
      </c>
      <c r="DJ58" t="s">
        <v>125</v>
      </c>
      <c r="DK58" t="s">
        <v>3</v>
      </c>
      <c r="DL58" t="s">
        <v>3</v>
      </c>
      <c r="DM58" t="s">
        <v>3</v>
      </c>
      <c r="DN58">
        <v>0</v>
      </c>
      <c r="DO58">
        <v>0</v>
      </c>
      <c r="DP58">
        <v>1</v>
      </c>
      <c r="DQ58">
        <v>1</v>
      </c>
      <c r="DU58">
        <v>16987630</v>
      </c>
      <c r="DV58" t="s">
        <v>38</v>
      </c>
      <c r="DW58" t="s">
        <v>38</v>
      </c>
      <c r="DX58">
        <v>10</v>
      </c>
      <c r="DZ58" t="s">
        <v>3</v>
      </c>
      <c r="EA58" t="s">
        <v>3</v>
      </c>
      <c r="EB58" t="s">
        <v>3</v>
      </c>
      <c r="EC58" t="s">
        <v>3</v>
      </c>
      <c r="EE58">
        <v>1441815344</v>
      </c>
      <c r="EF58">
        <v>1</v>
      </c>
      <c r="EG58" t="s">
        <v>20</v>
      </c>
      <c r="EH58">
        <v>0</v>
      </c>
      <c r="EI58" t="s">
        <v>3</v>
      </c>
      <c r="EJ58">
        <v>4</v>
      </c>
      <c r="EK58">
        <v>0</v>
      </c>
      <c r="EL58" t="s">
        <v>21</v>
      </c>
      <c r="EM58" t="s">
        <v>22</v>
      </c>
      <c r="EO58" t="s">
        <v>3</v>
      </c>
      <c r="EQ58">
        <v>1836032</v>
      </c>
      <c r="ER58">
        <v>207.81</v>
      </c>
      <c r="ES58">
        <v>0</v>
      </c>
      <c r="ET58">
        <v>0</v>
      </c>
      <c r="EU58">
        <v>0</v>
      </c>
      <c r="EV58">
        <v>207.81</v>
      </c>
      <c r="EW58">
        <v>0.41</v>
      </c>
      <c r="EX58">
        <v>0</v>
      </c>
      <c r="EY58">
        <v>0</v>
      </c>
      <c r="FQ58">
        <v>0</v>
      </c>
      <c r="FR58">
        <f t="shared" si="90"/>
        <v>0</v>
      </c>
      <c r="FS58">
        <v>0</v>
      </c>
      <c r="FX58">
        <v>70</v>
      </c>
      <c r="FY58">
        <v>10</v>
      </c>
      <c r="GA58" t="s">
        <v>3</v>
      </c>
      <c r="GD58">
        <v>0</v>
      </c>
      <c r="GF58">
        <v>1497006217</v>
      </c>
      <c r="GG58">
        <v>2</v>
      </c>
      <c r="GH58">
        <v>1</v>
      </c>
      <c r="GI58">
        <v>-2</v>
      </c>
      <c r="GJ58">
        <v>0</v>
      </c>
      <c r="GK58">
        <f>ROUND(R58*(R12)/100,2)</f>
        <v>0</v>
      </c>
      <c r="GL58">
        <f t="shared" si="91"/>
        <v>0</v>
      </c>
      <c r="GM58">
        <f t="shared" si="92"/>
        <v>673.31</v>
      </c>
      <c r="GN58">
        <f t="shared" si="93"/>
        <v>0</v>
      </c>
      <c r="GO58">
        <f t="shared" si="94"/>
        <v>0</v>
      </c>
      <c r="GP58">
        <f t="shared" si="95"/>
        <v>673.31</v>
      </c>
      <c r="GR58">
        <v>0</v>
      </c>
      <c r="GS58">
        <v>3</v>
      </c>
      <c r="GT58">
        <v>0</v>
      </c>
      <c r="GU58" t="s">
        <v>3</v>
      </c>
      <c r="GV58">
        <f t="shared" si="96"/>
        <v>0</v>
      </c>
      <c r="GW58">
        <v>1</v>
      </c>
      <c r="GX58">
        <f t="shared" si="97"/>
        <v>0</v>
      </c>
      <c r="HA58">
        <v>0</v>
      </c>
      <c r="HB58">
        <v>0</v>
      </c>
      <c r="HC58">
        <f t="shared" si="98"/>
        <v>0</v>
      </c>
      <c r="HE58" t="s">
        <v>3</v>
      </c>
      <c r="HF58" t="s">
        <v>3</v>
      </c>
      <c r="HM58" t="s">
        <v>3</v>
      </c>
      <c r="HN58" t="s">
        <v>3</v>
      </c>
      <c r="HO58" t="s">
        <v>3</v>
      </c>
      <c r="HP58" t="s">
        <v>3</v>
      </c>
      <c r="HQ58" t="s">
        <v>3</v>
      </c>
      <c r="IK58">
        <v>0</v>
      </c>
    </row>
    <row r="59" spans="1:245" x14ac:dyDescent="0.2">
      <c r="A59">
        <v>17</v>
      </c>
      <c r="B59">
        <v>1</v>
      </c>
      <c r="D59">
        <f>ROW(EtalonRes!A64)</f>
        <v>64</v>
      </c>
      <c r="E59" t="s">
        <v>3</v>
      </c>
      <c r="F59" t="s">
        <v>126</v>
      </c>
      <c r="G59" t="s">
        <v>127</v>
      </c>
      <c r="H59" t="s">
        <v>18</v>
      </c>
      <c r="I59">
        <f>ROUND(4+2,9)</f>
        <v>6</v>
      </c>
      <c r="J59">
        <v>0</v>
      </c>
      <c r="K59">
        <f>ROUND(4+2,9)</f>
        <v>6</v>
      </c>
      <c r="O59">
        <f t="shared" si="68"/>
        <v>6772.02</v>
      </c>
      <c r="P59">
        <f t="shared" si="69"/>
        <v>1.86</v>
      </c>
      <c r="Q59">
        <f t="shared" si="70"/>
        <v>0</v>
      </c>
      <c r="R59">
        <f t="shared" si="71"/>
        <v>0</v>
      </c>
      <c r="S59">
        <f t="shared" si="72"/>
        <v>6770.16</v>
      </c>
      <c r="T59">
        <f t="shared" si="73"/>
        <v>0</v>
      </c>
      <c r="U59">
        <f t="shared" si="74"/>
        <v>9.5400000000000009</v>
      </c>
      <c r="V59">
        <f t="shared" si="75"/>
        <v>0</v>
      </c>
      <c r="W59">
        <f t="shared" si="76"/>
        <v>0</v>
      </c>
      <c r="X59">
        <f t="shared" si="77"/>
        <v>4739.1099999999997</v>
      </c>
      <c r="Y59">
        <f t="shared" si="77"/>
        <v>677.02</v>
      </c>
      <c r="AA59">
        <v>-1</v>
      </c>
      <c r="AB59">
        <f t="shared" si="78"/>
        <v>1128.67</v>
      </c>
      <c r="AC59">
        <f>ROUND((ES59),6)</f>
        <v>0.31</v>
      </c>
      <c r="AD59">
        <f>ROUND((((ET59)-(EU59))+AE59),6)</f>
        <v>0</v>
      </c>
      <c r="AE59">
        <f t="shared" ref="AE59:AF63" si="99">ROUND((EU59),6)</f>
        <v>0</v>
      </c>
      <c r="AF59">
        <f t="shared" si="99"/>
        <v>1128.3599999999999</v>
      </c>
      <c r="AG59">
        <f t="shared" si="79"/>
        <v>0</v>
      </c>
      <c r="AH59">
        <f t="shared" ref="AH59:AI63" si="100">(EW59)</f>
        <v>1.59</v>
      </c>
      <c r="AI59">
        <f t="shared" si="100"/>
        <v>0</v>
      </c>
      <c r="AJ59">
        <f t="shared" si="80"/>
        <v>0</v>
      </c>
      <c r="AK59">
        <v>1128.67</v>
      </c>
      <c r="AL59">
        <v>0.31</v>
      </c>
      <c r="AM59">
        <v>0</v>
      </c>
      <c r="AN59">
        <v>0</v>
      </c>
      <c r="AO59">
        <v>1128.3599999999999</v>
      </c>
      <c r="AP59">
        <v>0</v>
      </c>
      <c r="AQ59">
        <v>1.59</v>
      </c>
      <c r="AR59">
        <v>0</v>
      </c>
      <c r="AS59">
        <v>0</v>
      </c>
      <c r="AT59">
        <v>70</v>
      </c>
      <c r="AU59">
        <v>10</v>
      </c>
      <c r="AV59">
        <v>1</v>
      </c>
      <c r="AW59">
        <v>1</v>
      </c>
      <c r="AZ59">
        <v>1</v>
      </c>
      <c r="BA59">
        <v>1</v>
      </c>
      <c r="BB59">
        <v>1</v>
      </c>
      <c r="BC59">
        <v>1</v>
      </c>
      <c r="BD59" t="s">
        <v>3</v>
      </c>
      <c r="BE59" t="s">
        <v>3</v>
      </c>
      <c r="BF59" t="s">
        <v>3</v>
      </c>
      <c r="BG59" t="s">
        <v>3</v>
      </c>
      <c r="BH59">
        <v>0</v>
      </c>
      <c r="BI59">
        <v>4</v>
      </c>
      <c r="BJ59" t="s">
        <v>128</v>
      </c>
      <c r="BM59">
        <v>0</v>
      </c>
      <c r="BN59">
        <v>0</v>
      </c>
      <c r="BO59" t="s">
        <v>3</v>
      </c>
      <c r="BP59">
        <v>0</v>
      </c>
      <c r="BQ59">
        <v>1</v>
      </c>
      <c r="BR59">
        <v>0</v>
      </c>
      <c r="BS59">
        <v>1</v>
      </c>
      <c r="BT59">
        <v>1</v>
      </c>
      <c r="BU59">
        <v>1</v>
      </c>
      <c r="BV59">
        <v>1</v>
      </c>
      <c r="BW59">
        <v>1</v>
      </c>
      <c r="BX59">
        <v>1</v>
      </c>
      <c r="BY59" t="s">
        <v>3</v>
      </c>
      <c r="BZ59">
        <v>70</v>
      </c>
      <c r="CA59">
        <v>10</v>
      </c>
      <c r="CB59" t="s">
        <v>3</v>
      </c>
      <c r="CE59">
        <v>0</v>
      </c>
      <c r="CF59">
        <v>0</v>
      </c>
      <c r="CG59">
        <v>0</v>
      </c>
      <c r="CM59">
        <v>0</v>
      </c>
      <c r="CN59" t="s">
        <v>3</v>
      </c>
      <c r="CO59">
        <v>0</v>
      </c>
      <c r="CP59">
        <f t="shared" si="81"/>
        <v>6772.0199999999995</v>
      </c>
      <c r="CQ59">
        <f t="shared" si="82"/>
        <v>0.31</v>
      </c>
      <c r="CR59">
        <f>((((ET59)*BB59-(EU59)*BS59)+AE59*BS59)*AV59)</f>
        <v>0</v>
      </c>
      <c r="CS59">
        <f t="shared" si="83"/>
        <v>0</v>
      </c>
      <c r="CT59">
        <f t="shared" si="84"/>
        <v>1128.3599999999999</v>
      </c>
      <c r="CU59">
        <f t="shared" si="85"/>
        <v>0</v>
      </c>
      <c r="CV59">
        <f t="shared" si="86"/>
        <v>1.59</v>
      </c>
      <c r="CW59">
        <f t="shared" si="87"/>
        <v>0</v>
      </c>
      <c r="CX59">
        <f t="shared" si="87"/>
        <v>0</v>
      </c>
      <c r="CY59">
        <f t="shared" si="88"/>
        <v>4739.1120000000001</v>
      </c>
      <c r="CZ59">
        <f t="shared" si="89"/>
        <v>677.01600000000008</v>
      </c>
      <c r="DC59" t="s">
        <v>3</v>
      </c>
      <c r="DD59" t="s">
        <v>3</v>
      </c>
      <c r="DE59" t="s">
        <v>3</v>
      </c>
      <c r="DF59" t="s">
        <v>3</v>
      </c>
      <c r="DG59" t="s">
        <v>3</v>
      </c>
      <c r="DH59" t="s">
        <v>3</v>
      </c>
      <c r="DI59" t="s">
        <v>3</v>
      </c>
      <c r="DJ59" t="s">
        <v>3</v>
      </c>
      <c r="DK59" t="s">
        <v>3</v>
      </c>
      <c r="DL59" t="s">
        <v>3</v>
      </c>
      <c r="DM59" t="s">
        <v>3</v>
      </c>
      <c r="DN59">
        <v>0</v>
      </c>
      <c r="DO59">
        <v>0</v>
      </c>
      <c r="DP59">
        <v>1</v>
      </c>
      <c r="DQ59">
        <v>1</v>
      </c>
      <c r="DU59">
        <v>16987630</v>
      </c>
      <c r="DV59" t="s">
        <v>18</v>
      </c>
      <c r="DW59" t="s">
        <v>18</v>
      </c>
      <c r="DX59">
        <v>1</v>
      </c>
      <c r="DZ59" t="s">
        <v>3</v>
      </c>
      <c r="EA59" t="s">
        <v>3</v>
      </c>
      <c r="EB59" t="s">
        <v>3</v>
      </c>
      <c r="EC59" t="s">
        <v>3</v>
      </c>
      <c r="EE59">
        <v>1441815344</v>
      </c>
      <c r="EF59">
        <v>1</v>
      </c>
      <c r="EG59" t="s">
        <v>20</v>
      </c>
      <c r="EH59">
        <v>0</v>
      </c>
      <c r="EI59" t="s">
        <v>3</v>
      </c>
      <c r="EJ59">
        <v>4</v>
      </c>
      <c r="EK59">
        <v>0</v>
      </c>
      <c r="EL59" t="s">
        <v>21</v>
      </c>
      <c r="EM59" t="s">
        <v>22</v>
      </c>
      <c r="EO59" t="s">
        <v>3</v>
      </c>
      <c r="EQ59">
        <v>1024</v>
      </c>
      <c r="ER59">
        <v>1128.67</v>
      </c>
      <c r="ES59">
        <v>0.31</v>
      </c>
      <c r="ET59">
        <v>0</v>
      </c>
      <c r="EU59">
        <v>0</v>
      </c>
      <c r="EV59">
        <v>1128.3599999999999</v>
      </c>
      <c r="EW59">
        <v>1.59</v>
      </c>
      <c r="EX59">
        <v>0</v>
      </c>
      <c r="EY59">
        <v>0</v>
      </c>
      <c r="FQ59">
        <v>0</v>
      </c>
      <c r="FR59">
        <f t="shared" si="90"/>
        <v>0</v>
      </c>
      <c r="FS59">
        <v>0</v>
      </c>
      <c r="FX59">
        <v>70</v>
      </c>
      <c r="FY59">
        <v>10</v>
      </c>
      <c r="GA59" t="s">
        <v>3</v>
      </c>
      <c r="GD59">
        <v>0</v>
      </c>
      <c r="GF59">
        <v>2029808212</v>
      </c>
      <c r="GG59">
        <v>2</v>
      </c>
      <c r="GH59">
        <v>1</v>
      </c>
      <c r="GI59">
        <v>-2</v>
      </c>
      <c r="GJ59">
        <v>0</v>
      </c>
      <c r="GK59">
        <f>ROUND(R59*(R12)/100,2)</f>
        <v>0</v>
      </c>
      <c r="GL59">
        <f t="shared" si="91"/>
        <v>0</v>
      </c>
      <c r="GM59">
        <f t="shared" si="92"/>
        <v>12188.15</v>
      </c>
      <c r="GN59">
        <f t="shared" si="93"/>
        <v>0</v>
      </c>
      <c r="GO59">
        <f t="shared" si="94"/>
        <v>0</v>
      </c>
      <c r="GP59">
        <f t="shared" si="95"/>
        <v>12188.15</v>
      </c>
      <c r="GR59">
        <v>0</v>
      </c>
      <c r="GS59">
        <v>3</v>
      </c>
      <c r="GT59">
        <v>0</v>
      </c>
      <c r="GU59" t="s">
        <v>3</v>
      </c>
      <c r="GV59">
        <f t="shared" si="96"/>
        <v>0</v>
      </c>
      <c r="GW59">
        <v>1</v>
      </c>
      <c r="GX59">
        <f t="shared" si="97"/>
        <v>0</v>
      </c>
      <c r="HA59">
        <v>0</v>
      </c>
      <c r="HB59">
        <v>0</v>
      </c>
      <c r="HC59">
        <f t="shared" si="98"/>
        <v>0</v>
      </c>
      <c r="HE59" t="s">
        <v>3</v>
      </c>
      <c r="HF59" t="s">
        <v>3</v>
      </c>
      <c r="HM59" t="s">
        <v>3</v>
      </c>
      <c r="HN59" t="s">
        <v>3</v>
      </c>
      <c r="HO59" t="s">
        <v>3</v>
      </c>
      <c r="HP59" t="s">
        <v>3</v>
      </c>
      <c r="HQ59" t="s">
        <v>3</v>
      </c>
      <c r="IK59">
        <v>0</v>
      </c>
    </row>
    <row r="60" spans="1:245" x14ac:dyDescent="0.2">
      <c r="A60">
        <v>17</v>
      </c>
      <c r="B60">
        <v>1</v>
      </c>
      <c r="C60">
        <f>ROW(SmtRes!A35)</f>
        <v>35</v>
      </c>
      <c r="D60">
        <f>ROW(EtalonRes!A66)</f>
        <v>66</v>
      </c>
      <c r="E60" t="s">
        <v>129</v>
      </c>
      <c r="F60" t="s">
        <v>49</v>
      </c>
      <c r="G60" t="s">
        <v>50</v>
      </c>
      <c r="H60" t="s">
        <v>18</v>
      </c>
      <c r="I60">
        <v>32</v>
      </c>
      <c r="J60">
        <v>0</v>
      </c>
      <c r="K60">
        <v>32</v>
      </c>
      <c r="O60">
        <f t="shared" si="68"/>
        <v>9157.76</v>
      </c>
      <c r="P60">
        <f t="shared" si="69"/>
        <v>0</v>
      </c>
      <c r="Q60">
        <f t="shared" si="70"/>
        <v>2501.7600000000002</v>
      </c>
      <c r="R60">
        <f t="shared" si="71"/>
        <v>1586.24</v>
      </c>
      <c r="S60">
        <f t="shared" si="72"/>
        <v>6656</v>
      </c>
      <c r="T60">
        <f t="shared" si="73"/>
        <v>0</v>
      </c>
      <c r="U60">
        <f t="shared" si="74"/>
        <v>11.84</v>
      </c>
      <c r="V60">
        <f t="shared" si="75"/>
        <v>0</v>
      </c>
      <c r="W60">
        <f t="shared" si="76"/>
        <v>0</v>
      </c>
      <c r="X60">
        <f t="shared" si="77"/>
        <v>4659.2</v>
      </c>
      <c r="Y60">
        <f t="shared" si="77"/>
        <v>665.6</v>
      </c>
      <c r="AA60">
        <v>1473083510</v>
      </c>
      <c r="AB60">
        <f t="shared" si="78"/>
        <v>286.18</v>
      </c>
      <c r="AC60">
        <f>ROUND((ES60),6)</f>
        <v>0</v>
      </c>
      <c r="AD60">
        <f>ROUND((((ET60)-(EU60))+AE60),6)</f>
        <v>78.180000000000007</v>
      </c>
      <c r="AE60">
        <f t="shared" si="99"/>
        <v>49.57</v>
      </c>
      <c r="AF60">
        <f t="shared" si="99"/>
        <v>208</v>
      </c>
      <c r="AG60">
        <f t="shared" si="79"/>
        <v>0</v>
      </c>
      <c r="AH60">
        <f t="shared" si="100"/>
        <v>0.37</v>
      </c>
      <c r="AI60">
        <f t="shared" si="100"/>
        <v>0</v>
      </c>
      <c r="AJ60">
        <f t="shared" si="80"/>
        <v>0</v>
      </c>
      <c r="AK60">
        <v>286.18</v>
      </c>
      <c r="AL60">
        <v>0</v>
      </c>
      <c r="AM60">
        <v>78.180000000000007</v>
      </c>
      <c r="AN60">
        <v>49.57</v>
      </c>
      <c r="AO60">
        <v>208</v>
      </c>
      <c r="AP60">
        <v>0</v>
      </c>
      <c r="AQ60">
        <v>0.37</v>
      </c>
      <c r="AR60">
        <v>0</v>
      </c>
      <c r="AS60">
        <v>0</v>
      </c>
      <c r="AT60">
        <v>70</v>
      </c>
      <c r="AU60">
        <v>10</v>
      </c>
      <c r="AV60">
        <v>1</v>
      </c>
      <c r="AW60">
        <v>1</v>
      </c>
      <c r="AZ60">
        <v>1</v>
      </c>
      <c r="BA60">
        <v>1</v>
      </c>
      <c r="BB60">
        <v>1</v>
      </c>
      <c r="BC60">
        <v>1</v>
      </c>
      <c r="BD60" t="s">
        <v>3</v>
      </c>
      <c r="BE60" t="s">
        <v>3</v>
      </c>
      <c r="BF60" t="s">
        <v>3</v>
      </c>
      <c r="BG60" t="s">
        <v>3</v>
      </c>
      <c r="BH60">
        <v>0</v>
      </c>
      <c r="BI60">
        <v>4</v>
      </c>
      <c r="BJ60" t="s">
        <v>51</v>
      </c>
      <c r="BM60">
        <v>0</v>
      </c>
      <c r="BN60">
        <v>0</v>
      </c>
      <c r="BO60" t="s">
        <v>3</v>
      </c>
      <c r="BP60">
        <v>0</v>
      </c>
      <c r="BQ60">
        <v>1</v>
      </c>
      <c r="BR60">
        <v>0</v>
      </c>
      <c r="BS60">
        <v>1</v>
      </c>
      <c r="BT60">
        <v>1</v>
      </c>
      <c r="BU60">
        <v>1</v>
      </c>
      <c r="BV60">
        <v>1</v>
      </c>
      <c r="BW60">
        <v>1</v>
      </c>
      <c r="BX60">
        <v>1</v>
      </c>
      <c r="BY60" t="s">
        <v>3</v>
      </c>
      <c r="BZ60">
        <v>70</v>
      </c>
      <c r="CA60">
        <v>10</v>
      </c>
      <c r="CB60" t="s">
        <v>3</v>
      </c>
      <c r="CE60">
        <v>0</v>
      </c>
      <c r="CF60">
        <v>0</v>
      </c>
      <c r="CG60">
        <v>0</v>
      </c>
      <c r="CM60">
        <v>0</v>
      </c>
      <c r="CN60" t="s">
        <v>3</v>
      </c>
      <c r="CO60">
        <v>0</v>
      </c>
      <c r="CP60">
        <f t="shared" si="81"/>
        <v>9157.76</v>
      </c>
      <c r="CQ60">
        <f t="shared" si="82"/>
        <v>0</v>
      </c>
      <c r="CR60">
        <f>((((ET60)*BB60-(EU60)*BS60)+AE60*BS60)*AV60)</f>
        <v>78.180000000000007</v>
      </c>
      <c r="CS60">
        <f t="shared" si="83"/>
        <v>49.57</v>
      </c>
      <c r="CT60">
        <f t="shared" si="84"/>
        <v>208</v>
      </c>
      <c r="CU60">
        <f t="shared" si="85"/>
        <v>0</v>
      </c>
      <c r="CV60">
        <f t="shared" si="86"/>
        <v>0.37</v>
      </c>
      <c r="CW60">
        <f t="shared" si="87"/>
        <v>0</v>
      </c>
      <c r="CX60">
        <f t="shared" si="87"/>
        <v>0</v>
      </c>
      <c r="CY60">
        <f t="shared" si="88"/>
        <v>4659.2</v>
      </c>
      <c r="CZ60">
        <f t="shared" si="89"/>
        <v>665.6</v>
      </c>
      <c r="DC60" t="s">
        <v>3</v>
      </c>
      <c r="DD60" t="s">
        <v>3</v>
      </c>
      <c r="DE60" t="s">
        <v>3</v>
      </c>
      <c r="DF60" t="s">
        <v>3</v>
      </c>
      <c r="DG60" t="s">
        <v>3</v>
      </c>
      <c r="DH60" t="s">
        <v>3</v>
      </c>
      <c r="DI60" t="s">
        <v>3</v>
      </c>
      <c r="DJ60" t="s">
        <v>3</v>
      </c>
      <c r="DK60" t="s">
        <v>3</v>
      </c>
      <c r="DL60" t="s">
        <v>3</v>
      </c>
      <c r="DM60" t="s">
        <v>3</v>
      </c>
      <c r="DN60">
        <v>0</v>
      </c>
      <c r="DO60">
        <v>0</v>
      </c>
      <c r="DP60">
        <v>1</v>
      </c>
      <c r="DQ60">
        <v>1</v>
      </c>
      <c r="DU60">
        <v>16987630</v>
      </c>
      <c r="DV60" t="s">
        <v>18</v>
      </c>
      <c r="DW60" t="s">
        <v>18</v>
      </c>
      <c r="DX60">
        <v>1</v>
      </c>
      <c r="DZ60" t="s">
        <v>3</v>
      </c>
      <c r="EA60" t="s">
        <v>3</v>
      </c>
      <c r="EB60" t="s">
        <v>3</v>
      </c>
      <c r="EC60" t="s">
        <v>3</v>
      </c>
      <c r="EE60">
        <v>1441815344</v>
      </c>
      <c r="EF60">
        <v>1</v>
      </c>
      <c r="EG60" t="s">
        <v>20</v>
      </c>
      <c r="EH60">
        <v>0</v>
      </c>
      <c r="EI60" t="s">
        <v>3</v>
      </c>
      <c r="EJ60">
        <v>4</v>
      </c>
      <c r="EK60">
        <v>0</v>
      </c>
      <c r="EL60" t="s">
        <v>21</v>
      </c>
      <c r="EM60" t="s">
        <v>22</v>
      </c>
      <c r="EO60" t="s">
        <v>3</v>
      </c>
      <c r="EQ60">
        <v>0</v>
      </c>
      <c r="ER60">
        <v>286.18</v>
      </c>
      <c r="ES60">
        <v>0</v>
      </c>
      <c r="ET60">
        <v>78.180000000000007</v>
      </c>
      <c r="EU60">
        <v>49.57</v>
      </c>
      <c r="EV60">
        <v>208</v>
      </c>
      <c r="EW60">
        <v>0.37</v>
      </c>
      <c r="EX60">
        <v>0</v>
      </c>
      <c r="EY60">
        <v>0</v>
      </c>
      <c r="FQ60">
        <v>0</v>
      </c>
      <c r="FR60">
        <f t="shared" si="90"/>
        <v>0</v>
      </c>
      <c r="FS60">
        <v>0</v>
      </c>
      <c r="FX60">
        <v>70</v>
      </c>
      <c r="FY60">
        <v>10</v>
      </c>
      <c r="GA60" t="s">
        <v>3</v>
      </c>
      <c r="GD60">
        <v>0</v>
      </c>
      <c r="GF60">
        <v>-71194987</v>
      </c>
      <c r="GG60">
        <v>2</v>
      </c>
      <c r="GH60">
        <v>1</v>
      </c>
      <c r="GI60">
        <v>-2</v>
      </c>
      <c r="GJ60">
        <v>0</v>
      </c>
      <c r="GK60">
        <f>ROUND(R60*(R12)/100,2)</f>
        <v>1713.14</v>
      </c>
      <c r="GL60">
        <f t="shared" si="91"/>
        <v>0</v>
      </c>
      <c r="GM60">
        <f t="shared" si="92"/>
        <v>16195.7</v>
      </c>
      <c r="GN60">
        <f t="shared" si="93"/>
        <v>0</v>
      </c>
      <c r="GO60">
        <f t="shared" si="94"/>
        <v>0</v>
      </c>
      <c r="GP60">
        <f t="shared" si="95"/>
        <v>16195.7</v>
      </c>
      <c r="GR60">
        <v>0</v>
      </c>
      <c r="GS60">
        <v>3</v>
      </c>
      <c r="GT60">
        <v>0</v>
      </c>
      <c r="GU60" t="s">
        <v>3</v>
      </c>
      <c r="GV60">
        <f t="shared" si="96"/>
        <v>0</v>
      </c>
      <c r="GW60">
        <v>1</v>
      </c>
      <c r="GX60">
        <f t="shared" si="97"/>
        <v>0</v>
      </c>
      <c r="HA60">
        <v>0</v>
      </c>
      <c r="HB60">
        <v>0</v>
      </c>
      <c r="HC60">
        <f t="shared" si="98"/>
        <v>0</v>
      </c>
      <c r="HE60" t="s">
        <v>3</v>
      </c>
      <c r="HF60" t="s">
        <v>3</v>
      </c>
      <c r="HM60" t="s">
        <v>3</v>
      </c>
      <c r="HN60" t="s">
        <v>3</v>
      </c>
      <c r="HO60" t="s">
        <v>3</v>
      </c>
      <c r="HP60" t="s">
        <v>3</v>
      </c>
      <c r="HQ60" t="s">
        <v>3</v>
      </c>
      <c r="IK60">
        <v>0</v>
      </c>
    </row>
    <row r="61" spans="1:245" x14ac:dyDescent="0.2">
      <c r="A61">
        <v>17</v>
      </c>
      <c r="B61">
        <v>1</v>
      </c>
      <c r="C61">
        <f>ROW(SmtRes!A37)</f>
        <v>37</v>
      </c>
      <c r="D61">
        <f>ROW(EtalonRes!A68)</f>
        <v>68</v>
      </c>
      <c r="E61" t="s">
        <v>130</v>
      </c>
      <c r="F61" t="s">
        <v>49</v>
      </c>
      <c r="G61" t="s">
        <v>131</v>
      </c>
      <c r="H61" t="s">
        <v>18</v>
      </c>
      <c r="I61">
        <v>32</v>
      </c>
      <c r="J61">
        <v>0</v>
      </c>
      <c r="K61">
        <v>32</v>
      </c>
      <c r="O61">
        <f t="shared" si="68"/>
        <v>9157.76</v>
      </c>
      <c r="P61">
        <f t="shared" si="69"/>
        <v>0</v>
      </c>
      <c r="Q61">
        <f t="shared" si="70"/>
        <v>2501.7600000000002</v>
      </c>
      <c r="R61">
        <f t="shared" si="71"/>
        <v>1586.24</v>
      </c>
      <c r="S61">
        <f t="shared" si="72"/>
        <v>6656</v>
      </c>
      <c r="T61">
        <f t="shared" si="73"/>
        <v>0</v>
      </c>
      <c r="U61">
        <f t="shared" si="74"/>
        <v>11.84</v>
      </c>
      <c r="V61">
        <f t="shared" si="75"/>
        <v>0</v>
      </c>
      <c r="W61">
        <f t="shared" si="76"/>
        <v>0</v>
      </c>
      <c r="X61">
        <f t="shared" si="77"/>
        <v>4659.2</v>
      </c>
      <c r="Y61">
        <f t="shared" si="77"/>
        <v>665.6</v>
      </c>
      <c r="AA61">
        <v>1473083510</v>
      </c>
      <c r="AB61">
        <f t="shared" si="78"/>
        <v>286.18</v>
      </c>
      <c r="AC61">
        <f>ROUND((ES61),6)</f>
        <v>0</v>
      </c>
      <c r="AD61">
        <f>ROUND((((ET61)-(EU61))+AE61),6)</f>
        <v>78.180000000000007</v>
      </c>
      <c r="AE61">
        <f t="shared" si="99"/>
        <v>49.57</v>
      </c>
      <c r="AF61">
        <f t="shared" si="99"/>
        <v>208</v>
      </c>
      <c r="AG61">
        <f t="shared" si="79"/>
        <v>0</v>
      </c>
      <c r="AH61">
        <f t="shared" si="100"/>
        <v>0.37</v>
      </c>
      <c r="AI61">
        <f t="shared" si="100"/>
        <v>0</v>
      </c>
      <c r="AJ61">
        <f t="shared" si="80"/>
        <v>0</v>
      </c>
      <c r="AK61">
        <v>286.18</v>
      </c>
      <c r="AL61">
        <v>0</v>
      </c>
      <c r="AM61">
        <v>78.180000000000007</v>
      </c>
      <c r="AN61">
        <v>49.57</v>
      </c>
      <c r="AO61">
        <v>208</v>
      </c>
      <c r="AP61">
        <v>0</v>
      </c>
      <c r="AQ61">
        <v>0.37</v>
      </c>
      <c r="AR61">
        <v>0</v>
      </c>
      <c r="AS61">
        <v>0</v>
      </c>
      <c r="AT61">
        <v>70</v>
      </c>
      <c r="AU61">
        <v>10</v>
      </c>
      <c r="AV61">
        <v>1</v>
      </c>
      <c r="AW61">
        <v>1</v>
      </c>
      <c r="AZ61">
        <v>1</v>
      </c>
      <c r="BA61">
        <v>1</v>
      </c>
      <c r="BB61">
        <v>1</v>
      </c>
      <c r="BC61">
        <v>1</v>
      </c>
      <c r="BD61" t="s">
        <v>3</v>
      </c>
      <c r="BE61" t="s">
        <v>3</v>
      </c>
      <c r="BF61" t="s">
        <v>3</v>
      </c>
      <c r="BG61" t="s">
        <v>3</v>
      </c>
      <c r="BH61">
        <v>0</v>
      </c>
      <c r="BI61">
        <v>4</v>
      </c>
      <c r="BJ61" t="s">
        <v>51</v>
      </c>
      <c r="BM61">
        <v>0</v>
      </c>
      <c r="BN61">
        <v>0</v>
      </c>
      <c r="BO61" t="s">
        <v>3</v>
      </c>
      <c r="BP61">
        <v>0</v>
      </c>
      <c r="BQ61">
        <v>1</v>
      </c>
      <c r="BR61">
        <v>0</v>
      </c>
      <c r="BS61">
        <v>1</v>
      </c>
      <c r="BT61">
        <v>1</v>
      </c>
      <c r="BU61">
        <v>1</v>
      </c>
      <c r="BV61">
        <v>1</v>
      </c>
      <c r="BW61">
        <v>1</v>
      </c>
      <c r="BX61">
        <v>1</v>
      </c>
      <c r="BY61" t="s">
        <v>3</v>
      </c>
      <c r="BZ61">
        <v>70</v>
      </c>
      <c r="CA61">
        <v>10</v>
      </c>
      <c r="CB61" t="s">
        <v>3</v>
      </c>
      <c r="CE61">
        <v>0</v>
      </c>
      <c r="CF61">
        <v>0</v>
      </c>
      <c r="CG61">
        <v>0</v>
      </c>
      <c r="CM61">
        <v>0</v>
      </c>
      <c r="CN61" t="s">
        <v>3</v>
      </c>
      <c r="CO61">
        <v>0</v>
      </c>
      <c r="CP61">
        <f t="shared" si="81"/>
        <v>9157.76</v>
      </c>
      <c r="CQ61">
        <f t="shared" si="82"/>
        <v>0</v>
      </c>
      <c r="CR61">
        <f>((((ET61)*BB61-(EU61)*BS61)+AE61*BS61)*AV61)</f>
        <v>78.180000000000007</v>
      </c>
      <c r="CS61">
        <f t="shared" si="83"/>
        <v>49.57</v>
      </c>
      <c r="CT61">
        <f t="shared" si="84"/>
        <v>208</v>
      </c>
      <c r="CU61">
        <f t="shared" si="85"/>
        <v>0</v>
      </c>
      <c r="CV61">
        <f t="shared" si="86"/>
        <v>0.37</v>
      </c>
      <c r="CW61">
        <f t="shared" si="87"/>
        <v>0</v>
      </c>
      <c r="CX61">
        <f t="shared" si="87"/>
        <v>0</v>
      </c>
      <c r="CY61">
        <f t="shared" si="88"/>
        <v>4659.2</v>
      </c>
      <c r="CZ61">
        <f t="shared" si="89"/>
        <v>665.6</v>
      </c>
      <c r="DC61" t="s">
        <v>3</v>
      </c>
      <c r="DD61" t="s">
        <v>3</v>
      </c>
      <c r="DE61" t="s">
        <v>3</v>
      </c>
      <c r="DF61" t="s">
        <v>3</v>
      </c>
      <c r="DG61" t="s">
        <v>3</v>
      </c>
      <c r="DH61" t="s">
        <v>3</v>
      </c>
      <c r="DI61" t="s">
        <v>3</v>
      </c>
      <c r="DJ61" t="s">
        <v>3</v>
      </c>
      <c r="DK61" t="s">
        <v>3</v>
      </c>
      <c r="DL61" t="s">
        <v>3</v>
      </c>
      <c r="DM61" t="s">
        <v>3</v>
      </c>
      <c r="DN61">
        <v>0</v>
      </c>
      <c r="DO61">
        <v>0</v>
      </c>
      <c r="DP61">
        <v>1</v>
      </c>
      <c r="DQ61">
        <v>1</v>
      </c>
      <c r="DU61">
        <v>16987630</v>
      </c>
      <c r="DV61" t="s">
        <v>18</v>
      </c>
      <c r="DW61" t="s">
        <v>18</v>
      </c>
      <c r="DX61">
        <v>1</v>
      </c>
      <c r="DZ61" t="s">
        <v>3</v>
      </c>
      <c r="EA61" t="s">
        <v>3</v>
      </c>
      <c r="EB61" t="s">
        <v>3</v>
      </c>
      <c r="EC61" t="s">
        <v>3</v>
      </c>
      <c r="EE61">
        <v>1441815344</v>
      </c>
      <c r="EF61">
        <v>1</v>
      </c>
      <c r="EG61" t="s">
        <v>20</v>
      </c>
      <c r="EH61">
        <v>0</v>
      </c>
      <c r="EI61" t="s">
        <v>3</v>
      </c>
      <c r="EJ61">
        <v>4</v>
      </c>
      <c r="EK61">
        <v>0</v>
      </c>
      <c r="EL61" t="s">
        <v>21</v>
      </c>
      <c r="EM61" t="s">
        <v>22</v>
      </c>
      <c r="EO61" t="s">
        <v>3</v>
      </c>
      <c r="EQ61">
        <v>0</v>
      </c>
      <c r="ER61">
        <v>286.18</v>
      </c>
      <c r="ES61">
        <v>0</v>
      </c>
      <c r="ET61">
        <v>78.180000000000007</v>
      </c>
      <c r="EU61">
        <v>49.57</v>
      </c>
      <c r="EV61">
        <v>208</v>
      </c>
      <c r="EW61">
        <v>0.37</v>
      </c>
      <c r="EX61">
        <v>0</v>
      </c>
      <c r="EY61">
        <v>0</v>
      </c>
      <c r="FQ61">
        <v>0</v>
      </c>
      <c r="FR61">
        <f t="shared" si="90"/>
        <v>0</v>
      </c>
      <c r="FS61">
        <v>0</v>
      </c>
      <c r="FX61">
        <v>70</v>
      </c>
      <c r="FY61">
        <v>10</v>
      </c>
      <c r="GA61" t="s">
        <v>3</v>
      </c>
      <c r="GD61">
        <v>0</v>
      </c>
      <c r="GF61">
        <v>-1960273126</v>
      </c>
      <c r="GG61">
        <v>2</v>
      </c>
      <c r="GH61">
        <v>1</v>
      </c>
      <c r="GI61">
        <v>-2</v>
      </c>
      <c r="GJ61">
        <v>0</v>
      </c>
      <c r="GK61">
        <f>ROUND(R61*(R12)/100,2)</f>
        <v>1713.14</v>
      </c>
      <c r="GL61">
        <f t="shared" si="91"/>
        <v>0</v>
      </c>
      <c r="GM61">
        <f t="shared" si="92"/>
        <v>16195.7</v>
      </c>
      <c r="GN61">
        <f t="shared" si="93"/>
        <v>0</v>
      </c>
      <c r="GO61">
        <f t="shared" si="94"/>
        <v>0</v>
      </c>
      <c r="GP61">
        <f t="shared" si="95"/>
        <v>16195.7</v>
      </c>
      <c r="GR61">
        <v>0</v>
      </c>
      <c r="GS61">
        <v>3</v>
      </c>
      <c r="GT61">
        <v>0</v>
      </c>
      <c r="GU61" t="s">
        <v>3</v>
      </c>
      <c r="GV61">
        <f t="shared" si="96"/>
        <v>0</v>
      </c>
      <c r="GW61">
        <v>1</v>
      </c>
      <c r="GX61">
        <f t="shared" si="97"/>
        <v>0</v>
      </c>
      <c r="HA61">
        <v>0</v>
      </c>
      <c r="HB61">
        <v>0</v>
      </c>
      <c r="HC61">
        <f t="shared" si="98"/>
        <v>0</v>
      </c>
      <c r="HE61" t="s">
        <v>3</v>
      </c>
      <c r="HF61" t="s">
        <v>3</v>
      </c>
      <c r="HM61" t="s">
        <v>3</v>
      </c>
      <c r="HN61" t="s">
        <v>3</v>
      </c>
      <c r="HO61" t="s">
        <v>3</v>
      </c>
      <c r="HP61" t="s">
        <v>3</v>
      </c>
      <c r="HQ61" t="s">
        <v>3</v>
      </c>
      <c r="IK61">
        <v>0</v>
      </c>
    </row>
    <row r="62" spans="1:245" x14ac:dyDescent="0.2">
      <c r="A62">
        <v>17</v>
      </c>
      <c r="B62">
        <v>1</v>
      </c>
      <c r="C62">
        <f>ROW(SmtRes!A39)</f>
        <v>39</v>
      </c>
      <c r="D62">
        <f>ROW(EtalonRes!A70)</f>
        <v>70</v>
      </c>
      <c r="E62" t="s">
        <v>132</v>
      </c>
      <c r="F62" t="s">
        <v>86</v>
      </c>
      <c r="G62" t="s">
        <v>87</v>
      </c>
      <c r="H62" t="s">
        <v>38</v>
      </c>
      <c r="I62">
        <f>ROUND(28/10,9)</f>
        <v>2.8</v>
      </c>
      <c r="J62">
        <v>0</v>
      </c>
      <c r="K62">
        <f>ROUND(28/10,9)</f>
        <v>2.8</v>
      </c>
      <c r="O62">
        <f t="shared" si="68"/>
        <v>2629.78</v>
      </c>
      <c r="P62">
        <f t="shared" si="69"/>
        <v>1.76</v>
      </c>
      <c r="Q62">
        <f t="shared" si="70"/>
        <v>0</v>
      </c>
      <c r="R62">
        <f t="shared" si="71"/>
        <v>0</v>
      </c>
      <c r="S62">
        <f t="shared" si="72"/>
        <v>2628.02</v>
      </c>
      <c r="T62">
        <f t="shared" si="73"/>
        <v>0</v>
      </c>
      <c r="U62">
        <f t="shared" si="74"/>
        <v>4.2559999999999993</v>
      </c>
      <c r="V62">
        <f t="shared" si="75"/>
        <v>0</v>
      </c>
      <c r="W62">
        <f t="shared" si="76"/>
        <v>0</v>
      </c>
      <c r="X62">
        <f t="shared" si="77"/>
        <v>1839.61</v>
      </c>
      <c r="Y62">
        <f t="shared" si="77"/>
        <v>262.8</v>
      </c>
      <c r="AA62">
        <v>1473083510</v>
      </c>
      <c r="AB62">
        <f t="shared" si="78"/>
        <v>939.21</v>
      </c>
      <c r="AC62">
        <f>ROUND((ES62),6)</f>
        <v>0.63</v>
      </c>
      <c r="AD62">
        <f>ROUND((((ET62)-(EU62))+AE62),6)</f>
        <v>0</v>
      </c>
      <c r="AE62">
        <f t="shared" si="99"/>
        <v>0</v>
      </c>
      <c r="AF62">
        <f t="shared" si="99"/>
        <v>938.58</v>
      </c>
      <c r="AG62">
        <f t="shared" si="79"/>
        <v>0</v>
      </c>
      <c r="AH62">
        <f t="shared" si="100"/>
        <v>1.52</v>
      </c>
      <c r="AI62">
        <f t="shared" si="100"/>
        <v>0</v>
      </c>
      <c r="AJ62">
        <f t="shared" si="80"/>
        <v>0</v>
      </c>
      <c r="AK62">
        <v>939.21</v>
      </c>
      <c r="AL62">
        <v>0.63</v>
      </c>
      <c r="AM62">
        <v>0</v>
      </c>
      <c r="AN62">
        <v>0</v>
      </c>
      <c r="AO62">
        <v>938.58</v>
      </c>
      <c r="AP62">
        <v>0</v>
      </c>
      <c r="AQ62">
        <v>1.52</v>
      </c>
      <c r="AR62">
        <v>0</v>
      </c>
      <c r="AS62">
        <v>0</v>
      </c>
      <c r="AT62">
        <v>70</v>
      </c>
      <c r="AU62">
        <v>10</v>
      </c>
      <c r="AV62">
        <v>1</v>
      </c>
      <c r="AW62">
        <v>1</v>
      </c>
      <c r="AZ62">
        <v>1</v>
      </c>
      <c r="BA62">
        <v>1</v>
      </c>
      <c r="BB62">
        <v>1</v>
      </c>
      <c r="BC62">
        <v>1</v>
      </c>
      <c r="BD62" t="s">
        <v>3</v>
      </c>
      <c r="BE62" t="s">
        <v>3</v>
      </c>
      <c r="BF62" t="s">
        <v>3</v>
      </c>
      <c r="BG62" t="s">
        <v>3</v>
      </c>
      <c r="BH62">
        <v>0</v>
      </c>
      <c r="BI62">
        <v>4</v>
      </c>
      <c r="BJ62" t="s">
        <v>88</v>
      </c>
      <c r="BM62">
        <v>0</v>
      </c>
      <c r="BN62">
        <v>0</v>
      </c>
      <c r="BO62" t="s">
        <v>3</v>
      </c>
      <c r="BP62">
        <v>0</v>
      </c>
      <c r="BQ62">
        <v>1</v>
      </c>
      <c r="BR62">
        <v>0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 t="s">
        <v>3</v>
      </c>
      <c r="BZ62">
        <v>70</v>
      </c>
      <c r="CA62">
        <v>10</v>
      </c>
      <c r="CB62" t="s">
        <v>3</v>
      </c>
      <c r="CE62">
        <v>0</v>
      </c>
      <c r="CF62">
        <v>0</v>
      </c>
      <c r="CG62">
        <v>0</v>
      </c>
      <c r="CM62">
        <v>0</v>
      </c>
      <c r="CN62" t="s">
        <v>3</v>
      </c>
      <c r="CO62">
        <v>0</v>
      </c>
      <c r="CP62">
        <f t="shared" si="81"/>
        <v>2629.78</v>
      </c>
      <c r="CQ62">
        <f t="shared" si="82"/>
        <v>0.63</v>
      </c>
      <c r="CR62">
        <f>((((ET62)*BB62-(EU62)*BS62)+AE62*BS62)*AV62)</f>
        <v>0</v>
      </c>
      <c r="CS62">
        <f t="shared" si="83"/>
        <v>0</v>
      </c>
      <c r="CT62">
        <f t="shared" si="84"/>
        <v>938.58</v>
      </c>
      <c r="CU62">
        <f t="shared" si="85"/>
        <v>0</v>
      </c>
      <c r="CV62">
        <f t="shared" si="86"/>
        <v>1.52</v>
      </c>
      <c r="CW62">
        <f t="shared" si="87"/>
        <v>0</v>
      </c>
      <c r="CX62">
        <f t="shared" si="87"/>
        <v>0</v>
      </c>
      <c r="CY62">
        <f t="shared" si="88"/>
        <v>1839.614</v>
      </c>
      <c r="CZ62">
        <f t="shared" si="89"/>
        <v>262.80200000000002</v>
      </c>
      <c r="DC62" t="s">
        <v>3</v>
      </c>
      <c r="DD62" t="s">
        <v>3</v>
      </c>
      <c r="DE62" t="s">
        <v>3</v>
      </c>
      <c r="DF62" t="s">
        <v>3</v>
      </c>
      <c r="DG62" t="s">
        <v>3</v>
      </c>
      <c r="DH62" t="s">
        <v>3</v>
      </c>
      <c r="DI62" t="s">
        <v>3</v>
      </c>
      <c r="DJ62" t="s">
        <v>3</v>
      </c>
      <c r="DK62" t="s">
        <v>3</v>
      </c>
      <c r="DL62" t="s">
        <v>3</v>
      </c>
      <c r="DM62" t="s">
        <v>3</v>
      </c>
      <c r="DN62">
        <v>0</v>
      </c>
      <c r="DO62">
        <v>0</v>
      </c>
      <c r="DP62">
        <v>1</v>
      </c>
      <c r="DQ62">
        <v>1</v>
      </c>
      <c r="DU62">
        <v>16987630</v>
      </c>
      <c r="DV62" t="s">
        <v>38</v>
      </c>
      <c r="DW62" t="s">
        <v>38</v>
      </c>
      <c r="DX62">
        <v>10</v>
      </c>
      <c r="DZ62" t="s">
        <v>3</v>
      </c>
      <c r="EA62" t="s">
        <v>3</v>
      </c>
      <c r="EB62" t="s">
        <v>3</v>
      </c>
      <c r="EC62" t="s">
        <v>3</v>
      </c>
      <c r="EE62">
        <v>1441815344</v>
      </c>
      <c r="EF62">
        <v>1</v>
      </c>
      <c r="EG62" t="s">
        <v>20</v>
      </c>
      <c r="EH62">
        <v>0</v>
      </c>
      <c r="EI62" t="s">
        <v>3</v>
      </c>
      <c r="EJ62">
        <v>4</v>
      </c>
      <c r="EK62">
        <v>0</v>
      </c>
      <c r="EL62" t="s">
        <v>21</v>
      </c>
      <c r="EM62" t="s">
        <v>22</v>
      </c>
      <c r="EO62" t="s">
        <v>3</v>
      </c>
      <c r="EQ62">
        <v>0</v>
      </c>
      <c r="ER62">
        <v>939.21</v>
      </c>
      <c r="ES62">
        <v>0.63</v>
      </c>
      <c r="ET62">
        <v>0</v>
      </c>
      <c r="EU62">
        <v>0</v>
      </c>
      <c r="EV62">
        <v>938.58</v>
      </c>
      <c r="EW62">
        <v>1.52</v>
      </c>
      <c r="EX62">
        <v>0</v>
      </c>
      <c r="EY62">
        <v>0</v>
      </c>
      <c r="FQ62">
        <v>0</v>
      </c>
      <c r="FR62">
        <f t="shared" si="90"/>
        <v>0</v>
      </c>
      <c r="FS62">
        <v>0</v>
      </c>
      <c r="FX62">
        <v>70</v>
      </c>
      <c r="FY62">
        <v>10</v>
      </c>
      <c r="GA62" t="s">
        <v>3</v>
      </c>
      <c r="GD62">
        <v>0</v>
      </c>
      <c r="GF62">
        <v>923339554</v>
      </c>
      <c r="GG62">
        <v>2</v>
      </c>
      <c r="GH62">
        <v>1</v>
      </c>
      <c r="GI62">
        <v>-2</v>
      </c>
      <c r="GJ62">
        <v>0</v>
      </c>
      <c r="GK62">
        <f>ROUND(R62*(R12)/100,2)</f>
        <v>0</v>
      </c>
      <c r="GL62">
        <f t="shared" si="91"/>
        <v>0</v>
      </c>
      <c r="GM62">
        <f t="shared" si="92"/>
        <v>4732.1899999999996</v>
      </c>
      <c r="GN62">
        <f t="shared" si="93"/>
        <v>0</v>
      </c>
      <c r="GO62">
        <f t="shared" si="94"/>
        <v>0</v>
      </c>
      <c r="GP62">
        <f t="shared" si="95"/>
        <v>4732.1899999999996</v>
      </c>
      <c r="GR62">
        <v>0</v>
      </c>
      <c r="GS62">
        <v>3</v>
      </c>
      <c r="GT62">
        <v>0</v>
      </c>
      <c r="GU62" t="s">
        <v>3</v>
      </c>
      <c r="GV62">
        <f t="shared" si="96"/>
        <v>0</v>
      </c>
      <c r="GW62">
        <v>1</v>
      </c>
      <c r="GX62">
        <f t="shared" si="97"/>
        <v>0</v>
      </c>
      <c r="HA62">
        <v>0</v>
      </c>
      <c r="HB62">
        <v>0</v>
      </c>
      <c r="HC62">
        <f t="shared" si="98"/>
        <v>0</v>
      </c>
      <c r="HE62" t="s">
        <v>3</v>
      </c>
      <c r="HF62" t="s">
        <v>3</v>
      </c>
      <c r="HM62" t="s">
        <v>3</v>
      </c>
      <c r="HN62" t="s">
        <v>3</v>
      </c>
      <c r="HO62" t="s">
        <v>3</v>
      </c>
      <c r="HP62" t="s">
        <v>3</v>
      </c>
      <c r="HQ62" t="s">
        <v>3</v>
      </c>
      <c r="IK62">
        <v>0</v>
      </c>
    </row>
    <row r="63" spans="1:245" x14ac:dyDescent="0.2">
      <c r="A63">
        <v>17</v>
      </c>
      <c r="B63">
        <v>1</v>
      </c>
      <c r="C63">
        <f>ROW(SmtRes!A40)</f>
        <v>40</v>
      </c>
      <c r="D63">
        <f>ROW(EtalonRes!A71)</f>
        <v>71</v>
      </c>
      <c r="E63" t="s">
        <v>133</v>
      </c>
      <c r="F63" t="s">
        <v>45</v>
      </c>
      <c r="G63" t="s">
        <v>46</v>
      </c>
      <c r="H63" t="s">
        <v>38</v>
      </c>
      <c r="I63">
        <f>ROUND(24/10,9)</f>
        <v>2.4</v>
      </c>
      <c r="J63">
        <v>0</v>
      </c>
      <c r="K63">
        <f>ROUND(24/10,9)</f>
        <v>2.4</v>
      </c>
      <c r="O63">
        <f t="shared" si="68"/>
        <v>666.89</v>
      </c>
      <c r="P63">
        <f t="shared" si="69"/>
        <v>0</v>
      </c>
      <c r="Q63">
        <f t="shared" si="70"/>
        <v>0</v>
      </c>
      <c r="R63">
        <f t="shared" si="71"/>
        <v>0</v>
      </c>
      <c r="S63">
        <f t="shared" si="72"/>
        <v>666.89</v>
      </c>
      <c r="T63">
        <f t="shared" si="73"/>
        <v>0</v>
      </c>
      <c r="U63">
        <f t="shared" si="74"/>
        <v>1.08</v>
      </c>
      <c r="V63">
        <f t="shared" si="75"/>
        <v>0</v>
      </c>
      <c r="W63">
        <f t="shared" si="76"/>
        <v>0</v>
      </c>
      <c r="X63">
        <f t="shared" si="77"/>
        <v>466.82</v>
      </c>
      <c r="Y63">
        <f t="shared" si="77"/>
        <v>66.69</v>
      </c>
      <c r="AA63">
        <v>1473083510</v>
      </c>
      <c r="AB63">
        <f t="shared" si="78"/>
        <v>277.87</v>
      </c>
      <c r="AC63">
        <f>ROUND((ES63),6)</f>
        <v>0</v>
      </c>
      <c r="AD63">
        <f>ROUND((((ET63)-(EU63))+AE63),6)</f>
        <v>0</v>
      </c>
      <c r="AE63">
        <f t="shared" si="99"/>
        <v>0</v>
      </c>
      <c r="AF63">
        <f t="shared" si="99"/>
        <v>277.87</v>
      </c>
      <c r="AG63">
        <f t="shared" si="79"/>
        <v>0</v>
      </c>
      <c r="AH63">
        <f t="shared" si="100"/>
        <v>0.45</v>
      </c>
      <c r="AI63">
        <f t="shared" si="100"/>
        <v>0</v>
      </c>
      <c r="AJ63">
        <f t="shared" si="80"/>
        <v>0</v>
      </c>
      <c r="AK63">
        <v>277.87</v>
      </c>
      <c r="AL63">
        <v>0</v>
      </c>
      <c r="AM63">
        <v>0</v>
      </c>
      <c r="AN63">
        <v>0</v>
      </c>
      <c r="AO63">
        <v>277.87</v>
      </c>
      <c r="AP63">
        <v>0</v>
      </c>
      <c r="AQ63">
        <v>0.45</v>
      </c>
      <c r="AR63">
        <v>0</v>
      </c>
      <c r="AS63">
        <v>0</v>
      </c>
      <c r="AT63">
        <v>70</v>
      </c>
      <c r="AU63">
        <v>10</v>
      </c>
      <c r="AV63">
        <v>1</v>
      </c>
      <c r="AW63">
        <v>1</v>
      </c>
      <c r="AZ63">
        <v>1</v>
      </c>
      <c r="BA63">
        <v>1</v>
      </c>
      <c r="BB63">
        <v>1</v>
      </c>
      <c r="BC63">
        <v>1</v>
      </c>
      <c r="BD63" t="s">
        <v>3</v>
      </c>
      <c r="BE63" t="s">
        <v>3</v>
      </c>
      <c r="BF63" t="s">
        <v>3</v>
      </c>
      <c r="BG63" t="s">
        <v>3</v>
      </c>
      <c r="BH63">
        <v>0</v>
      </c>
      <c r="BI63">
        <v>4</v>
      </c>
      <c r="BJ63" t="s">
        <v>47</v>
      </c>
      <c r="BM63">
        <v>0</v>
      </c>
      <c r="BN63">
        <v>0</v>
      </c>
      <c r="BO63" t="s">
        <v>3</v>
      </c>
      <c r="BP63">
        <v>0</v>
      </c>
      <c r="BQ63">
        <v>1</v>
      </c>
      <c r="BR63">
        <v>0</v>
      </c>
      <c r="BS63">
        <v>1</v>
      </c>
      <c r="BT63">
        <v>1</v>
      </c>
      <c r="BU63">
        <v>1</v>
      </c>
      <c r="BV63">
        <v>1</v>
      </c>
      <c r="BW63">
        <v>1</v>
      </c>
      <c r="BX63">
        <v>1</v>
      </c>
      <c r="BY63" t="s">
        <v>3</v>
      </c>
      <c r="BZ63">
        <v>70</v>
      </c>
      <c r="CA63">
        <v>10</v>
      </c>
      <c r="CB63" t="s">
        <v>3</v>
      </c>
      <c r="CE63">
        <v>0</v>
      </c>
      <c r="CF63">
        <v>0</v>
      </c>
      <c r="CG63">
        <v>0</v>
      </c>
      <c r="CM63">
        <v>0</v>
      </c>
      <c r="CN63" t="s">
        <v>3</v>
      </c>
      <c r="CO63">
        <v>0</v>
      </c>
      <c r="CP63">
        <f t="shared" si="81"/>
        <v>666.89</v>
      </c>
      <c r="CQ63">
        <f t="shared" si="82"/>
        <v>0</v>
      </c>
      <c r="CR63">
        <f>((((ET63)*BB63-(EU63)*BS63)+AE63*BS63)*AV63)</f>
        <v>0</v>
      </c>
      <c r="CS63">
        <f t="shared" si="83"/>
        <v>0</v>
      </c>
      <c r="CT63">
        <f t="shared" si="84"/>
        <v>277.87</v>
      </c>
      <c r="CU63">
        <f t="shared" si="85"/>
        <v>0</v>
      </c>
      <c r="CV63">
        <f t="shared" si="86"/>
        <v>0.45</v>
      </c>
      <c r="CW63">
        <f t="shared" si="87"/>
        <v>0</v>
      </c>
      <c r="CX63">
        <f t="shared" si="87"/>
        <v>0</v>
      </c>
      <c r="CY63">
        <f t="shared" si="88"/>
        <v>466.82299999999998</v>
      </c>
      <c r="CZ63">
        <f t="shared" si="89"/>
        <v>66.688999999999993</v>
      </c>
      <c r="DC63" t="s">
        <v>3</v>
      </c>
      <c r="DD63" t="s">
        <v>3</v>
      </c>
      <c r="DE63" t="s">
        <v>3</v>
      </c>
      <c r="DF63" t="s">
        <v>3</v>
      </c>
      <c r="DG63" t="s">
        <v>3</v>
      </c>
      <c r="DH63" t="s">
        <v>3</v>
      </c>
      <c r="DI63" t="s">
        <v>3</v>
      </c>
      <c r="DJ63" t="s">
        <v>3</v>
      </c>
      <c r="DK63" t="s">
        <v>3</v>
      </c>
      <c r="DL63" t="s">
        <v>3</v>
      </c>
      <c r="DM63" t="s">
        <v>3</v>
      </c>
      <c r="DN63">
        <v>0</v>
      </c>
      <c r="DO63">
        <v>0</v>
      </c>
      <c r="DP63">
        <v>1</v>
      </c>
      <c r="DQ63">
        <v>1</v>
      </c>
      <c r="DU63">
        <v>16987630</v>
      </c>
      <c r="DV63" t="s">
        <v>38</v>
      </c>
      <c r="DW63" t="s">
        <v>38</v>
      </c>
      <c r="DX63">
        <v>10</v>
      </c>
      <c r="DZ63" t="s">
        <v>3</v>
      </c>
      <c r="EA63" t="s">
        <v>3</v>
      </c>
      <c r="EB63" t="s">
        <v>3</v>
      </c>
      <c r="EC63" t="s">
        <v>3</v>
      </c>
      <c r="EE63">
        <v>1441815344</v>
      </c>
      <c r="EF63">
        <v>1</v>
      </c>
      <c r="EG63" t="s">
        <v>20</v>
      </c>
      <c r="EH63">
        <v>0</v>
      </c>
      <c r="EI63" t="s">
        <v>3</v>
      </c>
      <c r="EJ63">
        <v>4</v>
      </c>
      <c r="EK63">
        <v>0</v>
      </c>
      <c r="EL63" t="s">
        <v>21</v>
      </c>
      <c r="EM63" t="s">
        <v>22</v>
      </c>
      <c r="EO63" t="s">
        <v>3</v>
      </c>
      <c r="EQ63">
        <v>0</v>
      </c>
      <c r="ER63">
        <v>277.87</v>
      </c>
      <c r="ES63">
        <v>0</v>
      </c>
      <c r="ET63">
        <v>0</v>
      </c>
      <c r="EU63">
        <v>0</v>
      </c>
      <c r="EV63">
        <v>277.87</v>
      </c>
      <c r="EW63">
        <v>0.45</v>
      </c>
      <c r="EX63">
        <v>0</v>
      </c>
      <c r="EY63">
        <v>0</v>
      </c>
      <c r="FQ63">
        <v>0</v>
      </c>
      <c r="FR63">
        <f t="shared" si="90"/>
        <v>0</v>
      </c>
      <c r="FS63">
        <v>0</v>
      </c>
      <c r="FX63">
        <v>70</v>
      </c>
      <c r="FY63">
        <v>10</v>
      </c>
      <c r="GA63" t="s">
        <v>3</v>
      </c>
      <c r="GD63">
        <v>0</v>
      </c>
      <c r="GF63">
        <v>-559430364</v>
      </c>
      <c r="GG63">
        <v>2</v>
      </c>
      <c r="GH63">
        <v>1</v>
      </c>
      <c r="GI63">
        <v>-2</v>
      </c>
      <c r="GJ63">
        <v>0</v>
      </c>
      <c r="GK63">
        <f>ROUND(R63*(R12)/100,2)</f>
        <v>0</v>
      </c>
      <c r="GL63">
        <f t="shared" si="91"/>
        <v>0</v>
      </c>
      <c r="GM63">
        <f t="shared" si="92"/>
        <v>1200.4000000000001</v>
      </c>
      <c r="GN63">
        <f t="shared" si="93"/>
        <v>0</v>
      </c>
      <c r="GO63">
        <f t="shared" si="94"/>
        <v>0</v>
      </c>
      <c r="GP63">
        <f t="shared" si="95"/>
        <v>1200.4000000000001</v>
      </c>
      <c r="GR63">
        <v>0</v>
      </c>
      <c r="GS63">
        <v>3</v>
      </c>
      <c r="GT63">
        <v>0</v>
      </c>
      <c r="GU63" t="s">
        <v>3</v>
      </c>
      <c r="GV63">
        <f t="shared" si="96"/>
        <v>0</v>
      </c>
      <c r="GW63">
        <v>1</v>
      </c>
      <c r="GX63">
        <f t="shared" si="97"/>
        <v>0</v>
      </c>
      <c r="HA63">
        <v>0</v>
      </c>
      <c r="HB63">
        <v>0</v>
      </c>
      <c r="HC63">
        <f t="shared" si="98"/>
        <v>0</v>
      </c>
      <c r="HE63" t="s">
        <v>3</v>
      </c>
      <c r="HF63" t="s">
        <v>3</v>
      </c>
      <c r="HM63" t="s">
        <v>3</v>
      </c>
      <c r="HN63" t="s">
        <v>3</v>
      </c>
      <c r="HO63" t="s">
        <v>3</v>
      </c>
      <c r="HP63" t="s">
        <v>3</v>
      </c>
      <c r="HQ63" t="s">
        <v>3</v>
      </c>
      <c r="IK63">
        <v>0</v>
      </c>
    </row>
    <row r="64" spans="1:245" x14ac:dyDescent="0.2">
      <c r="A64">
        <v>19</v>
      </c>
      <c r="B64">
        <v>1</v>
      </c>
      <c r="F64" t="s">
        <v>3</v>
      </c>
      <c r="G64" t="s">
        <v>134</v>
      </c>
      <c r="H64" t="s">
        <v>3</v>
      </c>
      <c r="AA64">
        <v>1</v>
      </c>
      <c r="IK64">
        <v>0</v>
      </c>
    </row>
    <row r="65" spans="1:245" x14ac:dyDescent="0.2">
      <c r="A65">
        <v>17</v>
      </c>
      <c r="B65">
        <v>1</v>
      </c>
      <c r="D65">
        <f>ROW(EtalonRes!A74)</f>
        <v>74</v>
      </c>
      <c r="E65" t="s">
        <v>135</v>
      </c>
      <c r="F65" t="s">
        <v>115</v>
      </c>
      <c r="G65" t="s">
        <v>116</v>
      </c>
      <c r="H65" t="s">
        <v>18</v>
      </c>
      <c r="I65">
        <v>32</v>
      </c>
      <c r="J65">
        <v>0</v>
      </c>
      <c r="K65">
        <v>32</v>
      </c>
      <c r="O65">
        <f t="shared" ref="O65:O73" si="101">ROUND(CP65,2)</f>
        <v>21793.599999999999</v>
      </c>
      <c r="P65">
        <f t="shared" ref="P65:P73" si="102">ROUND(CQ65*I65,2)</f>
        <v>20.16</v>
      </c>
      <c r="Q65">
        <f t="shared" ref="Q65:Q73" si="103">ROUND(CR65*I65,2)</f>
        <v>114.24</v>
      </c>
      <c r="R65">
        <f t="shared" ref="R65:R73" si="104">ROUND(CS65*I65,2)</f>
        <v>1.6</v>
      </c>
      <c r="S65">
        <f t="shared" ref="S65:S73" si="105">ROUND(CT65*I65,2)</f>
        <v>21659.200000000001</v>
      </c>
      <c r="T65">
        <f t="shared" ref="T65:T73" si="106">ROUND(CU65*I65,2)</f>
        <v>0</v>
      </c>
      <c r="U65">
        <f t="shared" ref="U65:U73" si="107">CV65*I65</f>
        <v>32.64</v>
      </c>
      <c r="V65">
        <f t="shared" ref="V65:V73" si="108">CW65*I65</f>
        <v>0</v>
      </c>
      <c r="W65">
        <f t="shared" ref="W65:W73" si="109">ROUND(CX65*I65,2)</f>
        <v>0</v>
      </c>
      <c r="X65">
        <f t="shared" ref="X65:X73" si="110">ROUND(CY65,2)</f>
        <v>15161.44</v>
      </c>
      <c r="Y65">
        <f t="shared" ref="Y65:Y73" si="111">ROUND(CZ65,2)</f>
        <v>2165.92</v>
      </c>
      <c r="AA65">
        <v>1473083510</v>
      </c>
      <c r="AB65">
        <f t="shared" ref="AB65:AB73" si="112">ROUND((AC65+AD65+AF65),6)</f>
        <v>681.05</v>
      </c>
      <c r="AC65">
        <f>ROUND((ES65),6)</f>
        <v>0.63</v>
      </c>
      <c r="AD65">
        <f>ROUND((((ET65)-(EU65))+AE65),6)</f>
        <v>3.57</v>
      </c>
      <c r="AE65">
        <f>ROUND((EU65),6)</f>
        <v>0.05</v>
      </c>
      <c r="AF65">
        <f>ROUND((EV65),6)</f>
        <v>676.85</v>
      </c>
      <c r="AG65">
        <f t="shared" ref="AG65:AG73" si="113">ROUND((AP65),6)</f>
        <v>0</v>
      </c>
      <c r="AH65">
        <f>(EW65)</f>
        <v>1.02</v>
      </c>
      <c r="AI65">
        <f>(EX65)</f>
        <v>0</v>
      </c>
      <c r="AJ65">
        <f t="shared" ref="AJ65:AJ73" si="114">(AS65)</f>
        <v>0</v>
      </c>
      <c r="AK65">
        <v>681.05</v>
      </c>
      <c r="AL65">
        <v>0.63</v>
      </c>
      <c r="AM65">
        <v>3.57</v>
      </c>
      <c r="AN65">
        <v>0.05</v>
      </c>
      <c r="AO65">
        <v>676.85</v>
      </c>
      <c r="AP65">
        <v>0</v>
      </c>
      <c r="AQ65">
        <v>1.02</v>
      </c>
      <c r="AR65">
        <v>0</v>
      </c>
      <c r="AS65">
        <v>0</v>
      </c>
      <c r="AT65">
        <v>70</v>
      </c>
      <c r="AU65">
        <v>10</v>
      </c>
      <c r="AV65">
        <v>1</v>
      </c>
      <c r="AW65">
        <v>1</v>
      </c>
      <c r="AZ65">
        <v>1</v>
      </c>
      <c r="BA65">
        <v>1</v>
      </c>
      <c r="BB65">
        <v>1</v>
      </c>
      <c r="BC65">
        <v>1</v>
      </c>
      <c r="BD65" t="s">
        <v>3</v>
      </c>
      <c r="BE65" t="s">
        <v>3</v>
      </c>
      <c r="BF65" t="s">
        <v>3</v>
      </c>
      <c r="BG65" t="s">
        <v>3</v>
      </c>
      <c r="BH65">
        <v>0</v>
      </c>
      <c r="BI65">
        <v>4</v>
      </c>
      <c r="BJ65" t="s">
        <v>117</v>
      </c>
      <c r="BM65">
        <v>0</v>
      </c>
      <c r="BN65">
        <v>0</v>
      </c>
      <c r="BO65" t="s">
        <v>3</v>
      </c>
      <c r="BP65">
        <v>0</v>
      </c>
      <c r="BQ65">
        <v>1</v>
      </c>
      <c r="BR65">
        <v>0</v>
      </c>
      <c r="BS65">
        <v>1</v>
      </c>
      <c r="BT65">
        <v>1</v>
      </c>
      <c r="BU65">
        <v>1</v>
      </c>
      <c r="BV65">
        <v>1</v>
      </c>
      <c r="BW65">
        <v>1</v>
      </c>
      <c r="BX65">
        <v>1</v>
      </c>
      <c r="BY65" t="s">
        <v>3</v>
      </c>
      <c r="BZ65">
        <v>70</v>
      </c>
      <c r="CA65">
        <v>10</v>
      </c>
      <c r="CB65" t="s">
        <v>3</v>
      </c>
      <c r="CE65">
        <v>0</v>
      </c>
      <c r="CF65">
        <v>0</v>
      </c>
      <c r="CG65">
        <v>0</v>
      </c>
      <c r="CM65">
        <v>0</v>
      </c>
      <c r="CN65" t="s">
        <v>3</v>
      </c>
      <c r="CO65">
        <v>0</v>
      </c>
      <c r="CP65">
        <f t="shared" ref="CP65:CP73" si="115">(P65+Q65+S65)</f>
        <v>21793.600000000002</v>
      </c>
      <c r="CQ65">
        <f t="shared" ref="CQ65:CQ73" si="116">(AC65*BC65*AW65)</f>
        <v>0.63</v>
      </c>
      <c r="CR65">
        <f>((((ET65)*BB65-(EU65)*BS65)+AE65*BS65)*AV65)</f>
        <v>3.57</v>
      </c>
      <c r="CS65">
        <f t="shared" ref="CS65:CS73" si="117">(AE65*BS65*AV65)</f>
        <v>0.05</v>
      </c>
      <c r="CT65">
        <f t="shared" ref="CT65:CT73" si="118">(AF65*BA65*AV65)</f>
        <v>676.85</v>
      </c>
      <c r="CU65">
        <f t="shared" ref="CU65:CU73" si="119">AG65</f>
        <v>0</v>
      </c>
      <c r="CV65">
        <f t="shared" ref="CV65:CV73" si="120">(AH65*AV65)</f>
        <v>1.02</v>
      </c>
      <c r="CW65">
        <f t="shared" ref="CW65:CW73" si="121">AI65</f>
        <v>0</v>
      </c>
      <c r="CX65">
        <f t="shared" ref="CX65:CX73" si="122">AJ65</f>
        <v>0</v>
      </c>
      <c r="CY65">
        <f t="shared" ref="CY65:CY73" si="123">((S65*BZ65)/100)</f>
        <v>15161.44</v>
      </c>
      <c r="CZ65">
        <f t="shared" ref="CZ65:CZ73" si="124">((S65*CA65)/100)</f>
        <v>2165.92</v>
      </c>
      <c r="DC65" t="s">
        <v>3</v>
      </c>
      <c r="DD65" t="s">
        <v>3</v>
      </c>
      <c r="DE65" t="s">
        <v>3</v>
      </c>
      <c r="DF65" t="s">
        <v>3</v>
      </c>
      <c r="DG65" t="s">
        <v>3</v>
      </c>
      <c r="DH65" t="s">
        <v>3</v>
      </c>
      <c r="DI65" t="s">
        <v>3</v>
      </c>
      <c r="DJ65" t="s">
        <v>3</v>
      </c>
      <c r="DK65" t="s">
        <v>3</v>
      </c>
      <c r="DL65" t="s">
        <v>3</v>
      </c>
      <c r="DM65" t="s">
        <v>3</v>
      </c>
      <c r="DN65">
        <v>0</v>
      </c>
      <c r="DO65">
        <v>0</v>
      </c>
      <c r="DP65">
        <v>1</v>
      </c>
      <c r="DQ65">
        <v>1</v>
      </c>
      <c r="DU65">
        <v>16987630</v>
      </c>
      <c r="DV65" t="s">
        <v>18</v>
      </c>
      <c r="DW65" t="s">
        <v>18</v>
      </c>
      <c r="DX65">
        <v>1</v>
      </c>
      <c r="DZ65" t="s">
        <v>3</v>
      </c>
      <c r="EA65" t="s">
        <v>3</v>
      </c>
      <c r="EB65" t="s">
        <v>3</v>
      </c>
      <c r="EC65" t="s">
        <v>3</v>
      </c>
      <c r="EE65">
        <v>1441815344</v>
      </c>
      <c r="EF65">
        <v>1</v>
      </c>
      <c r="EG65" t="s">
        <v>20</v>
      </c>
      <c r="EH65">
        <v>0</v>
      </c>
      <c r="EI65" t="s">
        <v>3</v>
      </c>
      <c r="EJ65">
        <v>4</v>
      </c>
      <c r="EK65">
        <v>0</v>
      </c>
      <c r="EL65" t="s">
        <v>21</v>
      </c>
      <c r="EM65" t="s">
        <v>22</v>
      </c>
      <c r="EO65" t="s">
        <v>3</v>
      </c>
      <c r="EQ65">
        <v>0</v>
      </c>
      <c r="ER65">
        <v>681.05</v>
      </c>
      <c r="ES65">
        <v>0.63</v>
      </c>
      <c r="ET65">
        <v>3.57</v>
      </c>
      <c r="EU65">
        <v>0.05</v>
      </c>
      <c r="EV65">
        <v>676.85</v>
      </c>
      <c r="EW65">
        <v>1.02</v>
      </c>
      <c r="EX65">
        <v>0</v>
      </c>
      <c r="EY65">
        <v>0</v>
      </c>
      <c r="FQ65">
        <v>0</v>
      </c>
      <c r="FR65">
        <f t="shared" ref="FR65:FR73" si="125">ROUND(IF(BI65=3,GM65,0),2)</f>
        <v>0</v>
      </c>
      <c r="FS65">
        <v>0</v>
      </c>
      <c r="FX65">
        <v>70</v>
      </c>
      <c r="FY65">
        <v>10</v>
      </c>
      <c r="GA65" t="s">
        <v>3</v>
      </c>
      <c r="GD65">
        <v>0</v>
      </c>
      <c r="GF65">
        <v>-1418239563</v>
      </c>
      <c r="GG65">
        <v>2</v>
      </c>
      <c r="GH65">
        <v>1</v>
      </c>
      <c r="GI65">
        <v>-2</v>
      </c>
      <c r="GJ65">
        <v>0</v>
      </c>
      <c r="GK65">
        <f>ROUND(R65*(R12)/100,2)</f>
        <v>1.73</v>
      </c>
      <c r="GL65">
        <f t="shared" ref="GL65:GL73" si="126">ROUND(IF(AND(BH65=3,BI65=3,FS65&lt;&gt;0),P65,0),2)</f>
        <v>0</v>
      </c>
      <c r="GM65">
        <f t="shared" ref="GM65:GM73" si="127">ROUND(O65+X65+Y65+GK65,2)+GX65</f>
        <v>39122.69</v>
      </c>
      <c r="GN65">
        <f t="shared" ref="GN65:GN73" si="128">IF(OR(BI65=0,BI65=1),GM65-GX65,0)</f>
        <v>0</v>
      </c>
      <c r="GO65">
        <f t="shared" ref="GO65:GO73" si="129">IF(BI65=2,GM65-GX65,0)</f>
        <v>0</v>
      </c>
      <c r="GP65">
        <f t="shared" ref="GP65:GP73" si="130">IF(BI65=4,GM65-GX65,0)</f>
        <v>39122.69</v>
      </c>
      <c r="GR65">
        <v>0</v>
      </c>
      <c r="GS65">
        <v>3</v>
      </c>
      <c r="GT65">
        <v>0</v>
      </c>
      <c r="GU65" t="s">
        <v>3</v>
      </c>
      <c r="GV65">
        <f t="shared" ref="GV65:GV73" si="131">ROUND((GT65),6)</f>
        <v>0</v>
      </c>
      <c r="GW65">
        <v>1</v>
      </c>
      <c r="GX65">
        <f t="shared" ref="GX65:GX73" si="132">ROUND(HC65*I65,2)</f>
        <v>0</v>
      </c>
      <c r="HA65">
        <v>0</v>
      </c>
      <c r="HB65">
        <v>0</v>
      </c>
      <c r="HC65">
        <f t="shared" ref="HC65:HC73" si="133">GV65*GW65</f>
        <v>0</v>
      </c>
      <c r="HE65" t="s">
        <v>3</v>
      </c>
      <c r="HF65" t="s">
        <v>3</v>
      </c>
      <c r="HM65" t="s">
        <v>3</v>
      </c>
      <c r="HN65" t="s">
        <v>3</v>
      </c>
      <c r="HO65" t="s">
        <v>3</v>
      </c>
      <c r="HP65" t="s">
        <v>3</v>
      </c>
      <c r="HQ65" t="s">
        <v>3</v>
      </c>
      <c r="IK65">
        <v>0</v>
      </c>
    </row>
    <row r="66" spans="1:245" x14ac:dyDescent="0.2">
      <c r="A66">
        <v>17</v>
      </c>
      <c r="B66">
        <v>1</v>
      </c>
      <c r="D66">
        <f>ROW(EtalonRes!A77)</f>
        <v>77</v>
      </c>
      <c r="E66" t="s">
        <v>136</v>
      </c>
      <c r="F66" t="s">
        <v>119</v>
      </c>
      <c r="G66" t="s">
        <v>120</v>
      </c>
      <c r="H66" t="s">
        <v>18</v>
      </c>
      <c r="I66">
        <f>ROUND(4+2,9)</f>
        <v>6</v>
      </c>
      <c r="J66">
        <v>0</v>
      </c>
      <c r="K66">
        <f>ROUND(4+2,9)</f>
        <v>6</v>
      </c>
      <c r="O66">
        <f t="shared" si="101"/>
        <v>533.28</v>
      </c>
      <c r="P66">
        <f t="shared" si="102"/>
        <v>13.2</v>
      </c>
      <c r="Q66">
        <f t="shared" si="103"/>
        <v>1.38</v>
      </c>
      <c r="R66">
        <f t="shared" si="104"/>
        <v>0</v>
      </c>
      <c r="S66">
        <f t="shared" si="105"/>
        <v>518.70000000000005</v>
      </c>
      <c r="T66">
        <f t="shared" si="106"/>
        <v>0</v>
      </c>
      <c r="U66">
        <f t="shared" si="107"/>
        <v>0.84000000000000008</v>
      </c>
      <c r="V66">
        <f t="shared" si="108"/>
        <v>0</v>
      </c>
      <c r="W66">
        <f t="shared" si="109"/>
        <v>0</v>
      </c>
      <c r="X66">
        <f t="shared" si="110"/>
        <v>363.09</v>
      </c>
      <c r="Y66">
        <f t="shared" si="111"/>
        <v>51.87</v>
      </c>
      <c r="AA66">
        <v>1473083510</v>
      </c>
      <c r="AB66">
        <f t="shared" si="112"/>
        <v>88.88</v>
      </c>
      <c r="AC66">
        <f>ROUND((ES66),6)</f>
        <v>2.2000000000000002</v>
      </c>
      <c r="AD66">
        <f>ROUND((((ET66)-(EU66))+AE66),6)</f>
        <v>0.23</v>
      </c>
      <c r="AE66">
        <f>ROUND((EU66),6)</f>
        <v>0</v>
      </c>
      <c r="AF66">
        <f>ROUND((EV66),6)</f>
        <v>86.45</v>
      </c>
      <c r="AG66">
        <f t="shared" si="113"/>
        <v>0</v>
      </c>
      <c r="AH66">
        <f>(EW66)</f>
        <v>0.14000000000000001</v>
      </c>
      <c r="AI66">
        <f>(EX66)</f>
        <v>0</v>
      </c>
      <c r="AJ66">
        <f t="shared" si="114"/>
        <v>0</v>
      </c>
      <c r="AK66">
        <v>88.88</v>
      </c>
      <c r="AL66">
        <v>2.2000000000000002</v>
      </c>
      <c r="AM66">
        <v>0.23</v>
      </c>
      <c r="AN66">
        <v>0</v>
      </c>
      <c r="AO66">
        <v>86.45</v>
      </c>
      <c r="AP66">
        <v>0</v>
      </c>
      <c r="AQ66">
        <v>0.14000000000000001</v>
      </c>
      <c r="AR66">
        <v>0</v>
      </c>
      <c r="AS66">
        <v>0</v>
      </c>
      <c r="AT66">
        <v>70</v>
      </c>
      <c r="AU66">
        <v>10</v>
      </c>
      <c r="AV66">
        <v>1</v>
      </c>
      <c r="AW66">
        <v>1</v>
      </c>
      <c r="AZ66">
        <v>1</v>
      </c>
      <c r="BA66">
        <v>1</v>
      </c>
      <c r="BB66">
        <v>1</v>
      </c>
      <c r="BC66">
        <v>1</v>
      </c>
      <c r="BD66" t="s">
        <v>3</v>
      </c>
      <c r="BE66" t="s">
        <v>3</v>
      </c>
      <c r="BF66" t="s">
        <v>3</v>
      </c>
      <c r="BG66" t="s">
        <v>3</v>
      </c>
      <c r="BH66">
        <v>0</v>
      </c>
      <c r="BI66">
        <v>4</v>
      </c>
      <c r="BJ66" t="s">
        <v>121</v>
      </c>
      <c r="BM66">
        <v>0</v>
      </c>
      <c r="BN66">
        <v>0</v>
      </c>
      <c r="BO66" t="s">
        <v>3</v>
      </c>
      <c r="BP66">
        <v>0</v>
      </c>
      <c r="BQ66">
        <v>1</v>
      </c>
      <c r="BR66">
        <v>0</v>
      </c>
      <c r="BS66">
        <v>1</v>
      </c>
      <c r="BT66">
        <v>1</v>
      </c>
      <c r="BU66">
        <v>1</v>
      </c>
      <c r="BV66">
        <v>1</v>
      </c>
      <c r="BW66">
        <v>1</v>
      </c>
      <c r="BX66">
        <v>1</v>
      </c>
      <c r="BY66" t="s">
        <v>3</v>
      </c>
      <c r="BZ66">
        <v>70</v>
      </c>
      <c r="CA66">
        <v>10</v>
      </c>
      <c r="CB66" t="s">
        <v>3</v>
      </c>
      <c r="CE66">
        <v>0</v>
      </c>
      <c r="CF66">
        <v>0</v>
      </c>
      <c r="CG66">
        <v>0</v>
      </c>
      <c r="CM66">
        <v>0</v>
      </c>
      <c r="CN66" t="s">
        <v>3</v>
      </c>
      <c r="CO66">
        <v>0</v>
      </c>
      <c r="CP66">
        <f t="shared" si="115"/>
        <v>533.28000000000009</v>
      </c>
      <c r="CQ66">
        <f t="shared" si="116"/>
        <v>2.2000000000000002</v>
      </c>
      <c r="CR66">
        <f>((((ET66)*BB66-(EU66)*BS66)+AE66*BS66)*AV66)</f>
        <v>0.23</v>
      </c>
      <c r="CS66">
        <f t="shared" si="117"/>
        <v>0</v>
      </c>
      <c r="CT66">
        <f t="shared" si="118"/>
        <v>86.45</v>
      </c>
      <c r="CU66">
        <f t="shared" si="119"/>
        <v>0</v>
      </c>
      <c r="CV66">
        <f t="shared" si="120"/>
        <v>0.14000000000000001</v>
      </c>
      <c r="CW66">
        <f t="shared" si="121"/>
        <v>0</v>
      </c>
      <c r="CX66">
        <f t="shared" si="122"/>
        <v>0</v>
      </c>
      <c r="CY66">
        <f t="shared" si="123"/>
        <v>363.09</v>
      </c>
      <c r="CZ66">
        <f t="shared" si="124"/>
        <v>51.87</v>
      </c>
      <c r="DC66" t="s">
        <v>3</v>
      </c>
      <c r="DD66" t="s">
        <v>3</v>
      </c>
      <c r="DE66" t="s">
        <v>3</v>
      </c>
      <c r="DF66" t="s">
        <v>3</v>
      </c>
      <c r="DG66" t="s">
        <v>3</v>
      </c>
      <c r="DH66" t="s">
        <v>3</v>
      </c>
      <c r="DI66" t="s">
        <v>3</v>
      </c>
      <c r="DJ66" t="s">
        <v>3</v>
      </c>
      <c r="DK66" t="s">
        <v>3</v>
      </c>
      <c r="DL66" t="s">
        <v>3</v>
      </c>
      <c r="DM66" t="s">
        <v>3</v>
      </c>
      <c r="DN66">
        <v>0</v>
      </c>
      <c r="DO66">
        <v>0</v>
      </c>
      <c r="DP66">
        <v>1</v>
      </c>
      <c r="DQ66">
        <v>1</v>
      </c>
      <c r="DU66">
        <v>16987630</v>
      </c>
      <c r="DV66" t="s">
        <v>18</v>
      </c>
      <c r="DW66" t="s">
        <v>18</v>
      </c>
      <c r="DX66">
        <v>1</v>
      </c>
      <c r="DZ66" t="s">
        <v>3</v>
      </c>
      <c r="EA66" t="s">
        <v>3</v>
      </c>
      <c r="EB66" t="s">
        <v>3</v>
      </c>
      <c r="EC66" t="s">
        <v>3</v>
      </c>
      <c r="EE66">
        <v>1441815344</v>
      </c>
      <c r="EF66">
        <v>1</v>
      </c>
      <c r="EG66" t="s">
        <v>20</v>
      </c>
      <c r="EH66">
        <v>0</v>
      </c>
      <c r="EI66" t="s">
        <v>3</v>
      </c>
      <c r="EJ66">
        <v>4</v>
      </c>
      <c r="EK66">
        <v>0</v>
      </c>
      <c r="EL66" t="s">
        <v>21</v>
      </c>
      <c r="EM66" t="s">
        <v>22</v>
      </c>
      <c r="EO66" t="s">
        <v>3</v>
      </c>
      <c r="EQ66">
        <v>1835008</v>
      </c>
      <c r="ER66">
        <v>88.88</v>
      </c>
      <c r="ES66">
        <v>2.2000000000000002</v>
      </c>
      <c r="ET66">
        <v>0.23</v>
      </c>
      <c r="EU66">
        <v>0</v>
      </c>
      <c r="EV66">
        <v>86.45</v>
      </c>
      <c r="EW66">
        <v>0.14000000000000001</v>
      </c>
      <c r="EX66">
        <v>0</v>
      </c>
      <c r="EY66">
        <v>0</v>
      </c>
      <c r="FQ66">
        <v>0</v>
      </c>
      <c r="FR66">
        <f t="shared" si="125"/>
        <v>0</v>
      </c>
      <c r="FS66">
        <v>0</v>
      </c>
      <c r="FX66">
        <v>70</v>
      </c>
      <c r="FY66">
        <v>10</v>
      </c>
      <c r="GA66" t="s">
        <v>3</v>
      </c>
      <c r="GD66">
        <v>0</v>
      </c>
      <c r="GF66">
        <v>-129403832</v>
      </c>
      <c r="GG66">
        <v>2</v>
      </c>
      <c r="GH66">
        <v>1</v>
      </c>
      <c r="GI66">
        <v>-2</v>
      </c>
      <c r="GJ66">
        <v>0</v>
      </c>
      <c r="GK66">
        <f>ROUND(R66*(R12)/100,2)</f>
        <v>0</v>
      </c>
      <c r="GL66">
        <f t="shared" si="126"/>
        <v>0</v>
      </c>
      <c r="GM66">
        <f t="shared" si="127"/>
        <v>948.24</v>
      </c>
      <c r="GN66">
        <f t="shared" si="128"/>
        <v>0</v>
      </c>
      <c r="GO66">
        <f t="shared" si="129"/>
        <v>0</v>
      </c>
      <c r="GP66">
        <f t="shared" si="130"/>
        <v>948.24</v>
      </c>
      <c r="GR66">
        <v>0</v>
      </c>
      <c r="GS66">
        <v>3</v>
      </c>
      <c r="GT66">
        <v>0</v>
      </c>
      <c r="GU66" t="s">
        <v>3</v>
      </c>
      <c r="GV66">
        <f t="shared" si="131"/>
        <v>0</v>
      </c>
      <c r="GW66">
        <v>1</v>
      </c>
      <c r="GX66">
        <f t="shared" si="132"/>
        <v>0</v>
      </c>
      <c r="HA66">
        <v>0</v>
      </c>
      <c r="HB66">
        <v>0</v>
      </c>
      <c r="HC66">
        <f t="shared" si="133"/>
        <v>0</v>
      </c>
      <c r="HE66" t="s">
        <v>3</v>
      </c>
      <c r="HF66" t="s">
        <v>3</v>
      </c>
      <c r="HM66" t="s">
        <v>3</v>
      </c>
      <c r="HN66" t="s">
        <v>3</v>
      </c>
      <c r="HO66" t="s">
        <v>3</v>
      </c>
      <c r="HP66" t="s">
        <v>3</v>
      </c>
      <c r="HQ66" t="s">
        <v>3</v>
      </c>
      <c r="IK66">
        <v>0</v>
      </c>
    </row>
    <row r="67" spans="1:245" x14ac:dyDescent="0.2">
      <c r="A67">
        <v>17</v>
      </c>
      <c r="B67">
        <v>1</v>
      </c>
      <c r="D67">
        <f>ROW(EtalonRes!A78)</f>
        <v>78</v>
      </c>
      <c r="E67" t="s">
        <v>3</v>
      </c>
      <c r="F67" t="s">
        <v>122</v>
      </c>
      <c r="G67" t="s">
        <v>123</v>
      </c>
      <c r="H67" t="s">
        <v>38</v>
      </c>
      <c r="I67">
        <f>ROUND((4+2)/10,9)</f>
        <v>0.6</v>
      </c>
      <c r="J67">
        <v>0</v>
      </c>
      <c r="K67">
        <f>ROUND((4+2)/10,9)</f>
        <v>0.6</v>
      </c>
      <c r="O67">
        <f t="shared" si="101"/>
        <v>374.06</v>
      </c>
      <c r="P67">
        <f t="shared" si="102"/>
        <v>0</v>
      </c>
      <c r="Q67">
        <f t="shared" si="103"/>
        <v>0</v>
      </c>
      <c r="R67">
        <f t="shared" si="104"/>
        <v>0</v>
      </c>
      <c r="S67">
        <f t="shared" si="105"/>
        <v>374.06</v>
      </c>
      <c r="T67">
        <f t="shared" si="106"/>
        <v>0</v>
      </c>
      <c r="U67">
        <f t="shared" si="107"/>
        <v>0.73799999999999999</v>
      </c>
      <c r="V67">
        <f t="shared" si="108"/>
        <v>0</v>
      </c>
      <c r="W67">
        <f t="shared" si="109"/>
        <v>0</v>
      </c>
      <c r="X67">
        <f t="shared" si="110"/>
        <v>261.83999999999997</v>
      </c>
      <c r="Y67">
        <f t="shared" si="111"/>
        <v>37.409999999999997</v>
      </c>
      <c r="AA67">
        <v>-1</v>
      </c>
      <c r="AB67">
        <f t="shared" si="112"/>
        <v>623.42999999999995</v>
      </c>
      <c r="AC67">
        <f>ROUND(((ES67*3)),6)</f>
        <v>0</v>
      </c>
      <c r="AD67">
        <f>ROUND(((((ET67*3))-((EU67*3)))+AE67),6)</f>
        <v>0</v>
      </c>
      <c r="AE67">
        <f>ROUND(((EU67*3)),6)</f>
        <v>0</v>
      </c>
      <c r="AF67">
        <f>ROUND(((EV67*3)),6)</f>
        <v>623.42999999999995</v>
      </c>
      <c r="AG67">
        <f t="shared" si="113"/>
        <v>0</v>
      </c>
      <c r="AH67">
        <f>((EW67*3))</f>
        <v>1.23</v>
      </c>
      <c r="AI67">
        <f>((EX67*3))</f>
        <v>0</v>
      </c>
      <c r="AJ67">
        <f t="shared" si="114"/>
        <v>0</v>
      </c>
      <c r="AK67">
        <v>207.81</v>
      </c>
      <c r="AL67">
        <v>0</v>
      </c>
      <c r="AM67">
        <v>0</v>
      </c>
      <c r="AN67">
        <v>0</v>
      </c>
      <c r="AO67">
        <v>207.81</v>
      </c>
      <c r="AP67">
        <v>0</v>
      </c>
      <c r="AQ67">
        <v>0.41</v>
      </c>
      <c r="AR67">
        <v>0</v>
      </c>
      <c r="AS67">
        <v>0</v>
      </c>
      <c r="AT67">
        <v>70</v>
      </c>
      <c r="AU67">
        <v>10</v>
      </c>
      <c r="AV67">
        <v>1</v>
      </c>
      <c r="AW67">
        <v>1</v>
      </c>
      <c r="AZ67">
        <v>1</v>
      </c>
      <c r="BA67">
        <v>1</v>
      </c>
      <c r="BB67">
        <v>1</v>
      </c>
      <c r="BC67">
        <v>1</v>
      </c>
      <c r="BD67" t="s">
        <v>3</v>
      </c>
      <c r="BE67" t="s">
        <v>3</v>
      </c>
      <c r="BF67" t="s">
        <v>3</v>
      </c>
      <c r="BG67" t="s">
        <v>3</v>
      </c>
      <c r="BH67">
        <v>0</v>
      </c>
      <c r="BI67">
        <v>4</v>
      </c>
      <c r="BJ67" t="s">
        <v>124</v>
      </c>
      <c r="BM67">
        <v>0</v>
      </c>
      <c r="BN67">
        <v>0</v>
      </c>
      <c r="BO67" t="s">
        <v>3</v>
      </c>
      <c r="BP67">
        <v>0</v>
      </c>
      <c r="BQ67">
        <v>1</v>
      </c>
      <c r="BR67">
        <v>0</v>
      </c>
      <c r="BS67">
        <v>1</v>
      </c>
      <c r="BT67">
        <v>1</v>
      </c>
      <c r="BU67">
        <v>1</v>
      </c>
      <c r="BV67">
        <v>1</v>
      </c>
      <c r="BW67">
        <v>1</v>
      </c>
      <c r="BX67">
        <v>1</v>
      </c>
      <c r="BY67" t="s">
        <v>3</v>
      </c>
      <c r="BZ67">
        <v>70</v>
      </c>
      <c r="CA67">
        <v>10</v>
      </c>
      <c r="CB67" t="s">
        <v>3</v>
      </c>
      <c r="CE67">
        <v>0</v>
      </c>
      <c r="CF67">
        <v>0</v>
      </c>
      <c r="CG67">
        <v>0</v>
      </c>
      <c r="CM67">
        <v>0</v>
      </c>
      <c r="CN67" t="s">
        <v>3</v>
      </c>
      <c r="CO67">
        <v>0</v>
      </c>
      <c r="CP67">
        <f t="shared" si="115"/>
        <v>374.06</v>
      </c>
      <c r="CQ67">
        <f t="shared" si="116"/>
        <v>0</v>
      </c>
      <c r="CR67">
        <f>(((((ET67*3))*BB67-((EU67*3))*BS67)+AE67*BS67)*AV67)</f>
        <v>0</v>
      </c>
      <c r="CS67">
        <f t="shared" si="117"/>
        <v>0</v>
      </c>
      <c r="CT67">
        <f t="shared" si="118"/>
        <v>623.42999999999995</v>
      </c>
      <c r="CU67">
        <f t="shared" si="119"/>
        <v>0</v>
      </c>
      <c r="CV67">
        <f t="shared" si="120"/>
        <v>1.23</v>
      </c>
      <c r="CW67">
        <f t="shared" si="121"/>
        <v>0</v>
      </c>
      <c r="CX67">
        <f t="shared" si="122"/>
        <v>0</v>
      </c>
      <c r="CY67">
        <f t="shared" si="123"/>
        <v>261.84199999999998</v>
      </c>
      <c r="CZ67">
        <f t="shared" si="124"/>
        <v>37.405999999999999</v>
      </c>
      <c r="DC67" t="s">
        <v>3</v>
      </c>
      <c r="DD67" t="s">
        <v>125</v>
      </c>
      <c r="DE67" t="s">
        <v>125</v>
      </c>
      <c r="DF67" t="s">
        <v>125</v>
      </c>
      <c r="DG67" t="s">
        <v>125</v>
      </c>
      <c r="DH67" t="s">
        <v>3</v>
      </c>
      <c r="DI67" t="s">
        <v>125</v>
      </c>
      <c r="DJ67" t="s">
        <v>125</v>
      </c>
      <c r="DK67" t="s">
        <v>3</v>
      </c>
      <c r="DL67" t="s">
        <v>3</v>
      </c>
      <c r="DM67" t="s">
        <v>3</v>
      </c>
      <c r="DN67">
        <v>0</v>
      </c>
      <c r="DO67">
        <v>0</v>
      </c>
      <c r="DP67">
        <v>1</v>
      </c>
      <c r="DQ67">
        <v>1</v>
      </c>
      <c r="DU67">
        <v>16987630</v>
      </c>
      <c r="DV67" t="s">
        <v>38</v>
      </c>
      <c r="DW67" t="s">
        <v>38</v>
      </c>
      <c r="DX67">
        <v>10</v>
      </c>
      <c r="DZ67" t="s">
        <v>3</v>
      </c>
      <c r="EA67" t="s">
        <v>3</v>
      </c>
      <c r="EB67" t="s">
        <v>3</v>
      </c>
      <c r="EC67" t="s">
        <v>3</v>
      </c>
      <c r="EE67">
        <v>1441815344</v>
      </c>
      <c r="EF67">
        <v>1</v>
      </c>
      <c r="EG67" t="s">
        <v>20</v>
      </c>
      <c r="EH67">
        <v>0</v>
      </c>
      <c r="EI67" t="s">
        <v>3</v>
      </c>
      <c r="EJ67">
        <v>4</v>
      </c>
      <c r="EK67">
        <v>0</v>
      </c>
      <c r="EL67" t="s">
        <v>21</v>
      </c>
      <c r="EM67" t="s">
        <v>22</v>
      </c>
      <c r="EO67" t="s">
        <v>3</v>
      </c>
      <c r="EQ67">
        <v>1836032</v>
      </c>
      <c r="ER67">
        <v>207.81</v>
      </c>
      <c r="ES67">
        <v>0</v>
      </c>
      <c r="ET67">
        <v>0</v>
      </c>
      <c r="EU67">
        <v>0</v>
      </c>
      <c r="EV67">
        <v>207.81</v>
      </c>
      <c r="EW67">
        <v>0.41</v>
      </c>
      <c r="EX67">
        <v>0</v>
      </c>
      <c r="EY67">
        <v>0</v>
      </c>
      <c r="FQ67">
        <v>0</v>
      </c>
      <c r="FR67">
        <f t="shared" si="125"/>
        <v>0</v>
      </c>
      <c r="FS67">
        <v>0</v>
      </c>
      <c r="FX67">
        <v>70</v>
      </c>
      <c r="FY67">
        <v>10</v>
      </c>
      <c r="GA67" t="s">
        <v>3</v>
      </c>
      <c r="GD67">
        <v>0</v>
      </c>
      <c r="GF67">
        <v>1497006217</v>
      </c>
      <c r="GG67">
        <v>2</v>
      </c>
      <c r="GH67">
        <v>1</v>
      </c>
      <c r="GI67">
        <v>-2</v>
      </c>
      <c r="GJ67">
        <v>0</v>
      </c>
      <c r="GK67">
        <f>ROUND(R67*(R12)/100,2)</f>
        <v>0</v>
      </c>
      <c r="GL67">
        <f t="shared" si="126"/>
        <v>0</v>
      </c>
      <c r="GM67">
        <f t="shared" si="127"/>
        <v>673.31</v>
      </c>
      <c r="GN67">
        <f t="shared" si="128"/>
        <v>0</v>
      </c>
      <c r="GO67">
        <f t="shared" si="129"/>
        <v>0</v>
      </c>
      <c r="GP67">
        <f t="shared" si="130"/>
        <v>673.31</v>
      </c>
      <c r="GR67">
        <v>0</v>
      </c>
      <c r="GS67">
        <v>3</v>
      </c>
      <c r="GT67">
        <v>0</v>
      </c>
      <c r="GU67" t="s">
        <v>3</v>
      </c>
      <c r="GV67">
        <f t="shared" si="131"/>
        <v>0</v>
      </c>
      <c r="GW67">
        <v>1</v>
      </c>
      <c r="GX67">
        <f t="shared" si="132"/>
        <v>0</v>
      </c>
      <c r="HA67">
        <v>0</v>
      </c>
      <c r="HB67">
        <v>0</v>
      </c>
      <c r="HC67">
        <f t="shared" si="133"/>
        <v>0</v>
      </c>
      <c r="HE67" t="s">
        <v>3</v>
      </c>
      <c r="HF67" t="s">
        <v>3</v>
      </c>
      <c r="HM67" t="s">
        <v>3</v>
      </c>
      <c r="HN67" t="s">
        <v>3</v>
      </c>
      <c r="HO67" t="s">
        <v>3</v>
      </c>
      <c r="HP67" t="s">
        <v>3</v>
      </c>
      <c r="HQ67" t="s">
        <v>3</v>
      </c>
      <c r="IK67">
        <v>0</v>
      </c>
    </row>
    <row r="68" spans="1:245" x14ac:dyDescent="0.2">
      <c r="A68">
        <v>17</v>
      </c>
      <c r="B68">
        <v>1</v>
      </c>
      <c r="D68">
        <f>ROW(EtalonRes!A80)</f>
        <v>80</v>
      </c>
      <c r="E68" t="s">
        <v>3</v>
      </c>
      <c r="F68" t="s">
        <v>126</v>
      </c>
      <c r="G68" t="s">
        <v>127</v>
      </c>
      <c r="H68" t="s">
        <v>18</v>
      </c>
      <c r="I68">
        <f>ROUND(4+2,9)</f>
        <v>6</v>
      </c>
      <c r="J68">
        <v>0</v>
      </c>
      <c r="K68">
        <f>ROUND(4+2,9)</f>
        <v>6</v>
      </c>
      <c r="O68">
        <f t="shared" si="101"/>
        <v>6772.02</v>
      </c>
      <c r="P68">
        <f t="shared" si="102"/>
        <v>1.86</v>
      </c>
      <c r="Q68">
        <f t="shared" si="103"/>
        <v>0</v>
      </c>
      <c r="R68">
        <f t="shared" si="104"/>
        <v>0</v>
      </c>
      <c r="S68">
        <f t="shared" si="105"/>
        <v>6770.16</v>
      </c>
      <c r="T68">
        <f t="shared" si="106"/>
        <v>0</v>
      </c>
      <c r="U68">
        <f t="shared" si="107"/>
        <v>9.5400000000000009</v>
      </c>
      <c r="V68">
        <f t="shared" si="108"/>
        <v>0</v>
      </c>
      <c r="W68">
        <f t="shared" si="109"/>
        <v>0</v>
      </c>
      <c r="X68">
        <f t="shared" si="110"/>
        <v>4739.1099999999997</v>
      </c>
      <c r="Y68">
        <f t="shared" si="111"/>
        <v>677.02</v>
      </c>
      <c r="AA68">
        <v>-1</v>
      </c>
      <c r="AB68">
        <f t="shared" si="112"/>
        <v>1128.67</v>
      </c>
      <c r="AC68">
        <f>ROUND((ES68),6)</f>
        <v>0.31</v>
      </c>
      <c r="AD68">
        <f>ROUND((((ET68)-(EU68))+AE68),6)</f>
        <v>0</v>
      </c>
      <c r="AE68">
        <f t="shared" ref="AE68:AF72" si="134">ROUND((EU68),6)</f>
        <v>0</v>
      </c>
      <c r="AF68">
        <f t="shared" si="134"/>
        <v>1128.3599999999999</v>
      </c>
      <c r="AG68">
        <f t="shared" si="113"/>
        <v>0</v>
      </c>
      <c r="AH68">
        <f t="shared" ref="AH68:AI72" si="135">(EW68)</f>
        <v>1.59</v>
      </c>
      <c r="AI68">
        <f t="shared" si="135"/>
        <v>0</v>
      </c>
      <c r="AJ68">
        <f t="shared" si="114"/>
        <v>0</v>
      </c>
      <c r="AK68">
        <v>1128.67</v>
      </c>
      <c r="AL68">
        <v>0.31</v>
      </c>
      <c r="AM68">
        <v>0</v>
      </c>
      <c r="AN68">
        <v>0</v>
      </c>
      <c r="AO68">
        <v>1128.3599999999999</v>
      </c>
      <c r="AP68">
        <v>0</v>
      </c>
      <c r="AQ68">
        <v>1.59</v>
      </c>
      <c r="AR68">
        <v>0</v>
      </c>
      <c r="AS68">
        <v>0</v>
      </c>
      <c r="AT68">
        <v>70</v>
      </c>
      <c r="AU68">
        <v>10</v>
      </c>
      <c r="AV68">
        <v>1</v>
      </c>
      <c r="AW68">
        <v>1</v>
      </c>
      <c r="AZ68">
        <v>1</v>
      </c>
      <c r="BA68">
        <v>1</v>
      </c>
      <c r="BB68">
        <v>1</v>
      </c>
      <c r="BC68">
        <v>1</v>
      </c>
      <c r="BD68" t="s">
        <v>3</v>
      </c>
      <c r="BE68" t="s">
        <v>3</v>
      </c>
      <c r="BF68" t="s">
        <v>3</v>
      </c>
      <c r="BG68" t="s">
        <v>3</v>
      </c>
      <c r="BH68">
        <v>0</v>
      </c>
      <c r="BI68">
        <v>4</v>
      </c>
      <c r="BJ68" t="s">
        <v>128</v>
      </c>
      <c r="BM68">
        <v>0</v>
      </c>
      <c r="BN68">
        <v>0</v>
      </c>
      <c r="BO68" t="s">
        <v>3</v>
      </c>
      <c r="BP68">
        <v>0</v>
      </c>
      <c r="BQ68">
        <v>1</v>
      </c>
      <c r="BR68">
        <v>0</v>
      </c>
      <c r="BS68">
        <v>1</v>
      </c>
      <c r="BT68">
        <v>1</v>
      </c>
      <c r="BU68">
        <v>1</v>
      </c>
      <c r="BV68">
        <v>1</v>
      </c>
      <c r="BW68">
        <v>1</v>
      </c>
      <c r="BX68">
        <v>1</v>
      </c>
      <c r="BY68" t="s">
        <v>3</v>
      </c>
      <c r="BZ68">
        <v>70</v>
      </c>
      <c r="CA68">
        <v>10</v>
      </c>
      <c r="CB68" t="s">
        <v>3</v>
      </c>
      <c r="CE68">
        <v>0</v>
      </c>
      <c r="CF68">
        <v>0</v>
      </c>
      <c r="CG68">
        <v>0</v>
      </c>
      <c r="CM68">
        <v>0</v>
      </c>
      <c r="CN68" t="s">
        <v>3</v>
      </c>
      <c r="CO68">
        <v>0</v>
      </c>
      <c r="CP68">
        <f t="shared" si="115"/>
        <v>6772.0199999999995</v>
      </c>
      <c r="CQ68">
        <f t="shared" si="116"/>
        <v>0.31</v>
      </c>
      <c r="CR68">
        <f>((((ET68)*BB68-(EU68)*BS68)+AE68*BS68)*AV68)</f>
        <v>0</v>
      </c>
      <c r="CS68">
        <f t="shared" si="117"/>
        <v>0</v>
      </c>
      <c r="CT68">
        <f t="shared" si="118"/>
        <v>1128.3599999999999</v>
      </c>
      <c r="CU68">
        <f t="shared" si="119"/>
        <v>0</v>
      </c>
      <c r="CV68">
        <f t="shared" si="120"/>
        <v>1.59</v>
      </c>
      <c r="CW68">
        <f t="shared" si="121"/>
        <v>0</v>
      </c>
      <c r="CX68">
        <f t="shared" si="122"/>
        <v>0</v>
      </c>
      <c r="CY68">
        <f t="shared" si="123"/>
        <v>4739.1120000000001</v>
      </c>
      <c r="CZ68">
        <f t="shared" si="124"/>
        <v>677.01600000000008</v>
      </c>
      <c r="DC68" t="s">
        <v>3</v>
      </c>
      <c r="DD68" t="s">
        <v>3</v>
      </c>
      <c r="DE68" t="s">
        <v>3</v>
      </c>
      <c r="DF68" t="s">
        <v>3</v>
      </c>
      <c r="DG68" t="s">
        <v>3</v>
      </c>
      <c r="DH68" t="s">
        <v>3</v>
      </c>
      <c r="DI68" t="s">
        <v>3</v>
      </c>
      <c r="DJ68" t="s">
        <v>3</v>
      </c>
      <c r="DK68" t="s">
        <v>3</v>
      </c>
      <c r="DL68" t="s">
        <v>3</v>
      </c>
      <c r="DM68" t="s">
        <v>3</v>
      </c>
      <c r="DN68">
        <v>0</v>
      </c>
      <c r="DO68">
        <v>0</v>
      </c>
      <c r="DP68">
        <v>1</v>
      </c>
      <c r="DQ68">
        <v>1</v>
      </c>
      <c r="DU68">
        <v>16987630</v>
      </c>
      <c r="DV68" t="s">
        <v>18</v>
      </c>
      <c r="DW68" t="s">
        <v>18</v>
      </c>
      <c r="DX68">
        <v>1</v>
      </c>
      <c r="DZ68" t="s">
        <v>3</v>
      </c>
      <c r="EA68" t="s">
        <v>3</v>
      </c>
      <c r="EB68" t="s">
        <v>3</v>
      </c>
      <c r="EC68" t="s">
        <v>3</v>
      </c>
      <c r="EE68">
        <v>1441815344</v>
      </c>
      <c r="EF68">
        <v>1</v>
      </c>
      <c r="EG68" t="s">
        <v>20</v>
      </c>
      <c r="EH68">
        <v>0</v>
      </c>
      <c r="EI68" t="s">
        <v>3</v>
      </c>
      <c r="EJ68">
        <v>4</v>
      </c>
      <c r="EK68">
        <v>0</v>
      </c>
      <c r="EL68" t="s">
        <v>21</v>
      </c>
      <c r="EM68" t="s">
        <v>22</v>
      </c>
      <c r="EO68" t="s">
        <v>3</v>
      </c>
      <c r="EQ68">
        <v>1024</v>
      </c>
      <c r="ER68">
        <v>1128.67</v>
      </c>
      <c r="ES68">
        <v>0.31</v>
      </c>
      <c r="ET68">
        <v>0</v>
      </c>
      <c r="EU68">
        <v>0</v>
      </c>
      <c r="EV68">
        <v>1128.3599999999999</v>
      </c>
      <c r="EW68">
        <v>1.59</v>
      </c>
      <c r="EX68">
        <v>0</v>
      </c>
      <c r="EY68">
        <v>0</v>
      </c>
      <c r="FQ68">
        <v>0</v>
      </c>
      <c r="FR68">
        <f t="shared" si="125"/>
        <v>0</v>
      </c>
      <c r="FS68">
        <v>0</v>
      </c>
      <c r="FX68">
        <v>70</v>
      </c>
      <c r="FY68">
        <v>10</v>
      </c>
      <c r="GA68" t="s">
        <v>3</v>
      </c>
      <c r="GD68">
        <v>0</v>
      </c>
      <c r="GF68">
        <v>2029808212</v>
      </c>
      <c r="GG68">
        <v>2</v>
      </c>
      <c r="GH68">
        <v>1</v>
      </c>
      <c r="GI68">
        <v>-2</v>
      </c>
      <c r="GJ68">
        <v>0</v>
      </c>
      <c r="GK68">
        <f>ROUND(R68*(R12)/100,2)</f>
        <v>0</v>
      </c>
      <c r="GL68">
        <f t="shared" si="126"/>
        <v>0</v>
      </c>
      <c r="GM68">
        <f t="shared" si="127"/>
        <v>12188.15</v>
      </c>
      <c r="GN68">
        <f t="shared" si="128"/>
        <v>0</v>
      </c>
      <c r="GO68">
        <f t="shared" si="129"/>
        <v>0</v>
      </c>
      <c r="GP68">
        <f t="shared" si="130"/>
        <v>12188.15</v>
      </c>
      <c r="GR68">
        <v>0</v>
      </c>
      <c r="GS68">
        <v>3</v>
      </c>
      <c r="GT68">
        <v>0</v>
      </c>
      <c r="GU68" t="s">
        <v>3</v>
      </c>
      <c r="GV68">
        <f t="shared" si="131"/>
        <v>0</v>
      </c>
      <c r="GW68">
        <v>1</v>
      </c>
      <c r="GX68">
        <f t="shared" si="132"/>
        <v>0</v>
      </c>
      <c r="HA68">
        <v>0</v>
      </c>
      <c r="HB68">
        <v>0</v>
      </c>
      <c r="HC68">
        <f t="shared" si="133"/>
        <v>0</v>
      </c>
      <c r="HE68" t="s">
        <v>3</v>
      </c>
      <c r="HF68" t="s">
        <v>3</v>
      </c>
      <c r="HM68" t="s">
        <v>3</v>
      </c>
      <c r="HN68" t="s">
        <v>3</v>
      </c>
      <c r="HO68" t="s">
        <v>3</v>
      </c>
      <c r="HP68" t="s">
        <v>3</v>
      </c>
      <c r="HQ68" t="s">
        <v>3</v>
      </c>
      <c r="IK68">
        <v>0</v>
      </c>
    </row>
    <row r="69" spans="1:245" x14ac:dyDescent="0.2">
      <c r="A69">
        <v>17</v>
      </c>
      <c r="B69">
        <v>1</v>
      </c>
      <c r="C69">
        <f>ROW(SmtRes!A42)</f>
        <v>42</v>
      </c>
      <c r="D69">
        <f>ROW(EtalonRes!A82)</f>
        <v>82</v>
      </c>
      <c r="E69" t="s">
        <v>137</v>
      </c>
      <c r="F69" t="s">
        <v>49</v>
      </c>
      <c r="G69" t="s">
        <v>50</v>
      </c>
      <c r="H69" t="s">
        <v>18</v>
      </c>
      <c r="I69">
        <v>32</v>
      </c>
      <c r="J69">
        <v>0</v>
      </c>
      <c r="K69">
        <v>32</v>
      </c>
      <c r="O69">
        <f t="shared" si="101"/>
        <v>9157.76</v>
      </c>
      <c r="P69">
        <f t="shared" si="102"/>
        <v>0</v>
      </c>
      <c r="Q69">
        <f t="shared" si="103"/>
        <v>2501.7600000000002</v>
      </c>
      <c r="R69">
        <f t="shared" si="104"/>
        <v>1586.24</v>
      </c>
      <c r="S69">
        <f t="shared" si="105"/>
        <v>6656</v>
      </c>
      <c r="T69">
        <f t="shared" si="106"/>
        <v>0</v>
      </c>
      <c r="U69">
        <f t="shared" si="107"/>
        <v>11.84</v>
      </c>
      <c r="V69">
        <f t="shared" si="108"/>
        <v>0</v>
      </c>
      <c r="W69">
        <f t="shared" si="109"/>
        <v>0</v>
      </c>
      <c r="X69">
        <f t="shared" si="110"/>
        <v>4659.2</v>
      </c>
      <c r="Y69">
        <f t="shared" si="111"/>
        <v>665.6</v>
      </c>
      <c r="AA69">
        <v>1473083510</v>
      </c>
      <c r="AB69">
        <f t="shared" si="112"/>
        <v>286.18</v>
      </c>
      <c r="AC69">
        <f>ROUND((ES69),6)</f>
        <v>0</v>
      </c>
      <c r="AD69">
        <f>ROUND((((ET69)-(EU69))+AE69),6)</f>
        <v>78.180000000000007</v>
      </c>
      <c r="AE69">
        <f t="shared" si="134"/>
        <v>49.57</v>
      </c>
      <c r="AF69">
        <f t="shared" si="134"/>
        <v>208</v>
      </c>
      <c r="AG69">
        <f t="shared" si="113"/>
        <v>0</v>
      </c>
      <c r="AH69">
        <f t="shared" si="135"/>
        <v>0.37</v>
      </c>
      <c r="AI69">
        <f t="shared" si="135"/>
        <v>0</v>
      </c>
      <c r="AJ69">
        <f t="shared" si="114"/>
        <v>0</v>
      </c>
      <c r="AK69">
        <v>286.18</v>
      </c>
      <c r="AL69">
        <v>0</v>
      </c>
      <c r="AM69">
        <v>78.180000000000007</v>
      </c>
      <c r="AN69">
        <v>49.57</v>
      </c>
      <c r="AO69">
        <v>208</v>
      </c>
      <c r="AP69">
        <v>0</v>
      </c>
      <c r="AQ69">
        <v>0.37</v>
      </c>
      <c r="AR69">
        <v>0</v>
      </c>
      <c r="AS69">
        <v>0</v>
      </c>
      <c r="AT69">
        <v>70</v>
      </c>
      <c r="AU69">
        <v>10</v>
      </c>
      <c r="AV69">
        <v>1</v>
      </c>
      <c r="AW69">
        <v>1</v>
      </c>
      <c r="AZ69">
        <v>1</v>
      </c>
      <c r="BA69">
        <v>1</v>
      </c>
      <c r="BB69">
        <v>1</v>
      </c>
      <c r="BC69">
        <v>1</v>
      </c>
      <c r="BD69" t="s">
        <v>3</v>
      </c>
      <c r="BE69" t="s">
        <v>3</v>
      </c>
      <c r="BF69" t="s">
        <v>3</v>
      </c>
      <c r="BG69" t="s">
        <v>3</v>
      </c>
      <c r="BH69">
        <v>0</v>
      </c>
      <c r="BI69">
        <v>4</v>
      </c>
      <c r="BJ69" t="s">
        <v>51</v>
      </c>
      <c r="BM69">
        <v>0</v>
      </c>
      <c r="BN69">
        <v>0</v>
      </c>
      <c r="BO69" t="s">
        <v>3</v>
      </c>
      <c r="BP69">
        <v>0</v>
      </c>
      <c r="BQ69">
        <v>1</v>
      </c>
      <c r="BR69">
        <v>0</v>
      </c>
      <c r="BS69">
        <v>1</v>
      </c>
      <c r="BT69">
        <v>1</v>
      </c>
      <c r="BU69">
        <v>1</v>
      </c>
      <c r="BV69">
        <v>1</v>
      </c>
      <c r="BW69">
        <v>1</v>
      </c>
      <c r="BX69">
        <v>1</v>
      </c>
      <c r="BY69" t="s">
        <v>3</v>
      </c>
      <c r="BZ69">
        <v>70</v>
      </c>
      <c r="CA69">
        <v>10</v>
      </c>
      <c r="CB69" t="s">
        <v>3</v>
      </c>
      <c r="CE69">
        <v>0</v>
      </c>
      <c r="CF69">
        <v>0</v>
      </c>
      <c r="CG69">
        <v>0</v>
      </c>
      <c r="CM69">
        <v>0</v>
      </c>
      <c r="CN69" t="s">
        <v>3</v>
      </c>
      <c r="CO69">
        <v>0</v>
      </c>
      <c r="CP69">
        <f t="shared" si="115"/>
        <v>9157.76</v>
      </c>
      <c r="CQ69">
        <f t="shared" si="116"/>
        <v>0</v>
      </c>
      <c r="CR69">
        <f>((((ET69)*BB69-(EU69)*BS69)+AE69*BS69)*AV69)</f>
        <v>78.180000000000007</v>
      </c>
      <c r="CS69">
        <f t="shared" si="117"/>
        <v>49.57</v>
      </c>
      <c r="CT69">
        <f t="shared" si="118"/>
        <v>208</v>
      </c>
      <c r="CU69">
        <f t="shared" si="119"/>
        <v>0</v>
      </c>
      <c r="CV69">
        <f t="shared" si="120"/>
        <v>0.37</v>
      </c>
      <c r="CW69">
        <f t="shared" si="121"/>
        <v>0</v>
      </c>
      <c r="CX69">
        <f t="shared" si="122"/>
        <v>0</v>
      </c>
      <c r="CY69">
        <f t="shared" si="123"/>
        <v>4659.2</v>
      </c>
      <c r="CZ69">
        <f t="shared" si="124"/>
        <v>665.6</v>
      </c>
      <c r="DC69" t="s">
        <v>3</v>
      </c>
      <c r="DD69" t="s">
        <v>3</v>
      </c>
      <c r="DE69" t="s">
        <v>3</v>
      </c>
      <c r="DF69" t="s">
        <v>3</v>
      </c>
      <c r="DG69" t="s">
        <v>3</v>
      </c>
      <c r="DH69" t="s">
        <v>3</v>
      </c>
      <c r="DI69" t="s">
        <v>3</v>
      </c>
      <c r="DJ69" t="s">
        <v>3</v>
      </c>
      <c r="DK69" t="s">
        <v>3</v>
      </c>
      <c r="DL69" t="s">
        <v>3</v>
      </c>
      <c r="DM69" t="s">
        <v>3</v>
      </c>
      <c r="DN69">
        <v>0</v>
      </c>
      <c r="DO69">
        <v>0</v>
      </c>
      <c r="DP69">
        <v>1</v>
      </c>
      <c r="DQ69">
        <v>1</v>
      </c>
      <c r="DU69">
        <v>16987630</v>
      </c>
      <c r="DV69" t="s">
        <v>18</v>
      </c>
      <c r="DW69" t="s">
        <v>18</v>
      </c>
      <c r="DX69">
        <v>1</v>
      </c>
      <c r="DZ69" t="s">
        <v>3</v>
      </c>
      <c r="EA69" t="s">
        <v>3</v>
      </c>
      <c r="EB69" t="s">
        <v>3</v>
      </c>
      <c r="EC69" t="s">
        <v>3</v>
      </c>
      <c r="EE69">
        <v>1441815344</v>
      </c>
      <c r="EF69">
        <v>1</v>
      </c>
      <c r="EG69" t="s">
        <v>20</v>
      </c>
      <c r="EH69">
        <v>0</v>
      </c>
      <c r="EI69" t="s">
        <v>3</v>
      </c>
      <c r="EJ69">
        <v>4</v>
      </c>
      <c r="EK69">
        <v>0</v>
      </c>
      <c r="EL69" t="s">
        <v>21</v>
      </c>
      <c r="EM69" t="s">
        <v>22</v>
      </c>
      <c r="EO69" t="s">
        <v>3</v>
      </c>
      <c r="EQ69">
        <v>0</v>
      </c>
      <c r="ER69">
        <v>286.18</v>
      </c>
      <c r="ES69">
        <v>0</v>
      </c>
      <c r="ET69">
        <v>78.180000000000007</v>
      </c>
      <c r="EU69">
        <v>49.57</v>
      </c>
      <c r="EV69">
        <v>208</v>
      </c>
      <c r="EW69">
        <v>0.37</v>
      </c>
      <c r="EX69">
        <v>0</v>
      </c>
      <c r="EY69">
        <v>0</v>
      </c>
      <c r="FQ69">
        <v>0</v>
      </c>
      <c r="FR69">
        <f t="shared" si="125"/>
        <v>0</v>
      </c>
      <c r="FS69">
        <v>0</v>
      </c>
      <c r="FX69">
        <v>70</v>
      </c>
      <c r="FY69">
        <v>10</v>
      </c>
      <c r="GA69" t="s">
        <v>3</v>
      </c>
      <c r="GD69">
        <v>0</v>
      </c>
      <c r="GF69">
        <v>-71194987</v>
      </c>
      <c r="GG69">
        <v>2</v>
      </c>
      <c r="GH69">
        <v>1</v>
      </c>
      <c r="GI69">
        <v>-2</v>
      </c>
      <c r="GJ69">
        <v>0</v>
      </c>
      <c r="GK69">
        <f>ROUND(R69*(R12)/100,2)</f>
        <v>1713.14</v>
      </c>
      <c r="GL69">
        <f t="shared" si="126"/>
        <v>0</v>
      </c>
      <c r="GM69">
        <f t="shared" si="127"/>
        <v>16195.7</v>
      </c>
      <c r="GN69">
        <f t="shared" si="128"/>
        <v>0</v>
      </c>
      <c r="GO69">
        <f t="shared" si="129"/>
        <v>0</v>
      </c>
      <c r="GP69">
        <f t="shared" si="130"/>
        <v>16195.7</v>
      </c>
      <c r="GR69">
        <v>0</v>
      </c>
      <c r="GS69">
        <v>3</v>
      </c>
      <c r="GT69">
        <v>0</v>
      </c>
      <c r="GU69" t="s">
        <v>3</v>
      </c>
      <c r="GV69">
        <f t="shared" si="131"/>
        <v>0</v>
      </c>
      <c r="GW69">
        <v>1</v>
      </c>
      <c r="GX69">
        <f t="shared" si="132"/>
        <v>0</v>
      </c>
      <c r="HA69">
        <v>0</v>
      </c>
      <c r="HB69">
        <v>0</v>
      </c>
      <c r="HC69">
        <f t="shared" si="133"/>
        <v>0</v>
      </c>
      <c r="HE69" t="s">
        <v>3</v>
      </c>
      <c r="HF69" t="s">
        <v>3</v>
      </c>
      <c r="HM69" t="s">
        <v>3</v>
      </c>
      <c r="HN69" t="s">
        <v>3</v>
      </c>
      <c r="HO69" t="s">
        <v>3</v>
      </c>
      <c r="HP69" t="s">
        <v>3</v>
      </c>
      <c r="HQ69" t="s">
        <v>3</v>
      </c>
      <c r="IK69">
        <v>0</v>
      </c>
    </row>
    <row r="70" spans="1:245" x14ac:dyDescent="0.2">
      <c r="A70">
        <v>17</v>
      </c>
      <c r="B70">
        <v>1</v>
      </c>
      <c r="C70">
        <f>ROW(SmtRes!A44)</f>
        <v>44</v>
      </c>
      <c r="D70">
        <f>ROW(EtalonRes!A84)</f>
        <v>84</v>
      </c>
      <c r="E70" t="s">
        <v>138</v>
      </c>
      <c r="F70" t="s">
        <v>49</v>
      </c>
      <c r="G70" t="s">
        <v>131</v>
      </c>
      <c r="H70" t="s">
        <v>18</v>
      </c>
      <c r="I70">
        <v>32</v>
      </c>
      <c r="J70">
        <v>0</v>
      </c>
      <c r="K70">
        <v>32</v>
      </c>
      <c r="O70">
        <f t="shared" si="101"/>
        <v>9157.76</v>
      </c>
      <c r="P70">
        <f t="shared" si="102"/>
        <v>0</v>
      </c>
      <c r="Q70">
        <f t="shared" si="103"/>
        <v>2501.7600000000002</v>
      </c>
      <c r="R70">
        <f t="shared" si="104"/>
        <v>1586.24</v>
      </c>
      <c r="S70">
        <f t="shared" si="105"/>
        <v>6656</v>
      </c>
      <c r="T70">
        <f t="shared" si="106"/>
        <v>0</v>
      </c>
      <c r="U70">
        <f t="shared" si="107"/>
        <v>11.84</v>
      </c>
      <c r="V70">
        <f t="shared" si="108"/>
        <v>0</v>
      </c>
      <c r="W70">
        <f t="shared" si="109"/>
        <v>0</v>
      </c>
      <c r="X70">
        <f t="shared" si="110"/>
        <v>4659.2</v>
      </c>
      <c r="Y70">
        <f t="shared" si="111"/>
        <v>665.6</v>
      </c>
      <c r="AA70">
        <v>1473083510</v>
      </c>
      <c r="AB70">
        <f t="shared" si="112"/>
        <v>286.18</v>
      </c>
      <c r="AC70">
        <f>ROUND((ES70),6)</f>
        <v>0</v>
      </c>
      <c r="AD70">
        <f>ROUND((((ET70)-(EU70))+AE70),6)</f>
        <v>78.180000000000007</v>
      </c>
      <c r="AE70">
        <f t="shared" si="134"/>
        <v>49.57</v>
      </c>
      <c r="AF70">
        <f t="shared" si="134"/>
        <v>208</v>
      </c>
      <c r="AG70">
        <f t="shared" si="113"/>
        <v>0</v>
      </c>
      <c r="AH70">
        <f t="shared" si="135"/>
        <v>0.37</v>
      </c>
      <c r="AI70">
        <f t="shared" si="135"/>
        <v>0</v>
      </c>
      <c r="AJ70">
        <f t="shared" si="114"/>
        <v>0</v>
      </c>
      <c r="AK70">
        <v>286.18</v>
      </c>
      <c r="AL70">
        <v>0</v>
      </c>
      <c r="AM70">
        <v>78.180000000000007</v>
      </c>
      <c r="AN70">
        <v>49.57</v>
      </c>
      <c r="AO70">
        <v>208</v>
      </c>
      <c r="AP70">
        <v>0</v>
      </c>
      <c r="AQ70">
        <v>0.37</v>
      </c>
      <c r="AR70">
        <v>0</v>
      </c>
      <c r="AS70">
        <v>0</v>
      </c>
      <c r="AT70">
        <v>70</v>
      </c>
      <c r="AU70">
        <v>10</v>
      </c>
      <c r="AV70">
        <v>1</v>
      </c>
      <c r="AW70">
        <v>1</v>
      </c>
      <c r="AZ70">
        <v>1</v>
      </c>
      <c r="BA70">
        <v>1</v>
      </c>
      <c r="BB70">
        <v>1</v>
      </c>
      <c r="BC70">
        <v>1</v>
      </c>
      <c r="BD70" t="s">
        <v>3</v>
      </c>
      <c r="BE70" t="s">
        <v>3</v>
      </c>
      <c r="BF70" t="s">
        <v>3</v>
      </c>
      <c r="BG70" t="s">
        <v>3</v>
      </c>
      <c r="BH70">
        <v>0</v>
      </c>
      <c r="BI70">
        <v>4</v>
      </c>
      <c r="BJ70" t="s">
        <v>51</v>
      </c>
      <c r="BM70">
        <v>0</v>
      </c>
      <c r="BN70">
        <v>0</v>
      </c>
      <c r="BO70" t="s">
        <v>3</v>
      </c>
      <c r="BP70">
        <v>0</v>
      </c>
      <c r="BQ70">
        <v>1</v>
      </c>
      <c r="BR70">
        <v>0</v>
      </c>
      <c r="BS70">
        <v>1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70</v>
      </c>
      <c r="CA70">
        <v>10</v>
      </c>
      <c r="CB70" t="s">
        <v>3</v>
      </c>
      <c r="CE70">
        <v>0</v>
      </c>
      <c r="CF70">
        <v>0</v>
      </c>
      <c r="CG70">
        <v>0</v>
      </c>
      <c r="CM70">
        <v>0</v>
      </c>
      <c r="CN70" t="s">
        <v>3</v>
      </c>
      <c r="CO70">
        <v>0</v>
      </c>
      <c r="CP70">
        <f t="shared" si="115"/>
        <v>9157.76</v>
      </c>
      <c r="CQ70">
        <f t="shared" si="116"/>
        <v>0</v>
      </c>
      <c r="CR70">
        <f>((((ET70)*BB70-(EU70)*BS70)+AE70*BS70)*AV70)</f>
        <v>78.180000000000007</v>
      </c>
      <c r="CS70">
        <f t="shared" si="117"/>
        <v>49.57</v>
      </c>
      <c r="CT70">
        <f t="shared" si="118"/>
        <v>208</v>
      </c>
      <c r="CU70">
        <f t="shared" si="119"/>
        <v>0</v>
      </c>
      <c r="CV70">
        <f t="shared" si="120"/>
        <v>0.37</v>
      </c>
      <c r="CW70">
        <f t="shared" si="121"/>
        <v>0</v>
      </c>
      <c r="CX70">
        <f t="shared" si="122"/>
        <v>0</v>
      </c>
      <c r="CY70">
        <f t="shared" si="123"/>
        <v>4659.2</v>
      </c>
      <c r="CZ70">
        <f t="shared" si="124"/>
        <v>665.6</v>
      </c>
      <c r="DC70" t="s">
        <v>3</v>
      </c>
      <c r="DD70" t="s">
        <v>3</v>
      </c>
      <c r="DE70" t="s">
        <v>3</v>
      </c>
      <c r="DF70" t="s">
        <v>3</v>
      </c>
      <c r="DG70" t="s">
        <v>3</v>
      </c>
      <c r="DH70" t="s">
        <v>3</v>
      </c>
      <c r="DI70" t="s">
        <v>3</v>
      </c>
      <c r="DJ70" t="s">
        <v>3</v>
      </c>
      <c r="DK70" t="s">
        <v>3</v>
      </c>
      <c r="DL70" t="s">
        <v>3</v>
      </c>
      <c r="DM70" t="s">
        <v>3</v>
      </c>
      <c r="DN70">
        <v>0</v>
      </c>
      <c r="DO70">
        <v>0</v>
      </c>
      <c r="DP70">
        <v>1</v>
      </c>
      <c r="DQ70">
        <v>1</v>
      </c>
      <c r="DU70">
        <v>16987630</v>
      </c>
      <c r="DV70" t="s">
        <v>18</v>
      </c>
      <c r="DW70" t="s">
        <v>18</v>
      </c>
      <c r="DX70">
        <v>1</v>
      </c>
      <c r="DZ70" t="s">
        <v>3</v>
      </c>
      <c r="EA70" t="s">
        <v>3</v>
      </c>
      <c r="EB70" t="s">
        <v>3</v>
      </c>
      <c r="EC70" t="s">
        <v>3</v>
      </c>
      <c r="EE70">
        <v>1441815344</v>
      </c>
      <c r="EF70">
        <v>1</v>
      </c>
      <c r="EG70" t="s">
        <v>20</v>
      </c>
      <c r="EH70">
        <v>0</v>
      </c>
      <c r="EI70" t="s">
        <v>3</v>
      </c>
      <c r="EJ70">
        <v>4</v>
      </c>
      <c r="EK70">
        <v>0</v>
      </c>
      <c r="EL70" t="s">
        <v>21</v>
      </c>
      <c r="EM70" t="s">
        <v>22</v>
      </c>
      <c r="EO70" t="s">
        <v>3</v>
      </c>
      <c r="EQ70">
        <v>0</v>
      </c>
      <c r="ER70">
        <v>286.18</v>
      </c>
      <c r="ES70">
        <v>0</v>
      </c>
      <c r="ET70">
        <v>78.180000000000007</v>
      </c>
      <c r="EU70">
        <v>49.57</v>
      </c>
      <c r="EV70">
        <v>208</v>
      </c>
      <c r="EW70">
        <v>0.37</v>
      </c>
      <c r="EX70">
        <v>0</v>
      </c>
      <c r="EY70">
        <v>0</v>
      </c>
      <c r="FQ70">
        <v>0</v>
      </c>
      <c r="FR70">
        <f t="shared" si="125"/>
        <v>0</v>
      </c>
      <c r="FS70">
        <v>0</v>
      </c>
      <c r="FX70">
        <v>70</v>
      </c>
      <c r="FY70">
        <v>10</v>
      </c>
      <c r="GA70" t="s">
        <v>3</v>
      </c>
      <c r="GD70">
        <v>0</v>
      </c>
      <c r="GF70">
        <v>-1960273126</v>
      </c>
      <c r="GG70">
        <v>2</v>
      </c>
      <c r="GH70">
        <v>1</v>
      </c>
      <c r="GI70">
        <v>-2</v>
      </c>
      <c r="GJ70">
        <v>0</v>
      </c>
      <c r="GK70">
        <f>ROUND(R70*(R12)/100,2)</f>
        <v>1713.14</v>
      </c>
      <c r="GL70">
        <f t="shared" si="126"/>
        <v>0</v>
      </c>
      <c r="GM70">
        <f t="shared" si="127"/>
        <v>16195.7</v>
      </c>
      <c r="GN70">
        <f t="shared" si="128"/>
        <v>0</v>
      </c>
      <c r="GO70">
        <f t="shared" si="129"/>
        <v>0</v>
      </c>
      <c r="GP70">
        <f t="shared" si="130"/>
        <v>16195.7</v>
      </c>
      <c r="GR70">
        <v>0</v>
      </c>
      <c r="GS70">
        <v>3</v>
      </c>
      <c r="GT70">
        <v>0</v>
      </c>
      <c r="GU70" t="s">
        <v>3</v>
      </c>
      <c r="GV70">
        <f t="shared" si="131"/>
        <v>0</v>
      </c>
      <c r="GW70">
        <v>1</v>
      </c>
      <c r="GX70">
        <f t="shared" si="132"/>
        <v>0</v>
      </c>
      <c r="HA70">
        <v>0</v>
      </c>
      <c r="HB70">
        <v>0</v>
      </c>
      <c r="HC70">
        <f t="shared" si="133"/>
        <v>0</v>
      </c>
      <c r="HE70" t="s">
        <v>3</v>
      </c>
      <c r="HF70" t="s">
        <v>3</v>
      </c>
      <c r="HM70" t="s">
        <v>3</v>
      </c>
      <c r="HN70" t="s">
        <v>3</v>
      </c>
      <c r="HO70" t="s">
        <v>3</v>
      </c>
      <c r="HP70" t="s">
        <v>3</v>
      </c>
      <c r="HQ70" t="s">
        <v>3</v>
      </c>
      <c r="IK70">
        <v>0</v>
      </c>
    </row>
    <row r="71" spans="1:245" x14ac:dyDescent="0.2">
      <c r="A71">
        <v>17</v>
      </c>
      <c r="B71">
        <v>1</v>
      </c>
      <c r="C71">
        <f>ROW(SmtRes!A46)</f>
        <v>46</v>
      </c>
      <c r="D71">
        <f>ROW(EtalonRes!A86)</f>
        <v>86</v>
      </c>
      <c r="E71" t="s">
        <v>139</v>
      </c>
      <c r="F71" t="s">
        <v>86</v>
      </c>
      <c r="G71" t="s">
        <v>87</v>
      </c>
      <c r="H71" t="s">
        <v>38</v>
      </c>
      <c r="I71">
        <f>ROUND(28/10,9)</f>
        <v>2.8</v>
      </c>
      <c r="J71">
        <v>0</v>
      </c>
      <c r="K71">
        <f>ROUND(28/10,9)</f>
        <v>2.8</v>
      </c>
      <c r="O71">
        <f t="shared" si="101"/>
        <v>2629.78</v>
      </c>
      <c r="P71">
        <f t="shared" si="102"/>
        <v>1.76</v>
      </c>
      <c r="Q71">
        <f t="shared" si="103"/>
        <v>0</v>
      </c>
      <c r="R71">
        <f t="shared" si="104"/>
        <v>0</v>
      </c>
      <c r="S71">
        <f t="shared" si="105"/>
        <v>2628.02</v>
      </c>
      <c r="T71">
        <f t="shared" si="106"/>
        <v>0</v>
      </c>
      <c r="U71">
        <f t="shared" si="107"/>
        <v>4.2559999999999993</v>
      </c>
      <c r="V71">
        <f t="shared" si="108"/>
        <v>0</v>
      </c>
      <c r="W71">
        <f t="shared" si="109"/>
        <v>0</v>
      </c>
      <c r="X71">
        <f t="shared" si="110"/>
        <v>1839.61</v>
      </c>
      <c r="Y71">
        <f t="shared" si="111"/>
        <v>262.8</v>
      </c>
      <c r="AA71">
        <v>1473083510</v>
      </c>
      <c r="AB71">
        <f t="shared" si="112"/>
        <v>939.21</v>
      </c>
      <c r="AC71">
        <f>ROUND((ES71),6)</f>
        <v>0.63</v>
      </c>
      <c r="AD71">
        <f>ROUND((((ET71)-(EU71))+AE71),6)</f>
        <v>0</v>
      </c>
      <c r="AE71">
        <f t="shared" si="134"/>
        <v>0</v>
      </c>
      <c r="AF71">
        <f t="shared" si="134"/>
        <v>938.58</v>
      </c>
      <c r="AG71">
        <f t="shared" si="113"/>
        <v>0</v>
      </c>
      <c r="AH71">
        <f t="shared" si="135"/>
        <v>1.52</v>
      </c>
      <c r="AI71">
        <f t="shared" si="135"/>
        <v>0</v>
      </c>
      <c r="AJ71">
        <f t="shared" si="114"/>
        <v>0</v>
      </c>
      <c r="AK71">
        <v>939.21</v>
      </c>
      <c r="AL71">
        <v>0.63</v>
      </c>
      <c r="AM71">
        <v>0</v>
      </c>
      <c r="AN71">
        <v>0</v>
      </c>
      <c r="AO71">
        <v>938.58</v>
      </c>
      <c r="AP71">
        <v>0</v>
      </c>
      <c r="AQ71">
        <v>1.52</v>
      </c>
      <c r="AR71">
        <v>0</v>
      </c>
      <c r="AS71">
        <v>0</v>
      </c>
      <c r="AT71">
        <v>70</v>
      </c>
      <c r="AU71">
        <v>10</v>
      </c>
      <c r="AV71">
        <v>1</v>
      </c>
      <c r="AW71">
        <v>1</v>
      </c>
      <c r="AZ71">
        <v>1</v>
      </c>
      <c r="BA71">
        <v>1</v>
      </c>
      <c r="BB71">
        <v>1</v>
      </c>
      <c r="BC71">
        <v>1</v>
      </c>
      <c r="BD71" t="s">
        <v>3</v>
      </c>
      <c r="BE71" t="s">
        <v>3</v>
      </c>
      <c r="BF71" t="s">
        <v>3</v>
      </c>
      <c r="BG71" t="s">
        <v>3</v>
      </c>
      <c r="BH71">
        <v>0</v>
      </c>
      <c r="BI71">
        <v>4</v>
      </c>
      <c r="BJ71" t="s">
        <v>88</v>
      </c>
      <c r="BM71">
        <v>0</v>
      </c>
      <c r="BN71">
        <v>0</v>
      </c>
      <c r="BO71" t="s">
        <v>3</v>
      </c>
      <c r="BP71">
        <v>0</v>
      </c>
      <c r="BQ71">
        <v>1</v>
      </c>
      <c r="BR71">
        <v>0</v>
      </c>
      <c r="BS71">
        <v>1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70</v>
      </c>
      <c r="CA71">
        <v>10</v>
      </c>
      <c r="CB71" t="s">
        <v>3</v>
      </c>
      <c r="CE71">
        <v>0</v>
      </c>
      <c r="CF71">
        <v>0</v>
      </c>
      <c r="CG71">
        <v>0</v>
      </c>
      <c r="CM71">
        <v>0</v>
      </c>
      <c r="CN71" t="s">
        <v>3</v>
      </c>
      <c r="CO71">
        <v>0</v>
      </c>
      <c r="CP71">
        <f t="shared" si="115"/>
        <v>2629.78</v>
      </c>
      <c r="CQ71">
        <f t="shared" si="116"/>
        <v>0.63</v>
      </c>
      <c r="CR71">
        <f>((((ET71)*BB71-(EU71)*BS71)+AE71*BS71)*AV71)</f>
        <v>0</v>
      </c>
      <c r="CS71">
        <f t="shared" si="117"/>
        <v>0</v>
      </c>
      <c r="CT71">
        <f t="shared" si="118"/>
        <v>938.58</v>
      </c>
      <c r="CU71">
        <f t="shared" si="119"/>
        <v>0</v>
      </c>
      <c r="CV71">
        <f t="shared" si="120"/>
        <v>1.52</v>
      </c>
      <c r="CW71">
        <f t="shared" si="121"/>
        <v>0</v>
      </c>
      <c r="CX71">
        <f t="shared" si="122"/>
        <v>0</v>
      </c>
      <c r="CY71">
        <f t="shared" si="123"/>
        <v>1839.614</v>
      </c>
      <c r="CZ71">
        <f t="shared" si="124"/>
        <v>262.80200000000002</v>
      </c>
      <c r="DC71" t="s">
        <v>3</v>
      </c>
      <c r="DD71" t="s">
        <v>3</v>
      </c>
      <c r="DE71" t="s">
        <v>3</v>
      </c>
      <c r="DF71" t="s">
        <v>3</v>
      </c>
      <c r="DG71" t="s">
        <v>3</v>
      </c>
      <c r="DH71" t="s">
        <v>3</v>
      </c>
      <c r="DI71" t="s">
        <v>3</v>
      </c>
      <c r="DJ71" t="s">
        <v>3</v>
      </c>
      <c r="DK71" t="s">
        <v>3</v>
      </c>
      <c r="DL71" t="s">
        <v>3</v>
      </c>
      <c r="DM71" t="s">
        <v>3</v>
      </c>
      <c r="DN71">
        <v>0</v>
      </c>
      <c r="DO71">
        <v>0</v>
      </c>
      <c r="DP71">
        <v>1</v>
      </c>
      <c r="DQ71">
        <v>1</v>
      </c>
      <c r="DU71">
        <v>16987630</v>
      </c>
      <c r="DV71" t="s">
        <v>38</v>
      </c>
      <c r="DW71" t="s">
        <v>38</v>
      </c>
      <c r="DX71">
        <v>10</v>
      </c>
      <c r="DZ71" t="s">
        <v>3</v>
      </c>
      <c r="EA71" t="s">
        <v>3</v>
      </c>
      <c r="EB71" t="s">
        <v>3</v>
      </c>
      <c r="EC71" t="s">
        <v>3</v>
      </c>
      <c r="EE71">
        <v>1441815344</v>
      </c>
      <c r="EF71">
        <v>1</v>
      </c>
      <c r="EG71" t="s">
        <v>20</v>
      </c>
      <c r="EH71">
        <v>0</v>
      </c>
      <c r="EI71" t="s">
        <v>3</v>
      </c>
      <c r="EJ71">
        <v>4</v>
      </c>
      <c r="EK71">
        <v>0</v>
      </c>
      <c r="EL71" t="s">
        <v>21</v>
      </c>
      <c r="EM71" t="s">
        <v>22</v>
      </c>
      <c r="EO71" t="s">
        <v>3</v>
      </c>
      <c r="EQ71">
        <v>0</v>
      </c>
      <c r="ER71">
        <v>939.21</v>
      </c>
      <c r="ES71">
        <v>0.63</v>
      </c>
      <c r="ET71">
        <v>0</v>
      </c>
      <c r="EU71">
        <v>0</v>
      </c>
      <c r="EV71">
        <v>938.58</v>
      </c>
      <c r="EW71">
        <v>1.52</v>
      </c>
      <c r="EX71">
        <v>0</v>
      </c>
      <c r="EY71">
        <v>0</v>
      </c>
      <c r="FQ71">
        <v>0</v>
      </c>
      <c r="FR71">
        <f t="shared" si="125"/>
        <v>0</v>
      </c>
      <c r="FS71">
        <v>0</v>
      </c>
      <c r="FX71">
        <v>70</v>
      </c>
      <c r="FY71">
        <v>10</v>
      </c>
      <c r="GA71" t="s">
        <v>3</v>
      </c>
      <c r="GD71">
        <v>0</v>
      </c>
      <c r="GF71">
        <v>923339554</v>
      </c>
      <c r="GG71">
        <v>2</v>
      </c>
      <c r="GH71">
        <v>1</v>
      </c>
      <c r="GI71">
        <v>-2</v>
      </c>
      <c r="GJ71">
        <v>0</v>
      </c>
      <c r="GK71">
        <f>ROUND(R71*(R12)/100,2)</f>
        <v>0</v>
      </c>
      <c r="GL71">
        <f t="shared" si="126"/>
        <v>0</v>
      </c>
      <c r="GM71">
        <f t="shared" si="127"/>
        <v>4732.1899999999996</v>
      </c>
      <c r="GN71">
        <f t="shared" si="128"/>
        <v>0</v>
      </c>
      <c r="GO71">
        <f t="shared" si="129"/>
        <v>0</v>
      </c>
      <c r="GP71">
        <f t="shared" si="130"/>
        <v>4732.1899999999996</v>
      </c>
      <c r="GR71">
        <v>0</v>
      </c>
      <c r="GS71">
        <v>3</v>
      </c>
      <c r="GT71">
        <v>0</v>
      </c>
      <c r="GU71" t="s">
        <v>3</v>
      </c>
      <c r="GV71">
        <f t="shared" si="131"/>
        <v>0</v>
      </c>
      <c r="GW71">
        <v>1</v>
      </c>
      <c r="GX71">
        <f t="shared" si="132"/>
        <v>0</v>
      </c>
      <c r="HA71">
        <v>0</v>
      </c>
      <c r="HB71">
        <v>0</v>
      </c>
      <c r="HC71">
        <f t="shared" si="133"/>
        <v>0</v>
      </c>
      <c r="HE71" t="s">
        <v>3</v>
      </c>
      <c r="HF71" t="s">
        <v>3</v>
      </c>
      <c r="HM71" t="s">
        <v>3</v>
      </c>
      <c r="HN71" t="s">
        <v>3</v>
      </c>
      <c r="HO71" t="s">
        <v>3</v>
      </c>
      <c r="HP71" t="s">
        <v>3</v>
      </c>
      <c r="HQ71" t="s">
        <v>3</v>
      </c>
      <c r="IK71">
        <v>0</v>
      </c>
    </row>
    <row r="72" spans="1:245" x14ac:dyDescent="0.2">
      <c r="A72">
        <v>17</v>
      </c>
      <c r="B72">
        <v>1</v>
      </c>
      <c r="C72">
        <f>ROW(SmtRes!A47)</f>
        <v>47</v>
      </c>
      <c r="D72">
        <f>ROW(EtalonRes!A87)</f>
        <v>87</v>
      </c>
      <c r="E72" t="s">
        <v>140</v>
      </c>
      <c r="F72" t="s">
        <v>45</v>
      </c>
      <c r="G72" t="s">
        <v>46</v>
      </c>
      <c r="H72" t="s">
        <v>38</v>
      </c>
      <c r="I72">
        <f>ROUND(24/10,9)</f>
        <v>2.4</v>
      </c>
      <c r="J72">
        <v>0</v>
      </c>
      <c r="K72">
        <f>ROUND(24/10,9)</f>
        <v>2.4</v>
      </c>
      <c r="O72">
        <f t="shared" si="101"/>
        <v>666.89</v>
      </c>
      <c r="P72">
        <f t="shared" si="102"/>
        <v>0</v>
      </c>
      <c r="Q72">
        <f t="shared" si="103"/>
        <v>0</v>
      </c>
      <c r="R72">
        <f t="shared" si="104"/>
        <v>0</v>
      </c>
      <c r="S72">
        <f t="shared" si="105"/>
        <v>666.89</v>
      </c>
      <c r="T72">
        <f t="shared" si="106"/>
        <v>0</v>
      </c>
      <c r="U72">
        <f t="shared" si="107"/>
        <v>1.08</v>
      </c>
      <c r="V72">
        <f t="shared" si="108"/>
        <v>0</v>
      </c>
      <c r="W72">
        <f t="shared" si="109"/>
        <v>0</v>
      </c>
      <c r="X72">
        <f t="shared" si="110"/>
        <v>466.82</v>
      </c>
      <c r="Y72">
        <f t="shared" si="111"/>
        <v>66.69</v>
      </c>
      <c r="AA72">
        <v>1473083510</v>
      </c>
      <c r="AB72">
        <f t="shared" si="112"/>
        <v>277.87</v>
      </c>
      <c r="AC72">
        <f>ROUND((ES72),6)</f>
        <v>0</v>
      </c>
      <c r="AD72">
        <f>ROUND((((ET72)-(EU72))+AE72),6)</f>
        <v>0</v>
      </c>
      <c r="AE72">
        <f t="shared" si="134"/>
        <v>0</v>
      </c>
      <c r="AF72">
        <f t="shared" si="134"/>
        <v>277.87</v>
      </c>
      <c r="AG72">
        <f t="shared" si="113"/>
        <v>0</v>
      </c>
      <c r="AH72">
        <f t="shared" si="135"/>
        <v>0.45</v>
      </c>
      <c r="AI72">
        <f t="shared" si="135"/>
        <v>0</v>
      </c>
      <c r="AJ72">
        <f t="shared" si="114"/>
        <v>0</v>
      </c>
      <c r="AK72">
        <v>277.87</v>
      </c>
      <c r="AL72">
        <v>0</v>
      </c>
      <c r="AM72">
        <v>0</v>
      </c>
      <c r="AN72">
        <v>0</v>
      </c>
      <c r="AO72">
        <v>277.87</v>
      </c>
      <c r="AP72">
        <v>0</v>
      </c>
      <c r="AQ72">
        <v>0.45</v>
      </c>
      <c r="AR72">
        <v>0</v>
      </c>
      <c r="AS72">
        <v>0</v>
      </c>
      <c r="AT72">
        <v>70</v>
      </c>
      <c r="AU72">
        <v>10</v>
      </c>
      <c r="AV72">
        <v>1</v>
      </c>
      <c r="AW72">
        <v>1</v>
      </c>
      <c r="AZ72">
        <v>1</v>
      </c>
      <c r="BA72">
        <v>1</v>
      </c>
      <c r="BB72">
        <v>1</v>
      </c>
      <c r="BC72">
        <v>1</v>
      </c>
      <c r="BD72" t="s">
        <v>3</v>
      </c>
      <c r="BE72" t="s">
        <v>3</v>
      </c>
      <c r="BF72" t="s">
        <v>3</v>
      </c>
      <c r="BG72" t="s">
        <v>3</v>
      </c>
      <c r="BH72">
        <v>0</v>
      </c>
      <c r="BI72">
        <v>4</v>
      </c>
      <c r="BJ72" t="s">
        <v>47</v>
      </c>
      <c r="BM72">
        <v>0</v>
      </c>
      <c r="BN72">
        <v>0</v>
      </c>
      <c r="BO72" t="s">
        <v>3</v>
      </c>
      <c r="BP72">
        <v>0</v>
      </c>
      <c r="BQ72">
        <v>1</v>
      </c>
      <c r="BR72">
        <v>0</v>
      </c>
      <c r="BS72">
        <v>1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70</v>
      </c>
      <c r="CA72">
        <v>10</v>
      </c>
      <c r="CB72" t="s">
        <v>3</v>
      </c>
      <c r="CE72">
        <v>0</v>
      </c>
      <c r="CF72">
        <v>0</v>
      </c>
      <c r="CG72">
        <v>0</v>
      </c>
      <c r="CM72">
        <v>0</v>
      </c>
      <c r="CN72" t="s">
        <v>3</v>
      </c>
      <c r="CO72">
        <v>0</v>
      </c>
      <c r="CP72">
        <f t="shared" si="115"/>
        <v>666.89</v>
      </c>
      <c r="CQ72">
        <f t="shared" si="116"/>
        <v>0</v>
      </c>
      <c r="CR72">
        <f>((((ET72)*BB72-(EU72)*BS72)+AE72*BS72)*AV72)</f>
        <v>0</v>
      </c>
      <c r="CS72">
        <f t="shared" si="117"/>
        <v>0</v>
      </c>
      <c r="CT72">
        <f t="shared" si="118"/>
        <v>277.87</v>
      </c>
      <c r="CU72">
        <f t="shared" si="119"/>
        <v>0</v>
      </c>
      <c r="CV72">
        <f t="shared" si="120"/>
        <v>0.45</v>
      </c>
      <c r="CW72">
        <f t="shared" si="121"/>
        <v>0</v>
      </c>
      <c r="CX72">
        <f t="shared" si="122"/>
        <v>0</v>
      </c>
      <c r="CY72">
        <f t="shared" si="123"/>
        <v>466.82299999999998</v>
      </c>
      <c r="CZ72">
        <f t="shared" si="124"/>
        <v>66.688999999999993</v>
      </c>
      <c r="DC72" t="s">
        <v>3</v>
      </c>
      <c r="DD72" t="s">
        <v>3</v>
      </c>
      <c r="DE72" t="s">
        <v>3</v>
      </c>
      <c r="DF72" t="s">
        <v>3</v>
      </c>
      <c r="DG72" t="s">
        <v>3</v>
      </c>
      <c r="DH72" t="s">
        <v>3</v>
      </c>
      <c r="DI72" t="s">
        <v>3</v>
      </c>
      <c r="DJ72" t="s">
        <v>3</v>
      </c>
      <c r="DK72" t="s">
        <v>3</v>
      </c>
      <c r="DL72" t="s">
        <v>3</v>
      </c>
      <c r="DM72" t="s">
        <v>3</v>
      </c>
      <c r="DN72">
        <v>0</v>
      </c>
      <c r="DO72">
        <v>0</v>
      </c>
      <c r="DP72">
        <v>1</v>
      </c>
      <c r="DQ72">
        <v>1</v>
      </c>
      <c r="DU72">
        <v>16987630</v>
      </c>
      <c r="DV72" t="s">
        <v>38</v>
      </c>
      <c r="DW72" t="s">
        <v>38</v>
      </c>
      <c r="DX72">
        <v>10</v>
      </c>
      <c r="DZ72" t="s">
        <v>3</v>
      </c>
      <c r="EA72" t="s">
        <v>3</v>
      </c>
      <c r="EB72" t="s">
        <v>3</v>
      </c>
      <c r="EC72" t="s">
        <v>3</v>
      </c>
      <c r="EE72">
        <v>1441815344</v>
      </c>
      <c r="EF72">
        <v>1</v>
      </c>
      <c r="EG72" t="s">
        <v>20</v>
      </c>
      <c r="EH72">
        <v>0</v>
      </c>
      <c r="EI72" t="s">
        <v>3</v>
      </c>
      <c r="EJ72">
        <v>4</v>
      </c>
      <c r="EK72">
        <v>0</v>
      </c>
      <c r="EL72" t="s">
        <v>21</v>
      </c>
      <c r="EM72" t="s">
        <v>22</v>
      </c>
      <c r="EO72" t="s">
        <v>3</v>
      </c>
      <c r="EQ72">
        <v>0</v>
      </c>
      <c r="ER72">
        <v>277.87</v>
      </c>
      <c r="ES72">
        <v>0</v>
      </c>
      <c r="ET72">
        <v>0</v>
      </c>
      <c r="EU72">
        <v>0</v>
      </c>
      <c r="EV72">
        <v>277.87</v>
      </c>
      <c r="EW72">
        <v>0.45</v>
      </c>
      <c r="EX72">
        <v>0</v>
      </c>
      <c r="EY72">
        <v>0</v>
      </c>
      <c r="FQ72">
        <v>0</v>
      </c>
      <c r="FR72">
        <f t="shared" si="125"/>
        <v>0</v>
      </c>
      <c r="FS72">
        <v>0</v>
      </c>
      <c r="FX72">
        <v>70</v>
      </c>
      <c r="FY72">
        <v>10</v>
      </c>
      <c r="GA72" t="s">
        <v>3</v>
      </c>
      <c r="GD72">
        <v>0</v>
      </c>
      <c r="GF72">
        <v>-559430364</v>
      </c>
      <c r="GG72">
        <v>2</v>
      </c>
      <c r="GH72">
        <v>1</v>
      </c>
      <c r="GI72">
        <v>-2</v>
      </c>
      <c r="GJ72">
        <v>0</v>
      </c>
      <c r="GK72">
        <f>ROUND(R72*(R12)/100,2)</f>
        <v>0</v>
      </c>
      <c r="GL72">
        <f t="shared" si="126"/>
        <v>0</v>
      </c>
      <c r="GM72">
        <f t="shared" si="127"/>
        <v>1200.4000000000001</v>
      </c>
      <c r="GN72">
        <f t="shared" si="128"/>
        <v>0</v>
      </c>
      <c r="GO72">
        <f t="shared" si="129"/>
        <v>0</v>
      </c>
      <c r="GP72">
        <f t="shared" si="130"/>
        <v>1200.4000000000001</v>
      </c>
      <c r="GR72">
        <v>0</v>
      </c>
      <c r="GS72">
        <v>3</v>
      </c>
      <c r="GT72">
        <v>0</v>
      </c>
      <c r="GU72" t="s">
        <v>3</v>
      </c>
      <c r="GV72">
        <f t="shared" si="131"/>
        <v>0</v>
      </c>
      <c r="GW72">
        <v>1</v>
      </c>
      <c r="GX72">
        <f t="shared" si="132"/>
        <v>0</v>
      </c>
      <c r="HA72">
        <v>0</v>
      </c>
      <c r="HB72">
        <v>0</v>
      </c>
      <c r="HC72">
        <f t="shared" si="133"/>
        <v>0</v>
      </c>
      <c r="HE72" t="s">
        <v>3</v>
      </c>
      <c r="HF72" t="s">
        <v>3</v>
      </c>
      <c r="HM72" t="s">
        <v>3</v>
      </c>
      <c r="HN72" t="s">
        <v>3</v>
      </c>
      <c r="HO72" t="s">
        <v>3</v>
      </c>
      <c r="HP72" t="s">
        <v>3</v>
      </c>
      <c r="HQ72" t="s">
        <v>3</v>
      </c>
      <c r="IK72">
        <v>0</v>
      </c>
    </row>
    <row r="73" spans="1:245" x14ac:dyDescent="0.2">
      <c r="A73">
        <v>17</v>
      </c>
      <c r="B73">
        <v>1</v>
      </c>
      <c r="D73">
        <f>ROW(EtalonRes!A90)</f>
        <v>90</v>
      </c>
      <c r="E73" t="s">
        <v>3</v>
      </c>
      <c r="F73" t="s">
        <v>141</v>
      </c>
      <c r="G73" t="s">
        <v>142</v>
      </c>
      <c r="H73" t="s">
        <v>143</v>
      </c>
      <c r="I73">
        <f>ROUND(8/100,9)</f>
        <v>0.08</v>
      </c>
      <c r="J73">
        <v>0</v>
      </c>
      <c r="K73">
        <f>ROUND(8/100,9)</f>
        <v>0.08</v>
      </c>
      <c r="O73">
        <f t="shared" si="101"/>
        <v>8962.44</v>
      </c>
      <c r="P73">
        <f t="shared" si="102"/>
        <v>3.02</v>
      </c>
      <c r="Q73">
        <f t="shared" si="103"/>
        <v>1250.8900000000001</v>
      </c>
      <c r="R73">
        <f t="shared" si="104"/>
        <v>793.15</v>
      </c>
      <c r="S73">
        <f t="shared" si="105"/>
        <v>7708.53</v>
      </c>
      <c r="T73">
        <f t="shared" si="106"/>
        <v>0</v>
      </c>
      <c r="U73">
        <f t="shared" si="107"/>
        <v>14.4</v>
      </c>
      <c r="V73">
        <f t="shared" si="108"/>
        <v>0</v>
      </c>
      <c r="W73">
        <f t="shared" si="109"/>
        <v>0</v>
      </c>
      <c r="X73">
        <f t="shared" si="110"/>
        <v>5395.97</v>
      </c>
      <c r="Y73">
        <f t="shared" si="111"/>
        <v>770.85</v>
      </c>
      <c r="AA73">
        <v>-1</v>
      </c>
      <c r="AB73">
        <f t="shared" si="112"/>
        <v>112030.6</v>
      </c>
      <c r="AC73">
        <f>ROUND(((ES73*4)),6)</f>
        <v>37.799999999999997</v>
      </c>
      <c r="AD73">
        <f>ROUND(((((ET73*4))-((EU73*4)))+AE73),6)</f>
        <v>15636.12</v>
      </c>
      <c r="AE73">
        <f>ROUND(((EU73*4)),6)</f>
        <v>9914.4</v>
      </c>
      <c r="AF73">
        <f>ROUND(((EV73*4)),6)</f>
        <v>96356.68</v>
      </c>
      <c r="AG73">
        <f t="shared" si="113"/>
        <v>0</v>
      </c>
      <c r="AH73">
        <f>((EW73*4))</f>
        <v>180</v>
      </c>
      <c r="AI73">
        <f>((EX73*4))</f>
        <v>0</v>
      </c>
      <c r="AJ73">
        <f t="shared" si="114"/>
        <v>0</v>
      </c>
      <c r="AK73">
        <v>28007.65</v>
      </c>
      <c r="AL73">
        <v>9.4499999999999993</v>
      </c>
      <c r="AM73">
        <v>3909.03</v>
      </c>
      <c r="AN73">
        <v>2478.6</v>
      </c>
      <c r="AO73">
        <v>24089.17</v>
      </c>
      <c r="AP73">
        <v>0</v>
      </c>
      <c r="AQ73">
        <v>45</v>
      </c>
      <c r="AR73">
        <v>0</v>
      </c>
      <c r="AS73">
        <v>0</v>
      </c>
      <c r="AT73">
        <v>70</v>
      </c>
      <c r="AU73">
        <v>10</v>
      </c>
      <c r="AV73">
        <v>1</v>
      </c>
      <c r="AW73">
        <v>1</v>
      </c>
      <c r="AZ73">
        <v>1</v>
      </c>
      <c r="BA73">
        <v>1</v>
      </c>
      <c r="BB73">
        <v>1</v>
      </c>
      <c r="BC73">
        <v>1</v>
      </c>
      <c r="BD73" t="s">
        <v>3</v>
      </c>
      <c r="BE73" t="s">
        <v>3</v>
      </c>
      <c r="BF73" t="s">
        <v>3</v>
      </c>
      <c r="BG73" t="s">
        <v>3</v>
      </c>
      <c r="BH73">
        <v>0</v>
      </c>
      <c r="BI73">
        <v>4</v>
      </c>
      <c r="BJ73" t="s">
        <v>144</v>
      </c>
      <c r="BM73">
        <v>0</v>
      </c>
      <c r="BN73">
        <v>0</v>
      </c>
      <c r="BO73" t="s">
        <v>3</v>
      </c>
      <c r="BP73">
        <v>0</v>
      </c>
      <c r="BQ73">
        <v>1</v>
      </c>
      <c r="BR73">
        <v>0</v>
      </c>
      <c r="BS73">
        <v>1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70</v>
      </c>
      <c r="CA73">
        <v>10</v>
      </c>
      <c r="CB73" t="s">
        <v>3</v>
      </c>
      <c r="CE73">
        <v>0</v>
      </c>
      <c r="CF73">
        <v>0</v>
      </c>
      <c r="CG73">
        <v>0</v>
      </c>
      <c r="CM73">
        <v>0</v>
      </c>
      <c r="CN73" t="s">
        <v>3</v>
      </c>
      <c r="CO73">
        <v>0</v>
      </c>
      <c r="CP73">
        <f t="shared" si="115"/>
        <v>8962.44</v>
      </c>
      <c r="CQ73">
        <f t="shared" si="116"/>
        <v>37.799999999999997</v>
      </c>
      <c r="CR73">
        <f>(((((ET73*4))*BB73-((EU73*4))*BS73)+AE73*BS73)*AV73)</f>
        <v>15636.12</v>
      </c>
      <c r="CS73">
        <f t="shared" si="117"/>
        <v>9914.4</v>
      </c>
      <c r="CT73">
        <f t="shared" si="118"/>
        <v>96356.68</v>
      </c>
      <c r="CU73">
        <f t="shared" si="119"/>
        <v>0</v>
      </c>
      <c r="CV73">
        <f t="shared" si="120"/>
        <v>180</v>
      </c>
      <c r="CW73">
        <f t="shared" si="121"/>
        <v>0</v>
      </c>
      <c r="CX73">
        <f t="shared" si="122"/>
        <v>0</v>
      </c>
      <c r="CY73">
        <f t="shared" si="123"/>
        <v>5395.9709999999995</v>
      </c>
      <c r="CZ73">
        <f t="shared" si="124"/>
        <v>770.85300000000007</v>
      </c>
      <c r="DC73" t="s">
        <v>3</v>
      </c>
      <c r="DD73" t="s">
        <v>93</v>
      </c>
      <c r="DE73" t="s">
        <v>93</v>
      </c>
      <c r="DF73" t="s">
        <v>93</v>
      </c>
      <c r="DG73" t="s">
        <v>93</v>
      </c>
      <c r="DH73" t="s">
        <v>3</v>
      </c>
      <c r="DI73" t="s">
        <v>93</v>
      </c>
      <c r="DJ73" t="s">
        <v>93</v>
      </c>
      <c r="DK73" t="s">
        <v>3</v>
      </c>
      <c r="DL73" t="s">
        <v>3</v>
      </c>
      <c r="DM73" t="s">
        <v>3</v>
      </c>
      <c r="DN73">
        <v>0</v>
      </c>
      <c r="DO73">
        <v>0</v>
      </c>
      <c r="DP73">
        <v>1</v>
      </c>
      <c r="DQ73">
        <v>1</v>
      </c>
      <c r="DU73">
        <v>16987630</v>
      </c>
      <c r="DV73" t="s">
        <v>143</v>
      </c>
      <c r="DW73" t="s">
        <v>143</v>
      </c>
      <c r="DX73">
        <v>100</v>
      </c>
      <c r="DZ73" t="s">
        <v>3</v>
      </c>
      <c r="EA73" t="s">
        <v>3</v>
      </c>
      <c r="EB73" t="s">
        <v>3</v>
      </c>
      <c r="EC73" t="s">
        <v>3</v>
      </c>
      <c r="EE73">
        <v>1441815344</v>
      </c>
      <c r="EF73">
        <v>1</v>
      </c>
      <c r="EG73" t="s">
        <v>20</v>
      </c>
      <c r="EH73">
        <v>0</v>
      </c>
      <c r="EI73" t="s">
        <v>3</v>
      </c>
      <c r="EJ73">
        <v>4</v>
      </c>
      <c r="EK73">
        <v>0</v>
      </c>
      <c r="EL73" t="s">
        <v>21</v>
      </c>
      <c r="EM73" t="s">
        <v>22</v>
      </c>
      <c r="EO73" t="s">
        <v>3</v>
      </c>
      <c r="EQ73">
        <v>1024</v>
      </c>
      <c r="ER73">
        <v>28007.65</v>
      </c>
      <c r="ES73">
        <v>9.4499999999999993</v>
      </c>
      <c r="ET73">
        <v>3909.03</v>
      </c>
      <c r="EU73">
        <v>2478.6</v>
      </c>
      <c r="EV73">
        <v>24089.17</v>
      </c>
      <c r="EW73">
        <v>45</v>
      </c>
      <c r="EX73">
        <v>0</v>
      </c>
      <c r="EY73">
        <v>0</v>
      </c>
      <c r="FQ73">
        <v>0</v>
      </c>
      <c r="FR73">
        <f t="shared" si="125"/>
        <v>0</v>
      </c>
      <c r="FS73">
        <v>0</v>
      </c>
      <c r="FX73">
        <v>70</v>
      </c>
      <c r="FY73">
        <v>10</v>
      </c>
      <c r="GA73" t="s">
        <v>3</v>
      </c>
      <c r="GD73">
        <v>0</v>
      </c>
      <c r="GF73">
        <v>540154650</v>
      </c>
      <c r="GG73">
        <v>2</v>
      </c>
      <c r="GH73">
        <v>1</v>
      </c>
      <c r="GI73">
        <v>-2</v>
      </c>
      <c r="GJ73">
        <v>0</v>
      </c>
      <c r="GK73">
        <f>ROUND(R73*(R12)/100,2)</f>
        <v>856.6</v>
      </c>
      <c r="GL73">
        <f t="shared" si="126"/>
        <v>0</v>
      </c>
      <c r="GM73">
        <f t="shared" si="127"/>
        <v>15985.86</v>
      </c>
      <c r="GN73">
        <f t="shared" si="128"/>
        <v>0</v>
      </c>
      <c r="GO73">
        <f t="shared" si="129"/>
        <v>0</v>
      </c>
      <c r="GP73">
        <f t="shared" si="130"/>
        <v>15985.86</v>
      </c>
      <c r="GR73">
        <v>0</v>
      </c>
      <c r="GS73">
        <v>3</v>
      </c>
      <c r="GT73">
        <v>0</v>
      </c>
      <c r="GU73" t="s">
        <v>3</v>
      </c>
      <c r="GV73">
        <f t="shared" si="131"/>
        <v>0</v>
      </c>
      <c r="GW73">
        <v>1</v>
      </c>
      <c r="GX73">
        <f t="shared" si="132"/>
        <v>0</v>
      </c>
      <c r="HA73">
        <v>0</v>
      </c>
      <c r="HB73">
        <v>0</v>
      </c>
      <c r="HC73">
        <f t="shared" si="133"/>
        <v>0</v>
      </c>
      <c r="HE73" t="s">
        <v>3</v>
      </c>
      <c r="HF73" t="s">
        <v>3</v>
      </c>
      <c r="HM73" t="s">
        <v>3</v>
      </c>
      <c r="HN73" t="s">
        <v>3</v>
      </c>
      <c r="HO73" t="s">
        <v>3</v>
      </c>
      <c r="HP73" t="s">
        <v>3</v>
      </c>
      <c r="HQ73" t="s">
        <v>3</v>
      </c>
      <c r="IK73">
        <v>0</v>
      </c>
    </row>
    <row r="75" spans="1:245" x14ac:dyDescent="0.2">
      <c r="A75" s="2">
        <v>51</v>
      </c>
      <c r="B75" s="2">
        <f>B24</f>
        <v>1</v>
      </c>
      <c r="C75" s="2">
        <f>A24</f>
        <v>4</v>
      </c>
      <c r="D75" s="2">
        <f>ROW(A24)</f>
        <v>24</v>
      </c>
      <c r="E75" s="2"/>
      <c r="F75" s="2" t="str">
        <f>IF(F24&lt;&gt;"",F24,"")</f>
        <v>Новый раздел</v>
      </c>
      <c r="G75" s="2" t="str">
        <f>IF(G24&lt;&gt;"",G24,"")</f>
        <v>Система отопления</v>
      </c>
      <c r="H75" s="2">
        <v>0</v>
      </c>
      <c r="I75" s="2"/>
      <c r="J75" s="2"/>
      <c r="K75" s="2"/>
      <c r="L75" s="2"/>
      <c r="M75" s="2"/>
      <c r="N75" s="2"/>
      <c r="O75" s="2">
        <f t="shared" ref="O75:T75" si="136">ROUND(AB75,2)</f>
        <v>100943.35</v>
      </c>
      <c r="P75" s="2">
        <f t="shared" si="136"/>
        <v>695.24</v>
      </c>
      <c r="Q75" s="2">
        <f t="shared" si="136"/>
        <v>13295.14</v>
      </c>
      <c r="R75" s="2">
        <f t="shared" si="136"/>
        <v>8286.41</v>
      </c>
      <c r="S75" s="2">
        <f t="shared" si="136"/>
        <v>86952.97</v>
      </c>
      <c r="T75" s="2">
        <f t="shared" si="136"/>
        <v>0</v>
      </c>
      <c r="U75" s="2">
        <f>AH75</f>
        <v>139.31800000000001</v>
      </c>
      <c r="V75" s="2">
        <f>AI75</f>
        <v>0</v>
      </c>
      <c r="W75" s="2">
        <f>ROUND(AJ75,2)</f>
        <v>0</v>
      </c>
      <c r="X75" s="2">
        <f>ROUND(AK75,2)</f>
        <v>60867.07</v>
      </c>
      <c r="Y75" s="2">
        <f>ROUND(AL75,2)</f>
        <v>8695.2999999999993</v>
      </c>
      <c r="Z75" s="2"/>
      <c r="AA75" s="2"/>
      <c r="AB75" s="2">
        <f>ROUND(SUMIF(AA28:AA73,"=1473083510",O28:O73),2)</f>
        <v>100943.35</v>
      </c>
      <c r="AC75" s="2">
        <f>ROUND(SUMIF(AA28:AA73,"=1473083510",P28:P73),2)</f>
        <v>695.24</v>
      </c>
      <c r="AD75" s="2">
        <f>ROUND(SUMIF(AA28:AA73,"=1473083510",Q28:Q73),2)</f>
        <v>13295.14</v>
      </c>
      <c r="AE75" s="2">
        <f>ROUND(SUMIF(AA28:AA73,"=1473083510",R28:R73),2)</f>
        <v>8286.41</v>
      </c>
      <c r="AF75" s="2">
        <f>ROUND(SUMIF(AA28:AA73,"=1473083510",S28:S73),2)</f>
        <v>86952.97</v>
      </c>
      <c r="AG75" s="2">
        <f>ROUND(SUMIF(AA28:AA73,"=1473083510",T28:T73),2)</f>
        <v>0</v>
      </c>
      <c r="AH75" s="2">
        <f>SUMIF(AA28:AA73,"=1473083510",U28:U73)</f>
        <v>139.31800000000001</v>
      </c>
      <c r="AI75" s="2">
        <f>SUMIF(AA28:AA73,"=1473083510",V28:V73)</f>
        <v>0</v>
      </c>
      <c r="AJ75" s="2">
        <f>ROUND(SUMIF(AA28:AA73,"=1473083510",W28:W73),2)</f>
        <v>0</v>
      </c>
      <c r="AK75" s="2">
        <f>ROUND(SUMIF(AA28:AA73,"=1473083510",X28:X73),2)</f>
        <v>60867.07</v>
      </c>
      <c r="AL75" s="2">
        <f>ROUND(SUMIF(AA28:AA73,"=1473083510",Y28:Y73),2)</f>
        <v>8695.2999999999993</v>
      </c>
      <c r="AM75" s="2"/>
      <c r="AN75" s="2"/>
      <c r="AO75" s="2">
        <f t="shared" ref="AO75:BD75" si="137">ROUND(BX75,2)</f>
        <v>0</v>
      </c>
      <c r="AP75" s="2">
        <f t="shared" si="137"/>
        <v>0</v>
      </c>
      <c r="AQ75" s="2">
        <f t="shared" si="137"/>
        <v>0</v>
      </c>
      <c r="AR75" s="2">
        <f t="shared" si="137"/>
        <v>179455.05</v>
      </c>
      <c r="AS75" s="2">
        <f t="shared" si="137"/>
        <v>0</v>
      </c>
      <c r="AT75" s="2">
        <f t="shared" si="137"/>
        <v>0</v>
      </c>
      <c r="AU75" s="2">
        <f t="shared" si="137"/>
        <v>179455.05</v>
      </c>
      <c r="AV75" s="2">
        <f t="shared" si="137"/>
        <v>695.24</v>
      </c>
      <c r="AW75" s="2">
        <f t="shared" si="137"/>
        <v>695.24</v>
      </c>
      <c r="AX75" s="2">
        <f t="shared" si="137"/>
        <v>0</v>
      </c>
      <c r="AY75" s="2">
        <f t="shared" si="137"/>
        <v>695.24</v>
      </c>
      <c r="AZ75" s="2">
        <f t="shared" si="137"/>
        <v>0</v>
      </c>
      <c r="BA75" s="2">
        <f t="shared" si="137"/>
        <v>0</v>
      </c>
      <c r="BB75" s="2">
        <f t="shared" si="137"/>
        <v>0</v>
      </c>
      <c r="BC75" s="2">
        <f t="shared" si="137"/>
        <v>0</v>
      </c>
      <c r="BD75" s="2">
        <f t="shared" si="137"/>
        <v>0</v>
      </c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>
        <f>ROUND(SUMIF(AA28:AA73,"=1473083510",FQ28:FQ73),2)</f>
        <v>0</v>
      </c>
      <c r="BY75" s="2">
        <f>ROUND(SUMIF(AA28:AA73,"=1473083510",FR28:FR73),2)</f>
        <v>0</v>
      </c>
      <c r="BZ75" s="2">
        <f>ROUND(SUMIF(AA28:AA73,"=1473083510",GL28:GL73),2)</f>
        <v>0</v>
      </c>
      <c r="CA75" s="2">
        <f>ROUND(SUMIF(AA28:AA73,"=1473083510",GM28:GM73),2)</f>
        <v>179455.05</v>
      </c>
      <c r="CB75" s="2">
        <f>ROUND(SUMIF(AA28:AA73,"=1473083510",GN28:GN73),2)</f>
        <v>0</v>
      </c>
      <c r="CC75" s="2">
        <f>ROUND(SUMIF(AA28:AA73,"=1473083510",GO28:GO73),2)</f>
        <v>0</v>
      </c>
      <c r="CD75" s="2">
        <f>ROUND(SUMIF(AA28:AA73,"=1473083510",GP28:GP73),2)</f>
        <v>179455.05</v>
      </c>
      <c r="CE75" s="2">
        <f>AC75-BX75</f>
        <v>695.24</v>
      </c>
      <c r="CF75" s="2">
        <f>AC75-BY75</f>
        <v>695.24</v>
      </c>
      <c r="CG75" s="2">
        <f>BX75-BZ75</f>
        <v>0</v>
      </c>
      <c r="CH75" s="2">
        <f>AC75-BX75-BY75+BZ75</f>
        <v>695.24</v>
      </c>
      <c r="CI75" s="2">
        <f>BY75-BZ75</f>
        <v>0</v>
      </c>
      <c r="CJ75" s="2">
        <f>ROUND(SUMIF(AA28:AA73,"=1473083510",GX28:GX73),2)</f>
        <v>0</v>
      </c>
      <c r="CK75" s="2">
        <f>ROUND(SUMIF(AA28:AA73,"=1473083510",GY28:GY73),2)</f>
        <v>0</v>
      </c>
      <c r="CL75" s="2">
        <f>ROUND(SUMIF(AA28:AA73,"=1473083510",GZ28:GZ73),2)</f>
        <v>0</v>
      </c>
      <c r="CM75" s="2">
        <f>ROUND(SUMIF(AA28:AA73,"=1473083510",HD28:HD73),2)</f>
        <v>0</v>
      </c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>
        <v>0</v>
      </c>
    </row>
    <row r="77" spans="1:245" x14ac:dyDescent="0.2">
      <c r="A77" s="4">
        <v>50</v>
      </c>
      <c r="B77" s="4">
        <v>0</v>
      </c>
      <c r="C77" s="4">
        <v>0</v>
      </c>
      <c r="D77" s="4">
        <v>1</v>
      </c>
      <c r="E77" s="4">
        <v>201</v>
      </c>
      <c r="F77" s="4">
        <f>ROUND(Source!O75,O77)</f>
        <v>100943.35</v>
      </c>
      <c r="G77" s="4" t="s">
        <v>145</v>
      </c>
      <c r="H77" s="4" t="s">
        <v>146</v>
      </c>
      <c r="I77" s="4"/>
      <c r="J77" s="4"/>
      <c r="K77" s="4">
        <v>201</v>
      </c>
      <c r="L77" s="4">
        <v>1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100943.35</v>
      </c>
      <c r="X77" s="4">
        <v>1</v>
      </c>
      <c r="Y77" s="4">
        <v>100943.35</v>
      </c>
      <c r="Z77" s="4"/>
      <c r="AA77" s="4"/>
      <c r="AB77" s="4"/>
    </row>
    <row r="78" spans="1:245" x14ac:dyDescent="0.2">
      <c r="A78" s="4">
        <v>50</v>
      </c>
      <c r="B78" s="4">
        <v>0</v>
      </c>
      <c r="C78" s="4">
        <v>0</v>
      </c>
      <c r="D78" s="4">
        <v>1</v>
      </c>
      <c r="E78" s="4">
        <v>202</v>
      </c>
      <c r="F78" s="4">
        <f>ROUND(Source!P75,O78)</f>
        <v>695.24</v>
      </c>
      <c r="G78" s="4" t="s">
        <v>147</v>
      </c>
      <c r="H78" s="4" t="s">
        <v>148</v>
      </c>
      <c r="I78" s="4"/>
      <c r="J78" s="4"/>
      <c r="K78" s="4">
        <v>202</v>
      </c>
      <c r="L78" s="4">
        <v>2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695.24</v>
      </c>
      <c r="X78" s="4">
        <v>1</v>
      </c>
      <c r="Y78" s="4">
        <v>695.24</v>
      </c>
      <c r="Z78" s="4"/>
      <c r="AA78" s="4"/>
      <c r="AB78" s="4"/>
    </row>
    <row r="79" spans="1:245" x14ac:dyDescent="0.2">
      <c r="A79" s="4">
        <v>50</v>
      </c>
      <c r="B79" s="4">
        <v>0</v>
      </c>
      <c r="C79" s="4">
        <v>0</v>
      </c>
      <c r="D79" s="4">
        <v>1</v>
      </c>
      <c r="E79" s="4">
        <v>222</v>
      </c>
      <c r="F79" s="4">
        <f>ROUND(Source!AO75,O79)</f>
        <v>0</v>
      </c>
      <c r="G79" s="4" t="s">
        <v>149</v>
      </c>
      <c r="H79" s="4" t="s">
        <v>150</v>
      </c>
      <c r="I79" s="4"/>
      <c r="J79" s="4"/>
      <c r="K79" s="4">
        <v>222</v>
      </c>
      <c r="L79" s="4">
        <v>3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0</v>
      </c>
      <c r="X79" s="4">
        <v>1</v>
      </c>
      <c r="Y79" s="4">
        <v>0</v>
      </c>
      <c r="Z79" s="4"/>
      <c r="AA79" s="4"/>
      <c r="AB79" s="4"/>
    </row>
    <row r="80" spans="1:245" x14ac:dyDescent="0.2">
      <c r="A80" s="4">
        <v>50</v>
      </c>
      <c r="B80" s="4">
        <v>0</v>
      </c>
      <c r="C80" s="4">
        <v>0</v>
      </c>
      <c r="D80" s="4">
        <v>1</v>
      </c>
      <c r="E80" s="4">
        <v>225</v>
      </c>
      <c r="F80" s="4">
        <f>ROUND(Source!AV75,O80)</f>
        <v>695.24</v>
      </c>
      <c r="G80" s="4" t="s">
        <v>151</v>
      </c>
      <c r="H80" s="4" t="s">
        <v>152</v>
      </c>
      <c r="I80" s="4"/>
      <c r="J80" s="4"/>
      <c r="K80" s="4">
        <v>225</v>
      </c>
      <c r="L80" s="4">
        <v>4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695.24</v>
      </c>
      <c r="X80" s="4">
        <v>1</v>
      </c>
      <c r="Y80" s="4">
        <v>695.24</v>
      </c>
      <c r="Z80" s="4"/>
      <c r="AA80" s="4"/>
      <c r="AB80" s="4"/>
    </row>
    <row r="81" spans="1:28" x14ac:dyDescent="0.2">
      <c r="A81" s="4">
        <v>50</v>
      </c>
      <c r="B81" s="4">
        <v>0</v>
      </c>
      <c r="C81" s="4">
        <v>0</v>
      </c>
      <c r="D81" s="4">
        <v>1</v>
      </c>
      <c r="E81" s="4">
        <v>226</v>
      </c>
      <c r="F81" s="4">
        <f>ROUND(Source!AW75,O81)</f>
        <v>695.24</v>
      </c>
      <c r="G81" s="4" t="s">
        <v>153</v>
      </c>
      <c r="H81" s="4" t="s">
        <v>154</v>
      </c>
      <c r="I81" s="4"/>
      <c r="J81" s="4"/>
      <c r="K81" s="4">
        <v>226</v>
      </c>
      <c r="L81" s="4">
        <v>5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695.24</v>
      </c>
      <c r="X81" s="4">
        <v>1</v>
      </c>
      <c r="Y81" s="4">
        <v>695.24</v>
      </c>
      <c r="Z81" s="4"/>
      <c r="AA81" s="4"/>
      <c r="AB81" s="4"/>
    </row>
    <row r="82" spans="1:28" x14ac:dyDescent="0.2">
      <c r="A82" s="4">
        <v>50</v>
      </c>
      <c r="B82" s="4">
        <v>0</v>
      </c>
      <c r="C82" s="4">
        <v>0</v>
      </c>
      <c r="D82" s="4">
        <v>1</v>
      </c>
      <c r="E82" s="4">
        <v>227</v>
      </c>
      <c r="F82" s="4">
        <f>ROUND(Source!AX75,O82)</f>
        <v>0</v>
      </c>
      <c r="G82" s="4" t="s">
        <v>155</v>
      </c>
      <c r="H82" s="4" t="s">
        <v>156</v>
      </c>
      <c r="I82" s="4"/>
      <c r="J82" s="4"/>
      <c r="K82" s="4">
        <v>227</v>
      </c>
      <c r="L82" s="4">
        <v>6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28" x14ac:dyDescent="0.2">
      <c r="A83" s="4">
        <v>50</v>
      </c>
      <c r="B83" s="4">
        <v>0</v>
      </c>
      <c r="C83" s="4">
        <v>0</v>
      </c>
      <c r="D83" s="4">
        <v>1</v>
      </c>
      <c r="E83" s="4">
        <v>228</v>
      </c>
      <c r="F83" s="4">
        <f>ROUND(Source!AY75,O83)</f>
        <v>695.24</v>
      </c>
      <c r="G83" s="4" t="s">
        <v>157</v>
      </c>
      <c r="H83" s="4" t="s">
        <v>158</v>
      </c>
      <c r="I83" s="4"/>
      <c r="J83" s="4"/>
      <c r="K83" s="4">
        <v>228</v>
      </c>
      <c r="L83" s="4">
        <v>7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695.24</v>
      </c>
      <c r="X83" s="4">
        <v>1</v>
      </c>
      <c r="Y83" s="4">
        <v>695.24</v>
      </c>
      <c r="Z83" s="4"/>
      <c r="AA83" s="4"/>
      <c r="AB83" s="4"/>
    </row>
    <row r="84" spans="1:28" x14ac:dyDescent="0.2">
      <c r="A84" s="4">
        <v>50</v>
      </c>
      <c r="B84" s="4">
        <v>0</v>
      </c>
      <c r="C84" s="4">
        <v>0</v>
      </c>
      <c r="D84" s="4">
        <v>1</v>
      </c>
      <c r="E84" s="4">
        <v>216</v>
      </c>
      <c r="F84" s="4">
        <f>ROUND(Source!AP75,O84)</f>
        <v>0</v>
      </c>
      <c r="G84" s="4" t="s">
        <v>159</v>
      </c>
      <c r="H84" s="4" t="s">
        <v>160</v>
      </c>
      <c r="I84" s="4"/>
      <c r="J84" s="4"/>
      <c r="K84" s="4">
        <v>216</v>
      </c>
      <c r="L84" s="4">
        <v>8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0</v>
      </c>
      <c r="X84" s="4">
        <v>1</v>
      </c>
      <c r="Y84" s="4">
        <v>0</v>
      </c>
      <c r="Z84" s="4"/>
      <c r="AA84" s="4"/>
      <c r="AB84" s="4"/>
    </row>
    <row r="85" spans="1:28" x14ac:dyDescent="0.2">
      <c r="A85" s="4">
        <v>50</v>
      </c>
      <c r="B85" s="4">
        <v>0</v>
      </c>
      <c r="C85" s="4">
        <v>0</v>
      </c>
      <c r="D85" s="4">
        <v>1</v>
      </c>
      <c r="E85" s="4">
        <v>223</v>
      </c>
      <c r="F85" s="4">
        <f>ROUND(Source!AQ75,O85)</f>
        <v>0</v>
      </c>
      <c r="G85" s="4" t="s">
        <v>161</v>
      </c>
      <c r="H85" s="4" t="s">
        <v>162</v>
      </c>
      <c r="I85" s="4"/>
      <c r="J85" s="4"/>
      <c r="K85" s="4">
        <v>223</v>
      </c>
      <c r="L85" s="4">
        <v>9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28" x14ac:dyDescent="0.2">
      <c r="A86" s="4">
        <v>50</v>
      </c>
      <c r="B86" s="4">
        <v>0</v>
      </c>
      <c r="C86" s="4">
        <v>0</v>
      </c>
      <c r="D86" s="4">
        <v>1</v>
      </c>
      <c r="E86" s="4">
        <v>229</v>
      </c>
      <c r="F86" s="4">
        <f>ROUND(Source!AZ75,O86)</f>
        <v>0</v>
      </c>
      <c r="G86" s="4" t="s">
        <v>163</v>
      </c>
      <c r="H86" s="4" t="s">
        <v>164</v>
      </c>
      <c r="I86" s="4"/>
      <c r="J86" s="4"/>
      <c r="K86" s="4">
        <v>229</v>
      </c>
      <c r="L86" s="4">
        <v>10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0</v>
      </c>
      <c r="X86" s="4">
        <v>1</v>
      </c>
      <c r="Y86" s="4">
        <v>0</v>
      </c>
      <c r="Z86" s="4"/>
      <c r="AA86" s="4"/>
      <c r="AB86" s="4"/>
    </row>
    <row r="87" spans="1:28" x14ac:dyDescent="0.2">
      <c r="A87" s="4">
        <v>50</v>
      </c>
      <c r="B87" s="4">
        <v>0</v>
      </c>
      <c r="C87" s="4">
        <v>0</v>
      </c>
      <c r="D87" s="4">
        <v>1</v>
      </c>
      <c r="E87" s="4">
        <v>203</v>
      </c>
      <c r="F87" s="4">
        <f>ROUND(Source!Q75,O87)</f>
        <v>13295.14</v>
      </c>
      <c r="G87" s="4" t="s">
        <v>165</v>
      </c>
      <c r="H87" s="4" t="s">
        <v>166</v>
      </c>
      <c r="I87" s="4"/>
      <c r="J87" s="4"/>
      <c r="K87" s="4">
        <v>203</v>
      </c>
      <c r="L87" s="4">
        <v>11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13295.14</v>
      </c>
      <c r="X87" s="4">
        <v>1</v>
      </c>
      <c r="Y87" s="4">
        <v>13295.14</v>
      </c>
      <c r="Z87" s="4"/>
      <c r="AA87" s="4"/>
      <c r="AB87" s="4"/>
    </row>
    <row r="88" spans="1:28" x14ac:dyDescent="0.2">
      <c r="A88" s="4">
        <v>50</v>
      </c>
      <c r="B88" s="4">
        <v>0</v>
      </c>
      <c r="C88" s="4">
        <v>0</v>
      </c>
      <c r="D88" s="4">
        <v>1</v>
      </c>
      <c r="E88" s="4">
        <v>231</v>
      </c>
      <c r="F88" s="4">
        <f>ROUND(Source!BB75,O88)</f>
        <v>0</v>
      </c>
      <c r="G88" s="4" t="s">
        <v>167</v>
      </c>
      <c r="H88" s="4" t="s">
        <v>168</v>
      </c>
      <c r="I88" s="4"/>
      <c r="J88" s="4"/>
      <c r="K88" s="4">
        <v>231</v>
      </c>
      <c r="L88" s="4">
        <v>12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0</v>
      </c>
      <c r="X88" s="4">
        <v>1</v>
      </c>
      <c r="Y88" s="4">
        <v>0</v>
      </c>
      <c r="Z88" s="4"/>
      <c r="AA88" s="4"/>
      <c r="AB88" s="4"/>
    </row>
    <row r="89" spans="1:28" x14ac:dyDescent="0.2">
      <c r="A89" s="4">
        <v>50</v>
      </c>
      <c r="B89" s="4">
        <v>0</v>
      </c>
      <c r="C89" s="4">
        <v>0</v>
      </c>
      <c r="D89" s="4">
        <v>1</v>
      </c>
      <c r="E89" s="4">
        <v>204</v>
      </c>
      <c r="F89" s="4">
        <f>ROUND(Source!R75,O89)</f>
        <v>8286.41</v>
      </c>
      <c r="G89" s="4" t="s">
        <v>169</v>
      </c>
      <c r="H89" s="4" t="s">
        <v>170</v>
      </c>
      <c r="I89" s="4"/>
      <c r="J89" s="4"/>
      <c r="K89" s="4">
        <v>204</v>
      </c>
      <c r="L89" s="4">
        <v>13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8286.41</v>
      </c>
      <c r="X89" s="4">
        <v>1</v>
      </c>
      <c r="Y89" s="4">
        <v>8286.41</v>
      </c>
      <c r="Z89" s="4"/>
      <c r="AA89" s="4"/>
      <c r="AB89" s="4"/>
    </row>
    <row r="90" spans="1:28" x14ac:dyDescent="0.2">
      <c r="A90" s="4">
        <v>50</v>
      </c>
      <c r="B90" s="4">
        <v>0</v>
      </c>
      <c r="C90" s="4">
        <v>0</v>
      </c>
      <c r="D90" s="4">
        <v>1</v>
      </c>
      <c r="E90" s="4">
        <v>205</v>
      </c>
      <c r="F90" s="4">
        <f>ROUND(Source!S75,O90)</f>
        <v>86952.97</v>
      </c>
      <c r="G90" s="4" t="s">
        <v>171</v>
      </c>
      <c r="H90" s="4" t="s">
        <v>172</v>
      </c>
      <c r="I90" s="4"/>
      <c r="J90" s="4"/>
      <c r="K90" s="4">
        <v>205</v>
      </c>
      <c r="L90" s="4">
        <v>14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86952.97</v>
      </c>
      <c r="X90" s="4">
        <v>1</v>
      </c>
      <c r="Y90" s="4">
        <v>86952.97</v>
      </c>
      <c r="Z90" s="4"/>
      <c r="AA90" s="4"/>
      <c r="AB90" s="4"/>
    </row>
    <row r="91" spans="1:28" x14ac:dyDescent="0.2">
      <c r="A91" s="4">
        <v>50</v>
      </c>
      <c r="B91" s="4">
        <v>0</v>
      </c>
      <c r="C91" s="4">
        <v>0</v>
      </c>
      <c r="D91" s="4">
        <v>1</v>
      </c>
      <c r="E91" s="4">
        <v>232</v>
      </c>
      <c r="F91" s="4">
        <f>ROUND(Source!BC75,O91)</f>
        <v>0</v>
      </c>
      <c r="G91" s="4" t="s">
        <v>173</v>
      </c>
      <c r="H91" s="4" t="s">
        <v>174</v>
      </c>
      <c r="I91" s="4"/>
      <c r="J91" s="4"/>
      <c r="K91" s="4">
        <v>232</v>
      </c>
      <c r="L91" s="4">
        <v>15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0</v>
      </c>
      <c r="X91" s="4">
        <v>1</v>
      </c>
      <c r="Y91" s="4">
        <v>0</v>
      </c>
      <c r="Z91" s="4"/>
      <c r="AA91" s="4"/>
      <c r="AB91" s="4"/>
    </row>
    <row r="92" spans="1:28" x14ac:dyDescent="0.2">
      <c r="A92" s="4">
        <v>50</v>
      </c>
      <c r="B92" s="4">
        <v>0</v>
      </c>
      <c r="C92" s="4">
        <v>0</v>
      </c>
      <c r="D92" s="4">
        <v>1</v>
      </c>
      <c r="E92" s="4">
        <v>214</v>
      </c>
      <c r="F92" s="4">
        <f>ROUND(Source!AS75,O92)</f>
        <v>0</v>
      </c>
      <c r="G92" s="4" t="s">
        <v>175</v>
      </c>
      <c r="H92" s="4" t="s">
        <v>176</v>
      </c>
      <c r="I92" s="4"/>
      <c r="J92" s="4"/>
      <c r="K92" s="4">
        <v>214</v>
      </c>
      <c r="L92" s="4">
        <v>16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0</v>
      </c>
      <c r="X92" s="4">
        <v>1</v>
      </c>
      <c r="Y92" s="4">
        <v>0</v>
      </c>
      <c r="Z92" s="4"/>
      <c r="AA92" s="4"/>
      <c r="AB92" s="4"/>
    </row>
    <row r="93" spans="1:28" x14ac:dyDescent="0.2">
      <c r="A93" s="4">
        <v>50</v>
      </c>
      <c r="B93" s="4">
        <v>0</v>
      </c>
      <c r="C93" s="4">
        <v>0</v>
      </c>
      <c r="D93" s="4">
        <v>1</v>
      </c>
      <c r="E93" s="4">
        <v>215</v>
      </c>
      <c r="F93" s="4">
        <f>ROUND(Source!AT75,O93)</f>
        <v>0</v>
      </c>
      <c r="G93" s="4" t="s">
        <v>177</v>
      </c>
      <c r="H93" s="4" t="s">
        <v>178</v>
      </c>
      <c r="I93" s="4"/>
      <c r="J93" s="4"/>
      <c r="K93" s="4">
        <v>215</v>
      </c>
      <c r="L93" s="4">
        <v>17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0</v>
      </c>
      <c r="X93" s="4">
        <v>1</v>
      </c>
      <c r="Y93" s="4">
        <v>0</v>
      </c>
      <c r="Z93" s="4"/>
      <c r="AA93" s="4"/>
      <c r="AB93" s="4"/>
    </row>
    <row r="94" spans="1:28" x14ac:dyDescent="0.2">
      <c r="A94" s="4">
        <v>50</v>
      </c>
      <c r="B94" s="4">
        <v>0</v>
      </c>
      <c r="C94" s="4">
        <v>0</v>
      </c>
      <c r="D94" s="4">
        <v>1</v>
      </c>
      <c r="E94" s="4">
        <v>217</v>
      </c>
      <c r="F94" s="4">
        <f>ROUND(Source!AU75,O94)</f>
        <v>179455.05</v>
      </c>
      <c r="G94" s="4" t="s">
        <v>179</v>
      </c>
      <c r="H94" s="4" t="s">
        <v>180</v>
      </c>
      <c r="I94" s="4"/>
      <c r="J94" s="4"/>
      <c r="K94" s="4">
        <v>217</v>
      </c>
      <c r="L94" s="4">
        <v>18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179455.05</v>
      </c>
      <c r="X94" s="4">
        <v>1</v>
      </c>
      <c r="Y94" s="4">
        <v>179455.05</v>
      </c>
      <c r="Z94" s="4"/>
      <c r="AA94" s="4"/>
      <c r="AB94" s="4"/>
    </row>
    <row r="95" spans="1:28" x14ac:dyDescent="0.2">
      <c r="A95" s="4">
        <v>50</v>
      </c>
      <c r="B95" s="4">
        <v>0</v>
      </c>
      <c r="C95" s="4">
        <v>0</v>
      </c>
      <c r="D95" s="4">
        <v>1</v>
      </c>
      <c r="E95" s="4">
        <v>230</v>
      </c>
      <c r="F95" s="4">
        <f>ROUND(Source!BA75,O95)</f>
        <v>0</v>
      </c>
      <c r="G95" s="4" t="s">
        <v>181</v>
      </c>
      <c r="H95" s="4" t="s">
        <v>182</v>
      </c>
      <c r="I95" s="4"/>
      <c r="J95" s="4"/>
      <c r="K95" s="4">
        <v>230</v>
      </c>
      <c r="L95" s="4">
        <v>19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8" x14ac:dyDescent="0.2">
      <c r="A96" s="4">
        <v>50</v>
      </c>
      <c r="B96" s="4">
        <v>0</v>
      </c>
      <c r="C96" s="4">
        <v>0</v>
      </c>
      <c r="D96" s="4">
        <v>1</v>
      </c>
      <c r="E96" s="4">
        <v>206</v>
      </c>
      <c r="F96" s="4">
        <f>ROUND(Source!T75,O96)</f>
        <v>0</v>
      </c>
      <c r="G96" s="4" t="s">
        <v>183</v>
      </c>
      <c r="H96" s="4" t="s">
        <v>184</v>
      </c>
      <c r="I96" s="4"/>
      <c r="J96" s="4"/>
      <c r="K96" s="4">
        <v>206</v>
      </c>
      <c r="L96" s="4">
        <v>20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45" x14ac:dyDescent="0.2">
      <c r="A97" s="4">
        <v>50</v>
      </c>
      <c r="B97" s="4">
        <v>0</v>
      </c>
      <c r="C97" s="4">
        <v>0</v>
      </c>
      <c r="D97" s="4">
        <v>1</v>
      </c>
      <c r="E97" s="4">
        <v>207</v>
      </c>
      <c r="F97" s="4">
        <f>Source!U75</f>
        <v>139.31800000000001</v>
      </c>
      <c r="G97" s="4" t="s">
        <v>185</v>
      </c>
      <c r="H97" s="4" t="s">
        <v>186</v>
      </c>
      <c r="I97" s="4"/>
      <c r="J97" s="4"/>
      <c r="K97" s="4">
        <v>207</v>
      </c>
      <c r="L97" s="4">
        <v>21</v>
      </c>
      <c r="M97" s="4">
        <v>3</v>
      </c>
      <c r="N97" s="4" t="s">
        <v>3</v>
      </c>
      <c r="O97" s="4">
        <v>-1</v>
      </c>
      <c r="P97" s="4"/>
      <c r="Q97" s="4"/>
      <c r="R97" s="4"/>
      <c r="S97" s="4"/>
      <c r="T97" s="4"/>
      <c r="U97" s="4"/>
      <c r="V97" s="4"/>
      <c r="W97" s="4">
        <v>139.31800000000001</v>
      </c>
      <c r="X97" s="4">
        <v>1</v>
      </c>
      <c r="Y97" s="4">
        <v>139.31800000000001</v>
      </c>
      <c r="Z97" s="4"/>
      <c r="AA97" s="4"/>
      <c r="AB97" s="4"/>
    </row>
    <row r="98" spans="1:245" x14ac:dyDescent="0.2">
      <c r="A98" s="4">
        <v>50</v>
      </c>
      <c r="B98" s="4">
        <v>0</v>
      </c>
      <c r="C98" s="4">
        <v>0</v>
      </c>
      <c r="D98" s="4">
        <v>1</v>
      </c>
      <c r="E98" s="4">
        <v>208</v>
      </c>
      <c r="F98" s="4">
        <f>Source!V75</f>
        <v>0</v>
      </c>
      <c r="G98" s="4" t="s">
        <v>187</v>
      </c>
      <c r="H98" s="4" t="s">
        <v>188</v>
      </c>
      <c r="I98" s="4"/>
      <c r="J98" s="4"/>
      <c r="K98" s="4">
        <v>208</v>
      </c>
      <c r="L98" s="4">
        <v>22</v>
      </c>
      <c r="M98" s="4">
        <v>3</v>
      </c>
      <c r="N98" s="4" t="s">
        <v>3</v>
      </c>
      <c r="O98" s="4">
        <v>-1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45" x14ac:dyDescent="0.2">
      <c r="A99" s="4">
        <v>50</v>
      </c>
      <c r="B99" s="4">
        <v>0</v>
      </c>
      <c r="C99" s="4">
        <v>0</v>
      </c>
      <c r="D99" s="4">
        <v>1</v>
      </c>
      <c r="E99" s="4">
        <v>209</v>
      </c>
      <c r="F99" s="4">
        <f>ROUND(Source!W75,O99)</f>
        <v>0</v>
      </c>
      <c r="G99" s="4" t="s">
        <v>189</v>
      </c>
      <c r="H99" s="4" t="s">
        <v>190</v>
      </c>
      <c r="I99" s="4"/>
      <c r="J99" s="4"/>
      <c r="K99" s="4">
        <v>209</v>
      </c>
      <c r="L99" s="4">
        <v>23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45" x14ac:dyDescent="0.2">
      <c r="A100" s="4">
        <v>50</v>
      </c>
      <c r="B100" s="4">
        <v>0</v>
      </c>
      <c r="C100" s="4">
        <v>0</v>
      </c>
      <c r="D100" s="4">
        <v>1</v>
      </c>
      <c r="E100" s="4">
        <v>233</v>
      </c>
      <c r="F100" s="4">
        <f>ROUND(Source!BD75,O100)</f>
        <v>0</v>
      </c>
      <c r="G100" s="4" t="s">
        <v>191</v>
      </c>
      <c r="H100" s="4" t="s">
        <v>192</v>
      </c>
      <c r="I100" s="4"/>
      <c r="J100" s="4"/>
      <c r="K100" s="4">
        <v>233</v>
      </c>
      <c r="L100" s="4">
        <v>24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45" x14ac:dyDescent="0.2">
      <c r="A101" s="4">
        <v>50</v>
      </c>
      <c r="B101" s="4">
        <v>0</v>
      </c>
      <c r="C101" s="4">
        <v>0</v>
      </c>
      <c r="D101" s="4">
        <v>1</v>
      </c>
      <c r="E101" s="4">
        <v>210</v>
      </c>
      <c r="F101" s="4">
        <f>ROUND(Source!X75,O101)</f>
        <v>60867.07</v>
      </c>
      <c r="G101" s="4" t="s">
        <v>193</v>
      </c>
      <c r="H101" s="4" t="s">
        <v>194</v>
      </c>
      <c r="I101" s="4"/>
      <c r="J101" s="4"/>
      <c r="K101" s="4">
        <v>210</v>
      </c>
      <c r="L101" s="4">
        <v>25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60867.07</v>
      </c>
      <c r="X101" s="4">
        <v>1</v>
      </c>
      <c r="Y101" s="4">
        <v>60867.07</v>
      </c>
      <c r="Z101" s="4"/>
      <c r="AA101" s="4"/>
      <c r="AB101" s="4"/>
    </row>
    <row r="102" spans="1:245" x14ac:dyDescent="0.2">
      <c r="A102" s="4">
        <v>50</v>
      </c>
      <c r="B102" s="4">
        <v>0</v>
      </c>
      <c r="C102" s="4">
        <v>0</v>
      </c>
      <c r="D102" s="4">
        <v>1</v>
      </c>
      <c r="E102" s="4">
        <v>211</v>
      </c>
      <c r="F102" s="4">
        <f>ROUND(Source!Y75,O102)</f>
        <v>8695.2999999999993</v>
      </c>
      <c r="G102" s="4" t="s">
        <v>195</v>
      </c>
      <c r="H102" s="4" t="s">
        <v>196</v>
      </c>
      <c r="I102" s="4"/>
      <c r="J102" s="4"/>
      <c r="K102" s="4">
        <v>211</v>
      </c>
      <c r="L102" s="4">
        <v>26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8695.2999999999993</v>
      </c>
      <c r="X102" s="4">
        <v>1</v>
      </c>
      <c r="Y102" s="4">
        <v>8695.2999999999993</v>
      </c>
      <c r="Z102" s="4"/>
      <c r="AA102" s="4"/>
      <c r="AB102" s="4"/>
    </row>
    <row r="103" spans="1:245" x14ac:dyDescent="0.2">
      <c r="A103" s="4">
        <v>50</v>
      </c>
      <c r="B103" s="4">
        <v>0</v>
      </c>
      <c r="C103" s="4">
        <v>0</v>
      </c>
      <c r="D103" s="4">
        <v>1</v>
      </c>
      <c r="E103" s="4">
        <v>224</v>
      </c>
      <c r="F103" s="4">
        <f>ROUND(Source!AR75,O103)</f>
        <v>179455.05</v>
      </c>
      <c r="G103" s="4" t="s">
        <v>197</v>
      </c>
      <c r="H103" s="4" t="s">
        <v>198</v>
      </c>
      <c r="I103" s="4"/>
      <c r="J103" s="4"/>
      <c r="K103" s="4">
        <v>224</v>
      </c>
      <c r="L103" s="4">
        <v>27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179455.05</v>
      </c>
      <c r="X103" s="4">
        <v>1</v>
      </c>
      <c r="Y103" s="4">
        <v>179455.05</v>
      </c>
      <c r="Z103" s="4"/>
      <c r="AA103" s="4"/>
      <c r="AB103" s="4"/>
    </row>
    <row r="105" spans="1:245" x14ac:dyDescent="0.2">
      <c r="A105" s="1">
        <v>4</v>
      </c>
      <c r="B105" s="1">
        <v>1</v>
      </c>
      <c r="C105" s="1"/>
      <c r="D105" s="1">
        <f>ROW(A235)</f>
        <v>235</v>
      </c>
      <c r="E105" s="1"/>
      <c r="F105" s="1" t="s">
        <v>13</v>
      </c>
      <c r="G105" s="1" t="s">
        <v>199</v>
      </c>
      <c r="H105" s="1" t="s">
        <v>3</v>
      </c>
      <c r="I105" s="1">
        <v>0</v>
      </c>
      <c r="J105" s="1"/>
      <c r="K105" s="1">
        <v>-1</v>
      </c>
      <c r="L105" s="1"/>
      <c r="M105" s="1" t="s">
        <v>3</v>
      </c>
      <c r="N105" s="1"/>
      <c r="O105" s="1"/>
      <c r="P105" s="1"/>
      <c r="Q105" s="1"/>
      <c r="R105" s="1"/>
      <c r="S105" s="1">
        <v>0</v>
      </c>
      <c r="T105" s="1"/>
      <c r="U105" s="1" t="s">
        <v>3</v>
      </c>
      <c r="V105" s="1">
        <v>0</v>
      </c>
      <c r="W105" s="1"/>
      <c r="X105" s="1"/>
      <c r="Y105" s="1"/>
      <c r="Z105" s="1"/>
      <c r="AA105" s="1"/>
      <c r="AB105" s="1" t="s">
        <v>3</v>
      </c>
      <c r="AC105" s="1" t="s">
        <v>3</v>
      </c>
      <c r="AD105" s="1" t="s">
        <v>3</v>
      </c>
      <c r="AE105" s="1" t="s">
        <v>3</v>
      </c>
      <c r="AF105" s="1" t="s">
        <v>3</v>
      </c>
      <c r="AG105" s="1" t="s">
        <v>3</v>
      </c>
      <c r="AH105" s="1"/>
      <c r="AI105" s="1"/>
      <c r="AJ105" s="1"/>
      <c r="AK105" s="1"/>
      <c r="AL105" s="1"/>
      <c r="AM105" s="1"/>
      <c r="AN105" s="1"/>
      <c r="AO105" s="1"/>
      <c r="AP105" s="1" t="s">
        <v>3</v>
      </c>
      <c r="AQ105" s="1" t="s">
        <v>3</v>
      </c>
      <c r="AR105" s="1" t="s">
        <v>3</v>
      </c>
      <c r="AS105" s="1"/>
      <c r="AT105" s="1"/>
      <c r="AU105" s="1"/>
      <c r="AV105" s="1"/>
      <c r="AW105" s="1"/>
      <c r="AX105" s="1"/>
      <c r="AY105" s="1"/>
      <c r="AZ105" s="1" t="s">
        <v>3</v>
      </c>
      <c r="BA105" s="1"/>
      <c r="BB105" s="1" t="s">
        <v>3</v>
      </c>
      <c r="BC105" s="1" t="s">
        <v>3</v>
      </c>
      <c r="BD105" s="1" t="s">
        <v>3</v>
      </c>
      <c r="BE105" s="1" t="s">
        <v>3</v>
      </c>
      <c r="BF105" s="1" t="s">
        <v>3</v>
      </c>
      <c r="BG105" s="1" t="s">
        <v>3</v>
      </c>
      <c r="BH105" s="1" t="s">
        <v>3</v>
      </c>
      <c r="BI105" s="1" t="s">
        <v>3</v>
      </c>
      <c r="BJ105" s="1" t="s">
        <v>3</v>
      </c>
      <c r="BK105" s="1" t="s">
        <v>3</v>
      </c>
      <c r="BL105" s="1" t="s">
        <v>3</v>
      </c>
      <c r="BM105" s="1" t="s">
        <v>3</v>
      </c>
      <c r="BN105" s="1" t="s">
        <v>3</v>
      </c>
      <c r="BO105" s="1" t="s">
        <v>3</v>
      </c>
      <c r="BP105" s="1" t="s">
        <v>3</v>
      </c>
      <c r="BQ105" s="1"/>
      <c r="BR105" s="1"/>
      <c r="BS105" s="1"/>
      <c r="BT105" s="1"/>
      <c r="BU105" s="1"/>
      <c r="BV105" s="1"/>
      <c r="BW105" s="1"/>
      <c r="BX105" s="1">
        <v>0</v>
      </c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>
        <v>0</v>
      </c>
    </row>
    <row r="107" spans="1:245" x14ac:dyDescent="0.2">
      <c r="A107" s="2">
        <v>52</v>
      </c>
      <c r="B107" s="2">
        <f t="shared" ref="B107:G107" si="138">B235</f>
        <v>1</v>
      </c>
      <c r="C107" s="2">
        <f t="shared" si="138"/>
        <v>4</v>
      </c>
      <c r="D107" s="2">
        <f t="shared" si="138"/>
        <v>105</v>
      </c>
      <c r="E107" s="2">
        <f t="shared" si="138"/>
        <v>0</v>
      </c>
      <c r="F107" s="2" t="str">
        <f t="shared" si="138"/>
        <v>Новый раздел</v>
      </c>
      <c r="G107" s="2" t="str">
        <f t="shared" si="138"/>
        <v>Общеобменная вентиляция</v>
      </c>
      <c r="H107" s="2"/>
      <c r="I107" s="2"/>
      <c r="J107" s="2"/>
      <c r="K107" s="2"/>
      <c r="L107" s="2"/>
      <c r="M107" s="2"/>
      <c r="N107" s="2"/>
      <c r="O107" s="2">
        <f t="shared" ref="O107:AT107" si="139">O235</f>
        <v>102655.98</v>
      </c>
      <c r="P107" s="2">
        <f t="shared" si="139"/>
        <v>431.18</v>
      </c>
      <c r="Q107" s="2">
        <f t="shared" si="139"/>
        <v>540.55999999999995</v>
      </c>
      <c r="R107" s="2">
        <f t="shared" si="139"/>
        <v>298.33999999999997</v>
      </c>
      <c r="S107" s="2">
        <f t="shared" si="139"/>
        <v>101684.24</v>
      </c>
      <c r="T107" s="2">
        <f t="shared" si="139"/>
        <v>0</v>
      </c>
      <c r="U107" s="2">
        <f t="shared" si="139"/>
        <v>155.58600000000001</v>
      </c>
      <c r="V107" s="2">
        <f t="shared" si="139"/>
        <v>0</v>
      </c>
      <c r="W107" s="2">
        <f t="shared" si="139"/>
        <v>0</v>
      </c>
      <c r="X107" s="2">
        <f t="shared" si="139"/>
        <v>71178.95</v>
      </c>
      <c r="Y107" s="2">
        <f t="shared" si="139"/>
        <v>10168.41</v>
      </c>
      <c r="Z107" s="2">
        <f t="shared" si="139"/>
        <v>0</v>
      </c>
      <c r="AA107" s="2">
        <f t="shared" si="139"/>
        <v>0</v>
      </c>
      <c r="AB107" s="2">
        <f t="shared" si="139"/>
        <v>102655.98</v>
      </c>
      <c r="AC107" s="2">
        <f t="shared" si="139"/>
        <v>431.18</v>
      </c>
      <c r="AD107" s="2">
        <f t="shared" si="139"/>
        <v>540.55999999999995</v>
      </c>
      <c r="AE107" s="2">
        <f t="shared" si="139"/>
        <v>298.33999999999997</v>
      </c>
      <c r="AF107" s="2">
        <f t="shared" si="139"/>
        <v>101684.24</v>
      </c>
      <c r="AG107" s="2">
        <f t="shared" si="139"/>
        <v>0</v>
      </c>
      <c r="AH107" s="2">
        <f t="shared" si="139"/>
        <v>155.58600000000001</v>
      </c>
      <c r="AI107" s="2">
        <f t="shared" si="139"/>
        <v>0</v>
      </c>
      <c r="AJ107" s="2">
        <f t="shared" si="139"/>
        <v>0</v>
      </c>
      <c r="AK107" s="2">
        <f t="shared" si="139"/>
        <v>71178.95</v>
      </c>
      <c r="AL107" s="2">
        <f t="shared" si="139"/>
        <v>10168.41</v>
      </c>
      <c r="AM107" s="2">
        <f t="shared" si="139"/>
        <v>0</v>
      </c>
      <c r="AN107" s="2">
        <f t="shared" si="139"/>
        <v>0</v>
      </c>
      <c r="AO107" s="2">
        <f t="shared" si="139"/>
        <v>0</v>
      </c>
      <c r="AP107" s="2">
        <f t="shared" si="139"/>
        <v>0</v>
      </c>
      <c r="AQ107" s="2">
        <f t="shared" si="139"/>
        <v>0</v>
      </c>
      <c r="AR107" s="2">
        <f t="shared" si="139"/>
        <v>184325.54</v>
      </c>
      <c r="AS107" s="2">
        <f t="shared" si="139"/>
        <v>0</v>
      </c>
      <c r="AT107" s="2">
        <f t="shared" si="139"/>
        <v>0</v>
      </c>
      <c r="AU107" s="2">
        <f t="shared" ref="AU107:BZ107" si="140">AU235</f>
        <v>184325.54</v>
      </c>
      <c r="AV107" s="2">
        <f t="shared" si="140"/>
        <v>431.18</v>
      </c>
      <c r="AW107" s="2">
        <f t="shared" si="140"/>
        <v>431.18</v>
      </c>
      <c r="AX107" s="2">
        <f t="shared" si="140"/>
        <v>0</v>
      </c>
      <c r="AY107" s="2">
        <f t="shared" si="140"/>
        <v>431.18</v>
      </c>
      <c r="AZ107" s="2">
        <f t="shared" si="140"/>
        <v>0</v>
      </c>
      <c r="BA107" s="2">
        <f t="shared" si="140"/>
        <v>0</v>
      </c>
      <c r="BB107" s="2">
        <f t="shared" si="140"/>
        <v>0</v>
      </c>
      <c r="BC107" s="2">
        <f t="shared" si="140"/>
        <v>0</v>
      </c>
      <c r="BD107" s="2">
        <f t="shared" si="140"/>
        <v>0</v>
      </c>
      <c r="BE107" s="2">
        <f t="shared" si="140"/>
        <v>0</v>
      </c>
      <c r="BF107" s="2">
        <f t="shared" si="140"/>
        <v>0</v>
      </c>
      <c r="BG107" s="2">
        <f t="shared" si="140"/>
        <v>0</v>
      </c>
      <c r="BH107" s="2">
        <f t="shared" si="140"/>
        <v>0</v>
      </c>
      <c r="BI107" s="2">
        <f t="shared" si="140"/>
        <v>0</v>
      </c>
      <c r="BJ107" s="2">
        <f t="shared" si="140"/>
        <v>0</v>
      </c>
      <c r="BK107" s="2">
        <f t="shared" si="140"/>
        <v>0</v>
      </c>
      <c r="BL107" s="2">
        <f t="shared" si="140"/>
        <v>0</v>
      </c>
      <c r="BM107" s="2">
        <f t="shared" si="140"/>
        <v>0</v>
      </c>
      <c r="BN107" s="2">
        <f t="shared" si="140"/>
        <v>0</v>
      </c>
      <c r="BO107" s="2">
        <f t="shared" si="140"/>
        <v>0</v>
      </c>
      <c r="BP107" s="2">
        <f t="shared" si="140"/>
        <v>0</v>
      </c>
      <c r="BQ107" s="2">
        <f t="shared" si="140"/>
        <v>0</v>
      </c>
      <c r="BR107" s="2">
        <f t="shared" si="140"/>
        <v>0</v>
      </c>
      <c r="BS107" s="2">
        <f t="shared" si="140"/>
        <v>0</v>
      </c>
      <c r="BT107" s="2">
        <f t="shared" si="140"/>
        <v>0</v>
      </c>
      <c r="BU107" s="2">
        <f t="shared" si="140"/>
        <v>0</v>
      </c>
      <c r="BV107" s="2">
        <f t="shared" si="140"/>
        <v>0</v>
      </c>
      <c r="BW107" s="2">
        <f t="shared" si="140"/>
        <v>0</v>
      </c>
      <c r="BX107" s="2">
        <f t="shared" si="140"/>
        <v>0</v>
      </c>
      <c r="BY107" s="2">
        <f t="shared" si="140"/>
        <v>0</v>
      </c>
      <c r="BZ107" s="2">
        <f t="shared" si="140"/>
        <v>0</v>
      </c>
      <c r="CA107" s="2">
        <f t="shared" ref="CA107:DF107" si="141">CA235</f>
        <v>184325.54</v>
      </c>
      <c r="CB107" s="2">
        <f t="shared" si="141"/>
        <v>0</v>
      </c>
      <c r="CC107" s="2">
        <f t="shared" si="141"/>
        <v>0</v>
      </c>
      <c r="CD107" s="2">
        <f t="shared" si="141"/>
        <v>184325.54</v>
      </c>
      <c r="CE107" s="2">
        <f t="shared" si="141"/>
        <v>431.18</v>
      </c>
      <c r="CF107" s="2">
        <f t="shared" si="141"/>
        <v>431.18</v>
      </c>
      <c r="CG107" s="2">
        <f t="shared" si="141"/>
        <v>0</v>
      </c>
      <c r="CH107" s="2">
        <f t="shared" si="141"/>
        <v>431.18</v>
      </c>
      <c r="CI107" s="2">
        <f t="shared" si="141"/>
        <v>0</v>
      </c>
      <c r="CJ107" s="2">
        <f t="shared" si="141"/>
        <v>0</v>
      </c>
      <c r="CK107" s="2">
        <f t="shared" si="141"/>
        <v>0</v>
      </c>
      <c r="CL107" s="2">
        <f t="shared" si="141"/>
        <v>0</v>
      </c>
      <c r="CM107" s="2">
        <f t="shared" si="141"/>
        <v>0</v>
      </c>
      <c r="CN107" s="2">
        <f t="shared" si="141"/>
        <v>0</v>
      </c>
      <c r="CO107" s="2">
        <f t="shared" si="141"/>
        <v>0</v>
      </c>
      <c r="CP107" s="2">
        <f t="shared" si="141"/>
        <v>0</v>
      </c>
      <c r="CQ107" s="2">
        <f t="shared" si="141"/>
        <v>0</v>
      </c>
      <c r="CR107" s="2">
        <f t="shared" si="141"/>
        <v>0</v>
      </c>
      <c r="CS107" s="2">
        <f t="shared" si="141"/>
        <v>0</v>
      </c>
      <c r="CT107" s="2">
        <f t="shared" si="141"/>
        <v>0</v>
      </c>
      <c r="CU107" s="2">
        <f t="shared" si="141"/>
        <v>0</v>
      </c>
      <c r="CV107" s="2">
        <f t="shared" si="141"/>
        <v>0</v>
      </c>
      <c r="CW107" s="2">
        <f t="shared" si="141"/>
        <v>0</v>
      </c>
      <c r="CX107" s="2">
        <f t="shared" si="141"/>
        <v>0</v>
      </c>
      <c r="CY107" s="2">
        <f t="shared" si="141"/>
        <v>0</v>
      </c>
      <c r="CZ107" s="2">
        <f t="shared" si="141"/>
        <v>0</v>
      </c>
      <c r="DA107" s="2">
        <f t="shared" si="141"/>
        <v>0</v>
      </c>
      <c r="DB107" s="2">
        <f t="shared" si="141"/>
        <v>0</v>
      </c>
      <c r="DC107" s="2">
        <f t="shared" si="141"/>
        <v>0</v>
      </c>
      <c r="DD107" s="2">
        <f t="shared" si="141"/>
        <v>0</v>
      </c>
      <c r="DE107" s="2">
        <f t="shared" si="141"/>
        <v>0</v>
      </c>
      <c r="DF107" s="2">
        <f t="shared" si="141"/>
        <v>0</v>
      </c>
      <c r="DG107" s="3">
        <f t="shared" ref="DG107:EL107" si="142">DG235</f>
        <v>0</v>
      </c>
      <c r="DH107" s="3">
        <f t="shared" si="142"/>
        <v>0</v>
      </c>
      <c r="DI107" s="3">
        <f t="shared" si="142"/>
        <v>0</v>
      </c>
      <c r="DJ107" s="3">
        <f t="shared" si="142"/>
        <v>0</v>
      </c>
      <c r="DK107" s="3">
        <f t="shared" si="142"/>
        <v>0</v>
      </c>
      <c r="DL107" s="3">
        <f t="shared" si="142"/>
        <v>0</v>
      </c>
      <c r="DM107" s="3">
        <f t="shared" si="142"/>
        <v>0</v>
      </c>
      <c r="DN107" s="3">
        <f t="shared" si="142"/>
        <v>0</v>
      </c>
      <c r="DO107" s="3">
        <f t="shared" si="142"/>
        <v>0</v>
      </c>
      <c r="DP107" s="3">
        <f t="shared" si="142"/>
        <v>0</v>
      </c>
      <c r="DQ107" s="3">
        <f t="shared" si="142"/>
        <v>0</v>
      </c>
      <c r="DR107" s="3">
        <f t="shared" si="142"/>
        <v>0</v>
      </c>
      <c r="DS107" s="3">
        <f t="shared" si="142"/>
        <v>0</v>
      </c>
      <c r="DT107" s="3">
        <f t="shared" si="142"/>
        <v>0</v>
      </c>
      <c r="DU107" s="3">
        <f t="shared" si="142"/>
        <v>0</v>
      </c>
      <c r="DV107" s="3">
        <f t="shared" si="142"/>
        <v>0</v>
      </c>
      <c r="DW107" s="3">
        <f t="shared" si="142"/>
        <v>0</v>
      </c>
      <c r="DX107" s="3">
        <f t="shared" si="142"/>
        <v>0</v>
      </c>
      <c r="DY107" s="3">
        <f t="shared" si="142"/>
        <v>0</v>
      </c>
      <c r="DZ107" s="3">
        <f t="shared" si="142"/>
        <v>0</v>
      </c>
      <c r="EA107" s="3">
        <f t="shared" si="142"/>
        <v>0</v>
      </c>
      <c r="EB107" s="3">
        <f t="shared" si="142"/>
        <v>0</v>
      </c>
      <c r="EC107" s="3">
        <f t="shared" si="142"/>
        <v>0</v>
      </c>
      <c r="ED107" s="3">
        <f t="shared" si="142"/>
        <v>0</v>
      </c>
      <c r="EE107" s="3">
        <f t="shared" si="142"/>
        <v>0</v>
      </c>
      <c r="EF107" s="3">
        <f t="shared" si="142"/>
        <v>0</v>
      </c>
      <c r="EG107" s="3">
        <f t="shared" si="142"/>
        <v>0</v>
      </c>
      <c r="EH107" s="3">
        <f t="shared" si="142"/>
        <v>0</v>
      </c>
      <c r="EI107" s="3">
        <f t="shared" si="142"/>
        <v>0</v>
      </c>
      <c r="EJ107" s="3">
        <f t="shared" si="142"/>
        <v>0</v>
      </c>
      <c r="EK107" s="3">
        <f t="shared" si="142"/>
        <v>0</v>
      </c>
      <c r="EL107" s="3">
        <f t="shared" si="142"/>
        <v>0</v>
      </c>
      <c r="EM107" s="3">
        <f t="shared" ref="EM107:FR107" si="143">EM235</f>
        <v>0</v>
      </c>
      <c r="EN107" s="3">
        <f t="shared" si="143"/>
        <v>0</v>
      </c>
      <c r="EO107" s="3">
        <f t="shared" si="143"/>
        <v>0</v>
      </c>
      <c r="EP107" s="3">
        <f t="shared" si="143"/>
        <v>0</v>
      </c>
      <c r="EQ107" s="3">
        <f t="shared" si="143"/>
        <v>0</v>
      </c>
      <c r="ER107" s="3">
        <f t="shared" si="143"/>
        <v>0</v>
      </c>
      <c r="ES107" s="3">
        <f t="shared" si="143"/>
        <v>0</v>
      </c>
      <c r="ET107" s="3">
        <f t="shared" si="143"/>
        <v>0</v>
      </c>
      <c r="EU107" s="3">
        <f t="shared" si="143"/>
        <v>0</v>
      </c>
      <c r="EV107" s="3">
        <f t="shared" si="143"/>
        <v>0</v>
      </c>
      <c r="EW107" s="3">
        <f t="shared" si="143"/>
        <v>0</v>
      </c>
      <c r="EX107" s="3">
        <f t="shared" si="143"/>
        <v>0</v>
      </c>
      <c r="EY107" s="3">
        <f t="shared" si="143"/>
        <v>0</v>
      </c>
      <c r="EZ107" s="3">
        <f t="shared" si="143"/>
        <v>0</v>
      </c>
      <c r="FA107" s="3">
        <f t="shared" si="143"/>
        <v>0</v>
      </c>
      <c r="FB107" s="3">
        <f t="shared" si="143"/>
        <v>0</v>
      </c>
      <c r="FC107" s="3">
        <f t="shared" si="143"/>
        <v>0</v>
      </c>
      <c r="FD107" s="3">
        <f t="shared" si="143"/>
        <v>0</v>
      </c>
      <c r="FE107" s="3">
        <f t="shared" si="143"/>
        <v>0</v>
      </c>
      <c r="FF107" s="3">
        <f t="shared" si="143"/>
        <v>0</v>
      </c>
      <c r="FG107" s="3">
        <f t="shared" si="143"/>
        <v>0</v>
      </c>
      <c r="FH107" s="3">
        <f t="shared" si="143"/>
        <v>0</v>
      </c>
      <c r="FI107" s="3">
        <f t="shared" si="143"/>
        <v>0</v>
      </c>
      <c r="FJ107" s="3">
        <f t="shared" si="143"/>
        <v>0</v>
      </c>
      <c r="FK107" s="3">
        <f t="shared" si="143"/>
        <v>0</v>
      </c>
      <c r="FL107" s="3">
        <f t="shared" si="143"/>
        <v>0</v>
      </c>
      <c r="FM107" s="3">
        <f t="shared" si="143"/>
        <v>0</v>
      </c>
      <c r="FN107" s="3">
        <f t="shared" si="143"/>
        <v>0</v>
      </c>
      <c r="FO107" s="3">
        <f t="shared" si="143"/>
        <v>0</v>
      </c>
      <c r="FP107" s="3">
        <f t="shared" si="143"/>
        <v>0</v>
      </c>
      <c r="FQ107" s="3">
        <f t="shared" si="143"/>
        <v>0</v>
      </c>
      <c r="FR107" s="3">
        <f t="shared" si="143"/>
        <v>0</v>
      </c>
      <c r="FS107" s="3">
        <f t="shared" ref="FS107:GX107" si="144">FS235</f>
        <v>0</v>
      </c>
      <c r="FT107" s="3">
        <f t="shared" si="144"/>
        <v>0</v>
      </c>
      <c r="FU107" s="3">
        <f t="shared" si="144"/>
        <v>0</v>
      </c>
      <c r="FV107" s="3">
        <f t="shared" si="144"/>
        <v>0</v>
      </c>
      <c r="FW107" s="3">
        <f t="shared" si="144"/>
        <v>0</v>
      </c>
      <c r="FX107" s="3">
        <f t="shared" si="144"/>
        <v>0</v>
      </c>
      <c r="FY107" s="3">
        <f t="shared" si="144"/>
        <v>0</v>
      </c>
      <c r="FZ107" s="3">
        <f t="shared" si="144"/>
        <v>0</v>
      </c>
      <c r="GA107" s="3">
        <f t="shared" si="144"/>
        <v>0</v>
      </c>
      <c r="GB107" s="3">
        <f t="shared" si="144"/>
        <v>0</v>
      </c>
      <c r="GC107" s="3">
        <f t="shared" si="144"/>
        <v>0</v>
      </c>
      <c r="GD107" s="3">
        <f t="shared" si="144"/>
        <v>0</v>
      </c>
      <c r="GE107" s="3">
        <f t="shared" si="144"/>
        <v>0</v>
      </c>
      <c r="GF107" s="3">
        <f t="shared" si="144"/>
        <v>0</v>
      </c>
      <c r="GG107" s="3">
        <f t="shared" si="144"/>
        <v>0</v>
      </c>
      <c r="GH107" s="3">
        <f t="shared" si="144"/>
        <v>0</v>
      </c>
      <c r="GI107" s="3">
        <f t="shared" si="144"/>
        <v>0</v>
      </c>
      <c r="GJ107" s="3">
        <f t="shared" si="144"/>
        <v>0</v>
      </c>
      <c r="GK107" s="3">
        <f t="shared" si="144"/>
        <v>0</v>
      </c>
      <c r="GL107" s="3">
        <f t="shared" si="144"/>
        <v>0</v>
      </c>
      <c r="GM107" s="3">
        <f t="shared" si="144"/>
        <v>0</v>
      </c>
      <c r="GN107" s="3">
        <f t="shared" si="144"/>
        <v>0</v>
      </c>
      <c r="GO107" s="3">
        <f t="shared" si="144"/>
        <v>0</v>
      </c>
      <c r="GP107" s="3">
        <f t="shared" si="144"/>
        <v>0</v>
      </c>
      <c r="GQ107" s="3">
        <f t="shared" si="144"/>
        <v>0</v>
      </c>
      <c r="GR107" s="3">
        <f t="shared" si="144"/>
        <v>0</v>
      </c>
      <c r="GS107" s="3">
        <f t="shared" si="144"/>
        <v>0</v>
      </c>
      <c r="GT107" s="3">
        <f t="shared" si="144"/>
        <v>0</v>
      </c>
      <c r="GU107" s="3">
        <f t="shared" si="144"/>
        <v>0</v>
      </c>
      <c r="GV107" s="3">
        <f t="shared" si="144"/>
        <v>0</v>
      </c>
      <c r="GW107" s="3">
        <f t="shared" si="144"/>
        <v>0</v>
      </c>
      <c r="GX107" s="3">
        <f t="shared" si="144"/>
        <v>0</v>
      </c>
    </row>
    <row r="109" spans="1:245" x14ac:dyDescent="0.2">
      <c r="A109">
        <v>19</v>
      </c>
      <c r="B109">
        <v>1</v>
      </c>
      <c r="F109" t="s">
        <v>3</v>
      </c>
      <c r="G109" t="s">
        <v>113</v>
      </c>
      <c r="H109" t="s">
        <v>3</v>
      </c>
      <c r="AA109">
        <v>1</v>
      </c>
      <c r="IK109">
        <v>0</v>
      </c>
    </row>
    <row r="110" spans="1:245" x14ac:dyDescent="0.2">
      <c r="A110">
        <v>17</v>
      </c>
      <c r="B110">
        <v>1</v>
      </c>
      <c r="C110">
        <f>ROW(SmtRes!A48)</f>
        <v>48</v>
      </c>
      <c r="D110">
        <f>ROW(EtalonRes!A91)</f>
        <v>91</v>
      </c>
      <c r="E110" t="s">
        <v>200</v>
      </c>
      <c r="F110" t="s">
        <v>41</v>
      </c>
      <c r="G110" t="s">
        <v>42</v>
      </c>
      <c r="H110" t="s">
        <v>38</v>
      </c>
      <c r="I110">
        <f>ROUND(6/10,9)</f>
        <v>0.6</v>
      </c>
      <c r="J110">
        <v>0</v>
      </c>
      <c r="K110">
        <f>ROUND(6/10,9)</f>
        <v>0.6</v>
      </c>
      <c r="O110">
        <f t="shared" ref="O110:O118" si="145">ROUND(CP110,2)</f>
        <v>226</v>
      </c>
      <c r="P110">
        <f t="shared" ref="P110:P118" si="146">ROUND(CQ110*I110,2)</f>
        <v>0</v>
      </c>
      <c r="Q110">
        <f t="shared" ref="Q110:Q118" si="147">ROUND(CR110*I110,2)</f>
        <v>0</v>
      </c>
      <c r="R110">
        <f t="shared" ref="R110:R118" si="148">ROUND(CS110*I110,2)</f>
        <v>0</v>
      </c>
      <c r="S110">
        <f t="shared" ref="S110:S118" si="149">ROUND(CT110*I110,2)</f>
        <v>226</v>
      </c>
      <c r="T110">
        <f t="shared" ref="T110:T118" si="150">ROUND(CU110*I110,2)</f>
        <v>0</v>
      </c>
      <c r="U110">
        <f t="shared" ref="U110:U118" si="151">CV110*I110</f>
        <v>0.36599999999999999</v>
      </c>
      <c r="V110">
        <f t="shared" ref="V110:V118" si="152">CW110*I110</f>
        <v>0</v>
      </c>
      <c r="W110">
        <f t="shared" ref="W110:W118" si="153">ROUND(CX110*I110,2)</f>
        <v>0</v>
      </c>
      <c r="X110">
        <f t="shared" ref="X110:X118" si="154">ROUND(CY110,2)</f>
        <v>158.19999999999999</v>
      </c>
      <c r="Y110">
        <f t="shared" ref="Y110:Y118" si="155">ROUND(CZ110,2)</f>
        <v>22.6</v>
      </c>
      <c r="AA110">
        <v>1473083510</v>
      </c>
      <c r="AB110">
        <f t="shared" ref="AB110:AB118" si="156">ROUND((AC110+AD110+AF110),6)</f>
        <v>376.67</v>
      </c>
      <c r="AC110">
        <f t="shared" ref="AC110:AC116" si="157">ROUND((ES110),6)</f>
        <v>0</v>
      </c>
      <c r="AD110">
        <f t="shared" ref="AD110:AD116" si="158">ROUND((((ET110)-(EU110))+AE110),6)</f>
        <v>0</v>
      </c>
      <c r="AE110">
        <f t="shared" ref="AE110:AF116" si="159">ROUND((EU110),6)</f>
        <v>0</v>
      </c>
      <c r="AF110">
        <f t="shared" si="159"/>
        <v>376.67</v>
      </c>
      <c r="AG110">
        <f t="shared" ref="AG110:AG118" si="160">ROUND((AP110),6)</f>
        <v>0</v>
      </c>
      <c r="AH110">
        <f t="shared" ref="AH110:AI116" si="161">(EW110)</f>
        <v>0.61</v>
      </c>
      <c r="AI110">
        <f t="shared" si="161"/>
        <v>0</v>
      </c>
      <c r="AJ110">
        <f t="shared" ref="AJ110:AJ118" si="162">(AS110)</f>
        <v>0</v>
      </c>
      <c r="AK110">
        <v>376.67</v>
      </c>
      <c r="AL110">
        <v>0</v>
      </c>
      <c r="AM110">
        <v>0</v>
      </c>
      <c r="AN110">
        <v>0</v>
      </c>
      <c r="AO110">
        <v>376.67</v>
      </c>
      <c r="AP110">
        <v>0</v>
      </c>
      <c r="AQ110">
        <v>0.61</v>
      </c>
      <c r="AR110">
        <v>0</v>
      </c>
      <c r="AS110">
        <v>0</v>
      </c>
      <c r="AT110">
        <v>70</v>
      </c>
      <c r="AU110">
        <v>10</v>
      </c>
      <c r="AV110">
        <v>1</v>
      </c>
      <c r="AW110">
        <v>1</v>
      </c>
      <c r="AZ110">
        <v>1</v>
      </c>
      <c r="BA110">
        <v>1</v>
      </c>
      <c r="BB110">
        <v>1</v>
      </c>
      <c r="BC110">
        <v>1</v>
      </c>
      <c r="BD110" t="s">
        <v>3</v>
      </c>
      <c r="BE110" t="s">
        <v>3</v>
      </c>
      <c r="BF110" t="s">
        <v>3</v>
      </c>
      <c r="BG110" t="s">
        <v>3</v>
      </c>
      <c r="BH110">
        <v>0</v>
      </c>
      <c r="BI110">
        <v>4</v>
      </c>
      <c r="BJ110" t="s">
        <v>43</v>
      </c>
      <c r="BM110">
        <v>0</v>
      </c>
      <c r="BN110">
        <v>0</v>
      </c>
      <c r="BO110" t="s">
        <v>3</v>
      </c>
      <c r="BP110">
        <v>0</v>
      </c>
      <c r="BQ110">
        <v>1</v>
      </c>
      <c r="BR110">
        <v>0</v>
      </c>
      <c r="BS110">
        <v>1</v>
      </c>
      <c r="BT110">
        <v>1</v>
      </c>
      <c r="BU110">
        <v>1</v>
      </c>
      <c r="BV110">
        <v>1</v>
      </c>
      <c r="BW110">
        <v>1</v>
      </c>
      <c r="BX110">
        <v>1</v>
      </c>
      <c r="BY110" t="s">
        <v>3</v>
      </c>
      <c r="BZ110">
        <v>70</v>
      </c>
      <c r="CA110">
        <v>10</v>
      </c>
      <c r="CB110" t="s">
        <v>3</v>
      </c>
      <c r="CE110">
        <v>0</v>
      </c>
      <c r="CF110">
        <v>0</v>
      </c>
      <c r="CG110">
        <v>0</v>
      </c>
      <c r="CM110">
        <v>0</v>
      </c>
      <c r="CN110" t="s">
        <v>3</v>
      </c>
      <c r="CO110">
        <v>0</v>
      </c>
      <c r="CP110">
        <f t="shared" ref="CP110:CP118" si="163">(P110+Q110+S110)</f>
        <v>226</v>
      </c>
      <c r="CQ110">
        <f t="shared" ref="CQ110:CQ118" si="164">(AC110*BC110*AW110)</f>
        <v>0</v>
      </c>
      <c r="CR110">
        <f t="shared" ref="CR110:CR116" si="165">((((ET110)*BB110-(EU110)*BS110)+AE110*BS110)*AV110)</f>
        <v>0</v>
      </c>
      <c r="CS110">
        <f t="shared" ref="CS110:CS118" si="166">(AE110*BS110*AV110)</f>
        <v>0</v>
      </c>
      <c r="CT110">
        <f t="shared" ref="CT110:CT118" si="167">(AF110*BA110*AV110)</f>
        <v>376.67</v>
      </c>
      <c r="CU110">
        <f t="shared" ref="CU110:CU118" si="168">AG110</f>
        <v>0</v>
      </c>
      <c r="CV110">
        <f t="shared" ref="CV110:CV118" si="169">(AH110*AV110)</f>
        <v>0.61</v>
      </c>
      <c r="CW110">
        <f t="shared" ref="CW110:CW118" si="170">AI110</f>
        <v>0</v>
      </c>
      <c r="CX110">
        <f t="shared" ref="CX110:CX118" si="171">AJ110</f>
        <v>0</v>
      </c>
      <c r="CY110">
        <f t="shared" ref="CY110:CY118" si="172">((S110*BZ110)/100)</f>
        <v>158.19999999999999</v>
      </c>
      <c r="CZ110">
        <f t="shared" ref="CZ110:CZ118" si="173">((S110*CA110)/100)</f>
        <v>22.6</v>
      </c>
      <c r="DC110" t="s">
        <v>3</v>
      </c>
      <c r="DD110" t="s">
        <v>3</v>
      </c>
      <c r="DE110" t="s">
        <v>3</v>
      </c>
      <c r="DF110" t="s">
        <v>3</v>
      </c>
      <c r="DG110" t="s">
        <v>3</v>
      </c>
      <c r="DH110" t="s">
        <v>3</v>
      </c>
      <c r="DI110" t="s">
        <v>3</v>
      </c>
      <c r="DJ110" t="s">
        <v>3</v>
      </c>
      <c r="DK110" t="s">
        <v>3</v>
      </c>
      <c r="DL110" t="s">
        <v>3</v>
      </c>
      <c r="DM110" t="s">
        <v>3</v>
      </c>
      <c r="DN110">
        <v>0</v>
      </c>
      <c r="DO110">
        <v>0</v>
      </c>
      <c r="DP110">
        <v>1</v>
      </c>
      <c r="DQ110">
        <v>1</v>
      </c>
      <c r="DU110">
        <v>16987630</v>
      </c>
      <c r="DV110" t="s">
        <v>38</v>
      </c>
      <c r="DW110" t="s">
        <v>38</v>
      </c>
      <c r="DX110">
        <v>10</v>
      </c>
      <c r="DZ110" t="s">
        <v>3</v>
      </c>
      <c r="EA110" t="s">
        <v>3</v>
      </c>
      <c r="EB110" t="s">
        <v>3</v>
      </c>
      <c r="EC110" t="s">
        <v>3</v>
      </c>
      <c r="EE110">
        <v>1441815344</v>
      </c>
      <c r="EF110">
        <v>1</v>
      </c>
      <c r="EG110" t="s">
        <v>20</v>
      </c>
      <c r="EH110">
        <v>0</v>
      </c>
      <c r="EI110" t="s">
        <v>3</v>
      </c>
      <c r="EJ110">
        <v>4</v>
      </c>
      <c r="EK110">
        <v>0</v>
      </c>
      <c r="EL110" t="s">
        <v>21</v>
      </c>
      <c r="EM110" t="s">
        <v>22</v>
      </c>
      <c r="EO110" t="s">
        <v>3</v>
      </c>
      <c r="EQ110">
        <v>0</v>
      </c>
      <c r="ER110">
        <v>376.67</v>
      </c>
      <c r="ES110">
        <v>0</v>
      </c>
      <c r="ET110">
        <v>0</v>
      </c>
      <c r="EU110">
        <v>0</v>
      </c>
      <c r="EV110">
        <v>376.67</v>
      </c>
      <c r="EW110">
        <v>0.61</v>
      </c>
      <c r="EX110">
        <v>0</v>
      </c>
      <c r="EY110">
        <v>0</v>
      </c>
      <c r="FQ110">
        <v>0</v>
      </c>
      <c r="FR110">
        <f t="shared" ref="FR110:FR118" si="174">ROUND(IF(BI110=3,GM110,0),2)</f>
        <v>0</v>
      </c>
      <c r="FS110">
        <v>0</v>
      </c>
      <c r="FX110">
        <v>70</v>
      </c>
      <c r="FY110">
        <v>10</v>
      </c>
      <c r="GA110" t="s">
        <v>3</v>
      </c>
      <c r="GD110">
        <v>0</v>
      </c>
      <c r="GF110">
        <v>357408898</v>
      </c>
      <c r="GG110">
        <v>2</v>
      </c>
      <c r="GH110">
        <v>1</v>
      </c>
      <c r="GI110">
        <v>-2</v>
      </c>
      <c r="GJ110">
        <v>0</v>
      </c>
      <c r="GK110">
        <f>ROUND(R110*(R12)/100,2)</f>
        <v>0</v>
      </c>
      <c r="GL110">
        <f t="shared" ref="GL110:GL118" si="175">ROUND(IF(AND(BH110=3,BI110=3,FS110&lt;&gt;0),P110,0),2)</f>
        <v>0</v>
      </c>
      <c r="GM110">
        <f t="shared" ref="GM110:GM118" si="176">ROUND(O110+X110+Y110+GK110,2)+GX110</f>
        <v>406.8</v>
      </c>
      <c r="GN110">
        <f t="shared" ref="GN110:GN118" si="177">IF(OR(BI110=0,BI110=1),GM110-GX110,0)</f>
        <v>0</v>
      </c>
      <c r="GO110">
        <f t="shared" ref="GO110:GO118" si="178">IF(BI110=2,GM110-GX110,0)</f>
        <v>0</v>
      </c>
      <c r="GP110">
        <f t="shared" ref="GP110:GP118" si="179">IF(BI110=4,GM110-GX110,0)</f>
        <v>406.8</v>
      </c>
      <c r="GR110">
        <v>0</v>
      </c>
      <c r="GS110">
        <v>3</v>
      </c>
      <c r="GT110">
        <v>0</v>
      </c>
      <c r="GU110" t="s">
        <v>3</v>
      </c>
      <c r="GV110">
        <f t="shared" ref="GV110:GV118" si="180">ROUND((GT110),6)</f>
        <v>0</v>
      </c>
      <c r="GW110">
        <v>1</v>
      </c>
      <c r="GX110">
        <f t="shared" ref="GX110:GX118" si="181">ROUND(HC110*I110,2)</f>
        <v>0</v>
      </c>
      <c r="HA110">
        <v>0</v>
      </c>
      <c r="HB110">
        <v>0</v>
      </c>
      <c r="HC110">
        <f t="shared" ref="HC110:HC118" si="182">GV110*GW110</f>
        <v>0</v>
      </c>
      <c r="HE110" t="s">
        <v>3</v>
      </c>
      <c r="HF110" t="s">
        <v>3</v>
      </c>
      <c r="HM110" t="s">
        <v>3</v>
      </c>
      <c r="HN110" t="s">
        <v>3</v>
      </c>
      <c r="HO110" t="s">
        <v>3</v>
      </c>
      <c r="HP110" t="s">
        <v>3</v>
      </c>
      <c r="HQ110" t="s">
        <v>3</v>
      </c>
      <c r="IK110">
        <v>0</v>
      </c>
    </row>
    <row r="111" spans="1:245" x14ac:dyDescent="0.2">
      <c r="A111">
        <v>17</v>
      </c>
      <c r="B111">
        <v>1</v>
      </c>
      <c r="C111">
        <f>ROW(SmtRes!A49)</f>
        <v>49</v>
      </c>
      <c r="D111">
        <f>ROW(EtalonRes!A92)</f>
        <v>92</v>
      </c>
      <c r="E111" t="s">
        <v>201</v>
      </c>
      <c r="F111" t="s">
        <v>202</v>
      </c>
      <c r="G111" t="s">
        <v>203</v>
      </c>
      <c r="H111" t="s">
        <v>38</v>
      </c>
      <c r="I111">
        <f>ROUND(3/10,9)</f>
        <v>0.3</v>
      </c>
      <c r="J111">
        <v>0</v>
      </c>
      <c r="K111">
        <f>ROUND(3/10,9)</f>
        <v>0.3</v>
      </c>
      <c r="O111">
        <f t="shared" si="145"/>
        <v>431.63</v>
      </c>
      <c r="P111">
        <f t="shared" si="146"/>
        <v>0</v>
      </c>
      <c r="Q111">
        <f t="shared" si="147"/>
        <v>0</v>
      </c>
      <c r="R111">
        <f t="shared" si="148"/>
        <v>0</v>
      </c>
      <c r="S111">
        <f t="shared" si="149"/>
        <v>431.63</v>
      </c>
      <c r="T111">
        <f t="shared" si="150"/>
        <v>0</v>
      </c>
      <c r="U111">
        <f t="shared" si="151"/>
        <v>0.69899999999999995</v>
      </c>
      <c r="V111">
        <f t="shared" si="152"/>
        <v>0</v>
      </c>
      <c r="W111">
        <f t="shared" si="153"/>
        <v>0</v>
      </c>
      <c r="X111">
        <f t="shared" si="154"/>
        <v>302.14</v>
      </c>
      <c r="Y111">
        <f t="shared" si="155"/>
        <v>43.16</v>
      </c>
      <c r="AA111">
        <v>1473083510</v>
      </c>
      <c r="AB111">
        <f t="shared" si="156"/>
        <v>1438.75</v>
      </c>
      <c r="AC111">
        <f t="shared" si="157"/>
        <v>0</v>
      </c>
      <c r="AD111">
        <f t="shared" si="158"/>
        <v>0</v>
      </c>
      <c r="AE111">
        <f t="shared" si="159"/>
        <v>0</v>
      </c>
      <c r="AF111">
        <f t="shared" si="159"/>
        <v>1438.75</v>
      </c>
      <c r="AG111">
        <f t="shared" si="160"/>
        <v>0</v>
      </c>
      <c r="AH111">
        <f t="shared" si="161"/>
        <v>2.33</v>
      </c>
      <c r="AI111">
        <f t="shared" si="161"/>
        <v>0</v>
      </c>
      <c r="AJ111">
        <f t="shared" si="162"/>
        <v>0</v>
      </c>
      <c r="AK111">
        <v>1438.75</v>
      </c>
      <c r="AL111">
        <v>0</v>
      </c>
      <c r="AM111">
        <v>0</v>
      </c>
      <c r="AN111">
        <v>0</v>
      </c>
      <c r="AO111">
        <v>1438.75</v>
      </c>
      <c r="AP111">
        <v>0</v>
      </c>
      <c r="AQ111">
        <v>2.33</v>
      </c>
      <c r="AR111">
        <v>0</v>
      </c>
      <c r="AS111">
        <v>0</v>
      </c>
      <c r="AT111">
        <v>70</v>
      </c>
      <c r="AU111">
        <v>10</v>
      </c>
      <c r="AV111">
        <v>1</v>
      </c>
      <c r="AW111">
        <v>1</v>
      </c>
      <c r="AZ111">
        <v>1</v>
      </c>
      <c r="BA111">
        <v>1</v>
      </c>
      <c r="BB111">
        <v>1</v>
      </c>
      <c r="BC111">
        <v>1</v>
      </c>
      <c r="BD111" t="s">
        <v>3</v>
      </c>
      <c r="BE111" t="s">
        <v>3</v>
      </c>
      <c r="BF111" t="s">
        <v>3</v>
      </c>
      <c r="BG111" t="s">
        <v>3</v>
      </c>
      <c r="BH111">
        <v>0</v>
      </c>
      <c r="BI111">
        <v>4</v>
      </c>
      <c r="BJ111" t="s">
        <v>204</v>
      </c>
      <c r="BM111">
        <v>0</v>
      </c>
      <c r="BN111">
        <v>0</v>
      </c>
      <c r="BO111" t="s">
        <v>3</v>
      </c>
      <c r="BP111">
        <v>0</v>
      </c>
      <c r="BQ111">
        <v>1</v>
      </c>
      <c r="BR111">
        <v>0</v>
      </c>
      <c r="BS111">
        <v>1</v>
      </c>
      <c r="BT111">
        <v>1</v>
      </c>
      <c r="BU111">
        <v>1</v>
      </c>
      <c r="BV111">
        <v>1</v>
      </c>
      <c r="BW111">
        <v>1</v>
      </c>
      <c r="BX111">
        <v>1</v>
      </c>
      <c r="BY111" t="s">
        <v>3</v>
      </c>
      <c r="BZ111">
        <v>70</v>
      </c>
      <c r="CA111">
        <v>10</v>
      </c>
      <c r="CB111" t="s">
        <v>3</v>
      </c>
      <c r="CE111">
        <v>0</v>
      </c>
      <c r="CF111">
        <v>0</v>
      </c>
      <c r="CG111">
        <v>0</v>
      </c>
      <c r="CM111">
        <v>0</v>
      </c>
      <c r="CN111" t="s">
        <v>3</v>
      </c>
      <c r="CO111">
        <v>0</v>
      </c>
      <c r="CP111">
        <f t="shared" si="163"/>
        <v>431.63</v>
      </c>
      <c r="CQ111">
        <f t="shared" si="164"/>
        <v>0</v>
      </c>
      <c r="CR111">
        <f t="shared" si="165"/>
        <v>0</v>
      </c>
      <c r="CS111">
        <f t="shared" si="166"/>
        <v>0</v>
      </c>
      <c r="CT111">
        <f t="shared" si="167"/>
        <v>1438.75</v>
      </c>
      <c r="CU111">
        <f t="shared" si="168"/>
        <v>0</v>
      </c>
      <c r="CV111">
        <f t="shared" si="169"/>
        <v>2.33</v>
      </c>
      <c r="CW111">
        <f t="shared" si="170"/>
        <v>0</v>
      </c>
      <c r="CX111">
        <f t="shared" si="171"/>
        <v>0</v>
      </c>
      <c r="CY111">
        <f t="shared" si="172"/>
        <v>302.14099999999996</v>
      </c>
      <c r="CZ111">
        <f t="shared" si="173"/>
        <v>43.163000000000004</v>
      </c>
      <c r="DC111" t="s">
        <v>3</v>
      </c>
      <c r="DD111" t="s">
        <v>3</v>
      </c>
      <c r="DE111" t="s">
        <v>3</v>
      </c>
      <c r="DF111" t="s">
        <v>3</v>
      </c>
      <c r="DG111" t="s">
        <v>3</v>
      </c>
      <c r="DH111" t="s">
        <v>3</v>
      </c>
      <c r="DI111" t="s">
        <v>3</v>
      </c>
      <c r="DJ111" t="s">
        <v>3</v>
      </c>
      <c r="DK111" t="s">
        <v>3</v>
      </c>
      <c r="DL111" t="s">
        <v>3</v>
      </c>
      <c r="DM111" t="s">
        <v>3</v>
      </c>
      <c r="DN111">
        <v>0</v>
      </c>
      <c r="DO111">
        <v>0</v>
      </c>
      <c r="DP111">
        <v>1</v>
      </c>
      <c r="DQ111">
        <v>1</v>
      </c>
      <c r="DU111">
        <v>16987630</v>
      </c>
      <c r="DV111" t="s">
        <v>38</v>
      </c>
      <c r="DW111" t="s">
        <v>38</v>
      </c>
      <c r="DX111">
        <v>10</v>
      </c>
      <c r="DZ111" t="s">
        <v>3</v>
      </c>
      <c r="EA111" t="s">
        <v>3</v>
      </c>
      <c r="EB111" t="s">
        <v>3</v>
      </c>
      <c r="EC111" t="s">
        <v>3</v>
      </c>
      <c r="EE111">
        <v>1441815344</v>
      </c>
      <c r="EF111">
        <v>1</v>
      </c>
      <c r="EG111" t="s">
        <v>20</v>
      </c>
      <c r="EH111">
        <v>0</v>
      </c>
      <c r="EI111" t="s">
        <v>3</v>
      </c>
      <c r="EJ111">
        <v>4</v>
      </c>
      <c r="EK111">
        <v>0</v>
      </c>
      <c r="EL111" t="s">
        <v>21</v>
      </c>
      <c r="EM111" t="s">
        <v>22</v>
      </c>
      <c r="EO111" t="s">
        <v>3</v>
      </c>
      <c r="EQ111">
        <v>0</v>
      </c>
      <c r="ER111">
        <v>1438.75</v>
      </c>
      <c r="ES111">
        <v>0</v>
      </c>
      <c r="ET111">
        <v>0</v>
      </c>
      <c r="EU111">
        <v>0</v>
      </c>
      <c r="EV111">
        <v>1438.75</v>
      </c>
      <c r="EW111">
        <v>2.33</v>
      </c>
      <c r="EX111">
        <v>0</v>
      </c>
      <c r="EY111">
        <v>0</v>
      </c>
      <c r="FQ111">
        <v>0</v>
      </c>
      <c r="FR111">
        <f t="shared" si="174"/>
        <v>0</v>
      </c>
      <c r="FS111">
        <v>0</v>
      </c>
      <c r="FX111">
        <v>70</v>
      </c>
      <c r="FY111">
        <v>10</v>
      </c>
      <c r="GA111" t="s">
        <v>3</v>
      </c>
      <c r="GD111">
        <v>0</v>
      </c>
      <c r="GF111">
        <v>103333465</v>
      </c>
      <c r="GG111">
        <v>2</v>
      </c>
      <c r="GH111">
        <v>1</v>
      </c>
      <c r="GI111">
        <v>-2</v>
      </c>
      <c r="GJ111">
        <v>0</v>
      </c>
      <c r="GK111">
        <f>ROUND(R111*(R12)/100,2)</f>
        <v>0</v>
      </c>
      <c r="GL111">
        <f t="shared" si="175"/>
        <v>0</v>
      </c>
      <c r="GM111">
        <f t="shared" si="176"/>
        <v>776.93</v>
      </c>
      <c r="GN111">
        <f t="shared" si="177"/>
        <v>0</v>
      </c>
      <c r="GO111">
        <f t="shared" si="178"/>
        <v>0</v>
      </c>
      <c r="GP111">
        <f t="shared" si="179"/>
        <v>776.93</v>
      </c>
      <c r="GR111">
        <v>0</v>
      </c>
      <c r="GS111">
        <v>3</v>
      </c>
      <c r="GT111">
        <v>0</v>
      </c>
      <c r="GU111" t="s">
        <v>3</v>
      </c>
      <c r="GV111">
        <f t="shared" si="180"/>
        <v>0</v>
      </c>
      <c r="GW111">
        <v>1</v>
      </c>
      <c r="GX111">
        <f t="shared" si="181"/>
        <v>0</v>
      </c>
      <c r="HA111">
        <v>0</v>
      </c>
      <c r="HB111">
        <v>0</v>
      </c>
      <c r="HC111">
        <f t="shared" si="182"/>
        <v>0</v>
      </c>
      <c r="HE111" t="s">
        <v>3</v>
      </c>
      <c r="HF111" t="s">
        <v>3</v>
      </c>
      <c r="HM111" t="s">
        <v>3</v>
      </c>
      <c r="HN111" t="s">
        <v>3</v>
      </c>
      <c r="HO111" t="s">
        <v>3</v>
      </c>
      <c r="HP111" t="s">
        <v>3</v>
      </c>
      <c r="HQ111" t="s">
        <v>3</v>
      </c>
      <c r="IK111">
        <v>0</v>
      </c>
    </row>
    <row r="112" spans="1:245" x14ac:dyDescent="0.2">
      <c r="A112">
        <v>17</v>
      </c>
      <c r="B112">
        <v>1</v>
      </c>
      <c r="C112">
        <f>ROW(SmtRes!A51)</f>
        <v>51</v>
      </c>
      <c r="D112">
        <f>ROW(EtalonRes!A94)</f>
        <v>94</v>
      </c>
      <c r="E112" t="s">
        <v>205</v>
      </c>
      <c r="F112" t="s">
        <v>49</v>
      </c>
      <c r="G112" t="s">
        <v>206</v>
      </c>
      <c r="H112" t="s">
        <v>18</v>
      </c>
      <c r="I112">
        <v>3</v>
      </c>
      <c r="J112">
        <v>0</v>
      </c>
      <c r="K112">
        <v>3</v>
      </c>
      <c r="O112">
        <f t="shared" si="145"/>
        <v>858.54</v>
      </c>
      <c r="P112">
        <f t="shared" si="146"/>
        <v>0</v>
      </c>
      <c r="Q112">
        <f t="shared" si="147"/>
        <v>234.54</v>
      </c>
      <c r="R112">
        <f t="shared" si="148"/>
        <v>148.71</v>
      </c>
      <c r="S112">
        <f t="shared" si="149"/>
        <v>624</v>
      </c>
      <c r="T112">
        <f t="shared" si="150"/>
        <v>0</v>
      </c>
      <c r="U112">
        <f t="shared" si="151"/>
        <v>1.1099999999999999</v>
      </c>
      <c r="V112">
        <f t="shared" si="152"/>
        <v>0</v>
      </c>
      <c r="W112">
        <f t="shared" si="153"/>
        <v>0</v>
      </c>
      <c r="X112">
        <f t="shared" si="154"/>
        <v>436.8</v>
      </c>
      <c r="Y112">
        <f t="shared" si="155"/>
        <v>62.4</v>
      </c>
      <c r="AA112">
        <v>1473083510</v>
      </c>
      <c r="AB112">
        <f t="shared" si="156"/>
        <v>286.18</v>
      </c>
      <c r="AC112">
        <f t="shared" si="157"/>
        <v>0</v>
      </c>
      <c r="AD112">
        <f t="shared" si="158"/>
        <v>78.180000000000007</v>
      </c>
      <c r="AE112">
        <f t="shared" si="159"/>
        <v>49.57</v>
      </c>
      <c r="AF112">
        <f t="shared" si="159"/>
        <v>208</v>
      </c>
      <c r="AG112">
        <f t="shared" si="160"/>
        <v>0</v>
      </c>
      <c r="AH112">
        <f t="shared" si="161"/>
        <v>0.37</v>
      </c>
      <c r="AI112">
        <f t="shared" si="161"/>
        <v>0</v>
      </c>
      <c r="AJ112">
        <f t="shared" si="162"/>
        <v>0</v>
      </c>
      <c r="AK112">
        <v>286.18</v>
      </c>
      <c r="AL112">
        <v>0</v>
      </c>
      <c r="AM112">
        <v>78.180000000000007</v>
      </c>
      <c r="AN112">
        <v>49.57</v>
      </c>
      <c r="AO112">
        <v>208</v>
      </c>
      <c r="AP112">
        <v>0</v>
      </c>
      <c r="AQ112">
        <v>0.37</v>
      </c>
      <c r="AR112">
        <v>0</v>
      </c>
      <c r="AS112">
        <v>0</v>
      </c>
      <c r="AT112">
        <v>70</v>
      </c>
      <c r="AU112">
        <v>10</v>
      </c>
      <c r="AV112">
        <v>1</v>
      </c>
      <c r="AW112">
        <v>1</v>
      </c>
      <c r="AZ112">
        <v>1</v>
      </c>
      <c r="BA112">
        <v>1</v>
      </c>
      <c r="BB112">
        <v>1</v>
      </c>
      <c r="BC112">
        <v>1</v>
      </c>
      <c r="BD112" t="s">
        <v>3</v>
      </c>
      <c r="BE112" t="s">
        <v>3</v>
      </c>
      <c r="BF112" t="s">
        <v>3</v>
      </c>
      <c r="BG112" t="s">
        <v>3</v>
      </c>
      <c r="BH112">
        <v>0</v>
      </c>
      <c r="BI112">
        <v>4</v>
      </c>
      <c r="BJ112" t="s">
        <v>51</v>
      </c>
      <c r="BM112">
        <v>0</v>
      </c>
      <c r="BN112">
        <v>0</v>
      </c>
      <c r="BO112" t="s">
        <v>3</v>
      </c>
      <c r="BP112">
        <v>0</v>
      </c>
      <c r="BQ112">
        <v>1</v>
      </c>
      <c r="BR112">
        <v>0</v>
      </c>
      <c r="BS112">
        <v>1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3</v>
      </c>
      <c r="BZ112">
        <v>70</v>
      </c>
      <c r="CA112">
        <v>10</v>
      </c>
      <c r="CB112" t="s">
        <v>3</v>
      </c>
      <c r="CE112">
        <v>0</v>
      </c>
      <c r="CF112">
        <v>0</v>
      </c>
      <c r="CG112">
        <v>0</v>
      </c>
      <c r="CM112">
        <v>0</v>
      </c>
      <c r="CN112" t="s">
        <v>3</v>
      </c>
      <c r="CO112">
        <v>0</v>
      </c>
      <c r="CP112">
        <f t="shared" si="163"/>
        <v>858.54</v>
      </c>
      <c r="CQ112">
        <f t="shared" si="164"/>
        <v>0</v>
      </c>
      <c r="CR112">
        <f t="shared" si="165"/>
        <v>78.180000000000007</v>
      </c>
      <c r="CS112">
        <f t="shared" si="166"/>
        <v>49.57</v>
      </c>
      <c r="CT112">
        <f t="shared" si="167"/>
        <v>208</v>
      </c>
      <c r="CU112">
        <f t="shared" si="168"/>
        <v>0</v>
      </c>
      <c r="CV112">
        <f t="shared" si="169"/>
        <v>0.37</v>
      </c>
      <c r="CW112">
        <f t="shared" si="170"/>
        <v>0</v>
      </c>
      <c r="CX112">
        <f t="shared" si="171"/>
        <v>0</v>
      </c>
      <c r="CY112">
        <f t="shared" si="172"/>
        <v>436.8</v>
      </c>
      <c r="CZ112">
        <f t="shared" si="173"/>
        <v>62.4</v>
      </c>
      <c r="DC112" t="s">
        <v>3</v>
      </c>
      <c r="DD112" t="s">
        <v>3</v>
      </c>
      <c r="DE112" t="s">
        <v>3</v>
      </c>
      <c r="DF112" t="s">
        <v>3</v>
      </c>
      <c r="DG112" t="s">
        <v>3</v>
      </c>
      <c r="DH112" t="s">
        <v>3</v>
      </c>
      <c r="DI112" t="s">
        <v>3</v>
      </c>
      <c r="DJ112" t="s">
        <v>3</v>
      </c>
      <c r="DK112" t="s">
        <v>3</v>
      </c>
      <c r="DL112" t="s">
        <v>3</v>
      </c>
      <c r="DM112" t="s">
        <v>3</v>
      </c>
      <c r="DN112">
        <v>0</v>
      </c>
      <c r="DO112">
        <v>0</v>
      </c>
      <c r="DP112">
        <v>1</v>
      </c>
      <c r="DQ112">
        <v>1</v>
      </c>
      <c r="DU112">
        <v>16987630</v>
      </c>
      <c r="DV112" t="s">
        <v>18</v>
      </c>
      <c r="DW112" t="s">
        <v>18</v>
      </c>
      <c r="DX112">
        <v>1</v>
      </c>
      <c r="DZ112" t="s">
        <v>3</v>
      </c>
      <c r="EA112" t="s">
        <v>3</v>
      </c>
      <c r="EB112" t="s">
        <v>3</v>
      </c>
      <c r="EC112" t="s">
        <v>3</v>
      </c>
      <c r="EE112">
        <v>1441815344</v>
      </c>
      <c r="EF112">
        <v>1</v>
      </c>
      <c r="EG112" t="s">
        <v>20</v>
      </c>
      <c r="EH112">
        <v>0</v>
      </c>
      <c r="EI112" t="s">
        <v>3</v>
      </c>
      <c r="EJ112">
        <v>4</v>
      </c>
      <c r="EK112">
        <v>0</v>
      </c>
      <c r="EL112" t="s">
        <v>21</v>
      </c>
      <c r="EM112" t="s">
        <v>22</v>
      </c>
      <c r="EO112" t="s">
        <v>3</v>
      </c>
      <c r="EQ112">
        <v>0</v>
      </c>
      <c r="ER112">
        <v>286.18</v>
      </c>
      <c r="ES112">
        <v>0</v>
      </c>
      <c r="ET112">
        <v>78.180000000000007</v>
      </c>
      <c r="EU112">
        <v>49.57</v>
      </c>
      <c r="EV112">
        <v>208</v>
      </c>
      <c r="EW112">
        <v>0.37</v>
      </c>
      <c r="EX112">
        <v>0</v>
      </c>
      <c r="EY112">
        <v>0</v>
      </c>
      <c r="FQ112">
        <v>0</v>
      </c>
      <c r="FR112">
        <f t="shared" si="174"/>
        <v>0</v>
      </c>
      <c r="FS112">
        <v>0</v>
      </c>
      <c r="FX112">
        <v>70</v>
      </c>
      <c r="FY112">
        <v>10</v>
      </c>
      <c r="GA112" t="s">
        <v>3</v>
      </c>
      <c r="GD112">
        <v>0</v>
      </c>
      <c r="GF112">
        <v>254096370</v>
      </c>
      <c r="GG112">
        <v>2</v>
      </c>
      <c r="GH112">
        <v>1</v>
      </c>
      <c r="GI112">
        <v>-2</v>
      </c>
      <c r="GJ112">
        <v>0</v>
      </c>
      <c r="GK112">
        <f>ROUND(R112*(R12)/100,2)</f>
        <v>160.61000000000001</v>
      </c>
      <c r="GL112">
        <f t="shared" si="175"/>
        <v>0</v>
      </c>
      <c r="GM112">
        <f t="shared" si="176"/>
        <v>1518.35</v>
      </c>
      <c r="GN112">
        <f t="shared" si="177"/>
        <v>0</v>
      </c>
      <c r="GO112">
        <f t="shared" si="178"/>
        <v>0</v>
      </c>
      <c r="GP112">
        <f t="shared" si="179"/>
        <v>1518.35</v>
      </c>
      <c r="GR112">
        <v>0</v>
      </c>
      <c r="GS112">
        <v>3</v>
      </c>
      <c r="GT112">
        <v>0</v>
      </c>
      <c r="GU112" t="s">
        <v>3</v>
      </c>
      <c r="GV112">
        <f t="shared" si="180"/>
        <v>0</v>
      </c>
      <c r="GW112">
        <v>1</v>
      </c>
      <c r="GX112">
        <f t="shared" si="181"/>
        <v>0</v>
      </c>
      <c r="HA112">
        <v>0</v>
      </c>
      <c r="HB112">
        <v>0</v>
      </c>
      <c r="HC112">
        <f t="shared" si="182"/>
        <v>0</v>
      </c>
      <c r="HE112" t="s">
        <v>3</v>
      </c>
      <c r="HF112" t="s">
        <v>3</v>
      </c>
      <c r="HM112" t="s">
        <v>3</v>
      </c>
      <c r="HN112" t="s">
        <v>3</v>
      </c>
      <c r="HO112" t="s">
        <v>3</v>
      </c>
      <c r="HP112" t="s">
        <v>3</v>
      </c>
      <c r="HQ112" t="s">
        <v>3</v>
      </c>
      <c r="IK112">
        <v>0</v>
      </c>
    </row>
    <row r="113" spans="1:245" x14ac:dyDescent="0.2">
      <c r="A113">
        <v>17</v>
      </c>
      <c r="B113">
        <v>1</v>
      </c>
      <c r="D113">
        <f>ROW(EtalonRes!A96)</f>
        <v>96</v>
      </c>
      <c r="E113" t="s">
        <v>207</v>
      </c>
      <c r="F113" t="s">
        <v>57</v>
      </c>
      <c r="G113" t="s">
        <v>208</v>
      </c>
      <c r="H113" t="s">
        <v>18</v>
      </c>
      <c r="I113">
        <v>3</v>
      </c>
      <c r="J113">
        <v>0</v>
      </c>
      <c r="K113">
        <v>3</v>
      </c>
      <c r="O113">
        <f t="shared" si="145"/>
        <v>237.03</v>
      </c>
      <c r="P113">
        <f t="shared" si="146"/>
        <v>0.93</v>
      </c>
      <c r="Q113">
        <f t="shared" si="147"/>
        <v>0</v>
      </c>
      <c r="R113">
        <f t="shared" si="148"/>
        <v>0</v>
      </c>
      <c r="S113">
        <f t="shared" si="149"/>
        <v>236.1</v>
      </c>
      <c r="T113">
        <f t="shared" si="150"/>
        <v>0</v>
      </c>
      <c r="U113">
        <f t="shared" si="151"/>
        <v>0.42000000000000004</v>
      </c>
      <c r="V113">
        <f t="shared" si="152"/>
        <v>0</v>
      </c>
      <c r="W113">
        <f t="shared" si="153"/>
        <v>0</v>
      </c>
      <c r="X113">
        <f t="shared" si="154"/>
        <v>165.27</v>
      </c>
      <c r="Y113">
        <f t="shared" si="155"/>
        <v>23.61</v>
      </c>
      <c r="AA113">
        <v>1473083510</v>
      </c>
      <c r="AB113">
        <f t="shared" si="156"/>
        <v>79.010000000000005</v>
      </c>
      <c r="AC113">
        <f t="shared" si="157"/>
        <v>0.31</v>
      </c>
      <c r="AD113">
        <f t="shared" si="158"/>
        <v>0</v>
      </c>
      <c r="AE113">
        <f t="shared" si="159"/>
        <v>0</v>
      </c>
      <c r="AF113">
        <f t="shared" si="159"/>
        <v>78.7</v>
      </c>
      <c r="AG113">
        <f t="shared" si="160"/>
        <v>0</v>
      </c>
      <c r="AH113">
        <f t="shared" si="161"/>
        <v>0.14000000000000001</v>
      </c>
      <c r="AI113">
        <f t="shared" si="161"/>
        <v>0</v>
      </c>
      <c r="AJ113">
        <f t="shared" si="162"/>
        <v>0</v>
      </c>
      <c r="AK113">
        <v>79.010000000000005</v>
      </c>
      <c r="AL113">
        <v>0.31</v>
      </c>
      <c r="AM113">
        <v>0</v>
      </c>
      <c r="AN113">
        <v>0</v>
      </c>
      <c r="AO113">
        <v>78.7</v>
      </c>
      <c r="AP113">
        <v>0</v>
      </c>
      <c r="AQ113">
        <v>0.14000000000000001</v>
      </c>
      <c r="AR113">
        <v>0</v>
      </c>
      <c r="AS113">
        <v>0</v>
      </c>
      <c r="AT113">
        <v>70</v>
      </c>
      <c r="AU113">
        <v>10</v>
      </c>
      <c r="AV113">
        <v>1</v>
      </c>
      <c r="AW113">
        <v>1</v>
      </c>
      <c r="AZ113">
        <v>1</v>
      </c>
      <c r="BA113">
        <v>1</v>
      </c>
      <c r="BB113">
        <v>1</v>
      </c>
      <c r="BC113">
        <v>1</v>
      </c>
      <c r="BD113" t="s">
        <v>3</v>
      </c>
      <c r="BE113" t="s">
        <v>3</v>
      </c>
      <c r="BF113" t="s">
        <v>3</v>
      </c>
      <c r="BG113" t="s">
        <v>3</v>
      </c>
      <c r="BH113">
        <v>0</v>
      </c>
      <c r="BI113">
        <v>4</v>
      </c>
      <c r="BJ113" t="s">
        <v>59</v>
      </c>
      <c r="BM113">
        <v>0</v>
      </c>
      <c r="BN113">
        <v>0</v>
      </c>
      <c r="BO113" t="s">
        <v>3</v>
      </c>
      <c r="BP113">
        <v>0</v>
      </c>
      <c r="BQ113">
        <v>1</v>
      </c>
      <c r="BR113">
        <v>0</v>
      </c>
      <c r="BS113">
        <v>1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70</v>
      </c>
      <c r="CA113">
        <v>10</v>
      </c>
      <c r="CB113" t="s">
        <v>3</v>
      </c>
      <c r="CE113">
        <v>0</v>
      </c>
      <c r="CF113">
        <v>0</v>
      </c>
      <c r="CG113">
        <v>0</v>
      </c>
      <c r="CM113">
        <v>0</v>
      </c>
      <c r="CN113" t="s">
        <v>3</v>
      </c>
      <c r="CO113">
        <v>0</v>
      </c>
      <c r="CP113">
        <f t="shared" si="163"/>
        <v>237.03</v>
      </c>
      <c r="CQ113">
        <f t="shared" si="164"/>
        <v>0.31</v>
      </c>
      <c r="CR113">
        <f t="shared" si="165"/>
        <v>0</v>
      </c>
      <c r="CS113">
        <f t="shared" si="166"/>
        <v>0</v>
      </c>
      <c r="CT113">
        <f t="shared" si="167"/>
        <v>78.7</v>
      </c>
      <c r="CU113">
        <f t="shared" si="168"/>
        <v>0</v>
      </c>
      <c r="CV113">
        <f t="shared" si="169"/>
        <v>0.14000000000000001</v>
      </c>
      <c r="CW113">
        <f t="shared" si="170"/>
        <v>0</v>
      </c>
      <c r="CX113">
        <f t="shared" si="171"/>
        <v>0</v>
      </c>
      <c r="CY113">
        <f t="shared" si="172"/>
        <v>165.27</v>
      </c>
      <c r="CZ113">
        <f t="shared" si="173"/>
        <v>23.61</v>
      </c>
      <c r="DC113" t="s">
        <v>3</v>
      </c>
      <c r="DD113" t="s">
        <v>3</v>
      </c>
      <c r="DE113" t="s">
        <v>3</v>
      </c>
      <c r="DF113" t="s">
        <v>3</v>
      </c>
      <c r="DG113" t="s">
        <v>3</v>
      </c>
      <c r="DH113" t="s">
        <v>3</v>
      </c>
      <c r="DI113" t="s">
        <v>3</v>
      </c>
      <c r="DJ113" t="s">
        <v>3</v>
      </c>
      <c r="DK113" t="s">
        <v>3</v>
      </c>
      <c r="DL113" t="s">
        <v>3</v>
      </c>
      <c r="DM113" t="s">
        <v>3</v>
      </c>
      <c r="DN113">
        <v>0</v>
      </c>
      <c r="DO113">
        <v>0</v>
      </c>
      <c r="DP113">
        <v>1</v>
      </c>
      <c r="DQ113">
        <v>1</v>
      </c>
      <c r="DU113">
        <v>16987630</v>
      </c>
      <c r="DV113" t="s">
        <v>18</v>
      </c>
      <c r="DW113" t="s">
        <v>18</v>
      </c>
      <c r="DX113">
        <v>1</v>
      </c>
      <c r="DZ113" t="s">
        <v>3</v>
      </c>
      <c r="EA113" t="s">
        <v>3</v>
      </c>
      <c r="EB113" t="s">
        <v>3</v>
      </c>
      <c r="EC113" t="s">
        <v>3</v>
      </c>
      <c r="EE113">
        <v>1441815344</v>
      </c>
      <c r="EF113">
        <v>1</v>
      </c>
      <c r="EG113" t="s">
        <v>20</v>
      </c>
      <c r="EH113">
        <v>0</v>
      </c>
      <c r="EI113" t="s">
        <v>3</v>
      </c>
      <c r="EJ113">
        <v>4</v>
      </c>
      <c r="EK113">
        <v>0</v>
      </c>
      <c r="EL113" t="s">
        <v>21</v>
      </c>
      <c r="EM113" t="s">
        <v>22</v>
      </c>
      <c r="EO113" t="s">
        <v>3</v>
      </c>
      <c r="EQ113">
        <v>0</v>
      </c>
      <c r="ER113">
        <v>79.010000000000005</v>
      </c>
      <c r="ES113">
        <v>0.31</v>
      </c>
      <c r="ET113">
        <v>0</v>
      </c>
      <c r="EU113">
        <v>0</v>
      </c>
      <c r="EV113">
        <v>78.7</v>
      </c>
      <c r="EW113">
        <v>0.14000000000000001</v>
      </c>
      <c r="EX113">
        <v>0</v>
      </c>
      <c r="EY113">
        <v>0</v>
      </c>
      <c r="FQ113">
        <v>0</v>
      </c>
      <c r="FR113">
        <f t="shared" si="174"/>
        <v>0</v>
      </c>
      <c r="FS113">
        <v>0</v>
      </c>
      <c r="FX113">
        <v>70</v>
      </c>
      <c r="FY113">
        <v>10</v>
      </c>
      <c r="GA113" t="s">
        <v>3</v>
      </c>
      <c r="GD113">
        <v>0</v>
      </c>
      <c r="GF113">
        <v>647212500</v>
      </c>
      <c r="GG113">
        <v>2</v>
      </c>
      <c r="GH113">
        <v>1</v>
      </c>
      <c r="GI113">
        <v>-2</v>
      </c>
      <c r="GJ113">
        <v>0</v>
      </c>
      <c r="GK113">
        <f>ROUND(R113*(R12)/100,2)</f>
        <v>0</v>
      </c>
      <c r="GL113">
        <f t="shared" si="175"/>
        <v>0</v>
      </c>
      <c r="GM113">
        <f t="shared" si="176"/>
        <v>425.91</v>
      </c>
      <c r="GN113">
        <f t="shared" si="177"/>
        <v>0</v>
      </c>
      <c r="GO113">
        <f t="shared" si="178"/>
        <v>0</v>
      </c>
      <c r="GP113">
        <f t="shared" si="179"/>
        <v>425.91</v>
      </c>
      <c r="GR113">
        <v>0</v>
      </c>
      <c r="GS113">
        <v>3</v>
      </c>
      <c r="GT113">
        <v>0</v>
      </c>
      <c r="GU113" t="s">
        <v>3</v>
      </c>
      <c r="GV113">
        <f t="shared" si="180"/>
        <v>0</v>
      </c>
      <c r="GW113">
        <v>1</v>
      </c>
      <c r="GX113">
        <f t="shared" si="181"/>
        <v>0</v>
      </c>
      <c r="HA113">
        <v>0</v>
      </c>
      <c r="HB113">
        <v>0</v>
      </c>
      <c r="HC113">
        <f t="shared" si="182"/>
        <v>0</v>
      </c>
      <c r="HE113" t="s">
        <v>3</v>
      </c>
      <c r="HF113" t="s">
        <v>3</v>
      </c>
      <c r="HM113" t="s">
        <v>3</v>
      </c>
      <c r="HN113" t="s">
        <v>3</v>
      </c>
      <c r="HO113" t="s">
        <v>3</v>
      </c>
      <c r="HP113" t="s">
        <v>3</v>
      </c>
      <c r="HQ113" t="s">
        <v>3</v>
      </c>
      <c r="IK113">
        <v>0</v>
      </c>
    </row>
    <row r="114" spans="1:245" x14ac:dyDescent="0.2">
      <c r="A114">
        <v>17</v>
      </c>
      <c r="B114">
        <v>1</v>
      </c>
      <c r="C114">
        <f>ROW(SmtRes!A52)</f>
        <v>52</v>
      </c>
      <c r="D114">
        <f>ROW(EtalonRes!A97)</f>
        <v>97</v>
      </c>
      <c r="E114" t="s">
        <v>209</v>
      </c>
      <c r="F114" t="s">
        <v>210</v>
      </c>
      <c r="G114" t="s">
        <v>211</v>
      </c>
      <c r="H114" t="s">
        <v>18</v>
      </c>
      <c r="I114">
        <v>6</v>
      </c>
      <c r="J114">
        <v>0</v>
      </c>
      <c r="K114">
        <v>6</v>
      </c>
      <c r="O114">
        <f t="shared" si="145"/>
        <v>4038.36</v>
      </c>
      <c r="P114">
        <f t="shared" si="146"/>
        <v>0</v>
      </c>
      <c r="Q114">
        <f t="shared" si="147"/>
        <v>0</v>
      </c>
      <c r="R114">
        <f t="shared" si="148"/>
        <v>0</v>
      </c>
      <c r="S114">
        <f t="shared" si="149"/>
        <v>4038.36</v>
      </c>
      <c r="T114">
        <f t="shared" si="150"/>
        <v>0</v>
      </c>
      <c r="U114">
        <f t="shared" si="151"/>
        <v>6.5400000000000009</v>
      </c>
      <c r="V114">
        <f t="shared" si="152"/>
        <v>0</v>
      </c>
      <c r="W114">
        <f t="shared" si="153"/>
        <v>0</v>
      </c>
      <c r="X114">
        <f t="shared" si="154"/>
        <v>2826.85</v>
      </c>
      <c r="Y114">
        <f t="shared" si="155"/>
        <v>403.84</v>
      </c>
      <c r="AA114">
        <v>1473083510</v>
      </c>
      <c r="AB114">
        <f t="shared" si="156"/>
        <v>673.06</v>
      </c>
      <c r="AC114">
        <f t="shared" si="157"/>
        <v>0</v>
      </c>
      <c r="AD114">
        <f t="shared" si="158"/>
        <v>0</v>
      </c>
      <c r="AE114">
        <f t="shared" si="159"/>
        <v>0</v>
      </c>
      <c r="AF114">
        <f t="shared" si="159"/>
        <v>673.06</v>
      </c>
      <c r="AG114">
        <f t="shared" si="160"/>
        <v>0</v>
      </c>
      <c r="AH114">
        <f t="shared" si="161"/>
        <v>1.0900000000000001</v>
      </c>
      <c r="AI114">
        <f t="shared" si="161"/>
        <v>0</v>
      </c>
      <c r="AJ114">
        <f t="shared" si="162"/>
        <v>0</v>
      </c>
      <c r="AK114">
        <v>673.06</v>
      </c>
      <c r="AL114">
        <v>0</v>
      </c>
      <c r="AM114">
        <v>0</v>
      </c>
      <c r="AN114">
        <v>0</v>
      </c>
      <c r="AO114">
        <v>673.06</v>
      </c>
      <c r="AP114">
        <v>0</v>
      </c>
      <c r="AQ114">
        <v>1.0900000000000001</v>
      </c>
      <c r="AR114">
        <v>0</v>
      </c>
      <c r="AS114">
        <v>0</v>
      </c>
      <c r="AT114">
        <v>70</v>
      </c>
      <c r="AU114">
        <v>10</v>
      </c>
      <c r="AV114">
        <v>1</v>
      </c>
      <c r="AW114">
        <v>1</v>
      </c>
      <c r="AZ114">
        <v>1</v>
      </c>
      <c r="BA114">
        <v>1</v>
      </c>
      <c r="BB114">
        <v>1</v>
      </c>
      <c r="BC114">
        <v>1</v>
      </c>
      <c r="BD114" t="s">
        <v>3</v>
      </c>
      <c r="BE114" t="s">
        <v>3</v>
      </c>
      <c r="BF114" t="s">
        <v>3</v>
      </c>
      <c r="BG114" t="s">
        <v>3</v>
      </c>
      <c r="BH114">
        <v>0</v>
      </c>
      <c r="BI114">
        <v>4</v>
      </c>
      <c r="BJ114" t="s">
        <v>212</v>
      </c>
      <c r="BM114">
        <v>0</v>
      </c>
      <c r="BN114">
        <v>0</v>
      </c>
      <c r="BO114" t="s">
        <v>3</v>
      </c>
      <c r="BP114">
        <v>0</v>
      </c>
      <c r="BQ114">
        <v>1</v>
      </c>
      <c r="BR114">
        <v>0</v>
      </c>
      <c r="BS114">
        <v>1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70</v>
      </c>
      <c r="CA114">
        <v>10</v>
      </c>
      <c r="CB114" t="s">
        <v>3</v>
      </c>
      <c r="CE114">
        <v>0</v>
      </c>
      <c r="CF114">
        <v>0</v>
      </c>
      <c r="CG114">
        <v>0</v>
      </c>
      <c r="CM114">
        <v>0</v>
      </c>
      <c r="CN114" t="s">
        <v>3</v>
      </c>
      <c r="CO114">
        <v>0</v>
      </c>
      <c r="CP114">
        <f t="shared" si="163"/>
        <v>4038.36</v>
      </c>
      <c r="CQ114">
        <f t="shared" si="164"/>
        <v>0</v>
      </c>
      <c r="CR114">
        <f t="shared" si="165"/>
        <v>0</v>
      </c>
      <c r="CS114">
        <f t="shared" si="166"/>
        <v>0</v>
      </c>
      <c r="CT114">
        <f t="shared" si="167"/>
        <v>673.06</v>
      </c>
      <c r="CU114">
        <f t="shared" si="168"/>
        <v>0</v>
      </c>
      <c r="CV114">
        <f t="shared" si="169"/>
        <v>1.0900000000000001</v>
      </c>
      <c r="CW114">
        <f t="shared" si="170"/>
        <v>0</v>
      </c>
      <c r="CX114">
        <f t="shared" si="171"/>
        <v>0</v>
      </c>
      <c r="CY114">
        <f t="shared" si="172"/>
        <v>2826.8520000000003</v>
      </c>
      <c r="CZ114">
        <f t="shared" si="173"/>
        <v>403.83600000000001</v>
      </c>
      <c r="DC114" t="s">
        <v>3</v>
      </c>
      <c r="DD114" t="s">
        <v>3</v>
      </c>
      <c r="DE114" t="s">
        <v>3</v>
      </c>
      <c r="DF114" t="s">
        <v>3</v>
      </c>
      <c r="DG114" t="s">
        <v>3</v>
      </c>
      <c r="DH114" t="s">
        <v>3</v>
      </c>
      <c r="DI114" t="s">
        <v>3</v>
      </c>
      <c r="DJ114" t="s">
        <v>3</v>
      </c>
      <c r="DK114" t="s">
        <v>3</v>
      </c>
      <c r="DL114" t="s">
        <v>3</v>
      </c>
      <c r="DM114" t="s">
        <v>3</v>
      </c>
      <c r="DN114">
        <v>0</v>
      </c>
      <c r="DO114">
        <v>0</v>
      </c>
      <c r="DP114">
        <v>1</v>
      </c>
      <c r="DQ114">
        <v>1</v>
      </c>
      <c r="DU114">
        <v>16987630</v>
      </c>
      <c r="DV114" t="s">
        <v>18</v>
      </c>
      <c r="DW114" t="s">
        <v>18</v>
      </c>
      <c r="DX114">
        <v>1</v>
      </c>
      <c r="DZ114" t="s">
        <v>3</v>
      </c>
      <c r="EA114" t="s">
        <v>3</v>
      </c>
      <c r="EB114" t="s">
        <v>3</v>
      </c>
      <c r="EC114" t="s">
        <v>3</v>
      </c>
      <c r="EE114">
        <v>1441815344</v>
      </c>
      <c r="EF114">
        <v>1</v>
      </c>
      <c r="EG114" t="s">
        <v>20</v>
      </c>
      <c r="EH114">
        <v>0</v>
      </c>
      <c r="EI114" t="s">
        <v>3</v>
      </c>
      <c r="EJ114">
        <v>4</v>
      </c>
      <c r="EK114">
        <v>0</v>
      </c>
      <c r="EL114" t="s">
        <v>21</v>
      </c>
      <c r="EM114" t="s">
        <v>22</v>
      </c>
      <c r="EO114" t="s">
        <v>3</v>
      </c>
      <c r="EQ114">
        <v>0</v>
      </c>
      <c r="ER114">
        <v>673.06</v>
      </c>
      <c r="ES114">
        <v>0</v>
      </c>
      <c r="ET114">
        <v>0</v>
      </c>
      <c r="EU114">
        <v>0</v>
      </c>
      <c r="EV114">
        <v>673.06</v>
      </c>
      <c r="EW114">
        <v>1.0900000000000001</v>
      </c>
      <c r="EX114">
        <v>0</v>
      </c>
      <c r="EY114">
        <v>0</v>
      </c>
      <c r="FQ114">
        <v>0</v>
      </c>
      <c r="FR114">
        <f t="shared" si="174"/>
        <v>0</v>
      </c>
      <c r="FS114">
        <v>0</v>
      </c>
      <c r="FX114">
        <v>70</v>
      </c>
      <c r="FY114">
        <v>10</v>
      </c>
      <c r="GA114" t="s">
        <v>3</v>
      </c>
      <c r="GD114">
        <v>0</v>
      </c>
      <c r="GF114">
        <v>1971703299</v>
      </c>
      <c r="GG114">
        <v>2</v>
      </c>
      <c r="GH114">
        <v>1</v>
      </c>
      <c r="GI114">
        <v>-2</v>
      </c>
      <c r="GJ114">
        <v>0</v>
      </c>
      <c r="GK114">
        <f>ROUND(R114*(R12)/100,2)</f>
        <v>0</v>
      </c>
      <c r="GL114">
        <f t="shared" si="175"/>
        <v>0</v>
      </c>
      <c r="GM114">
        <f t="shared" si="176"/>
        <v>7269.05</v>
      </c>
      <c r="GN114">
        <f t="shared" si="177"/>
        <v>0</v>
      </c>
      <c r="GO114">
        <f t="shared" si="178"/>
        <v>0</v>
      </c>
      <c r="GP114">
        <f t="shared" si="179"/>
        <v>7269.05</v>
      </c>
      <c r="GR114">
        <v>0</v>
      </c>
      <c r="GS114">
        <v>3</v>
      </c>
      <c r="GT114">
        <v>0</v>
      </c>
      <c r="GU114" t="s">
        <v>3</v>
      </c>
      <c r="GV114">
        <f t="shared" si="180"/>
        <v>0</v>
      </c>
      <c r="GW114">
        <v>1</v>
      </c>
      <c r="GX114">
        <f t="shared" si="181"/>
        <v>0</v>
      </c>
      <c r="HA114">
        <v>0</v>
      </c>
      <c r="HB114">
        <v>0</v>
      </c>
      <c r="HC114">
        <f t="shared" si="182"/>
        <v>0</v>
      </c>
      <c r="HE114" t="s">
        <v>3</v>
      </c>
      <c r="HF114" t="s">
        <v>3</v>
      </c>
      <c r="HM114" t="s">
        <v>3</v>
      </c>
      <c r="HN114" t="s">
        <v>3</v>
      </c>
      <c r="HO114" t="s">
        <v>3</v>
      </c>
      <c r="HP114" t="s">
        <v>3</v>
      </c>
      <c r="HQ114" t="s">
        <v>3</v>
      </c>
      <c r="IK114">
        <v>0</v>
      </c>
    </row>
    <row r="115" spans="1:245" x14ac:dyDescent="0.2">
      <c r="A115">
        <v>17</v>
      </c>
      <c r="B115">
        <v>1</v>
      </c>
      <c r="C115">
        <f>ROW(SmtRes!A54)</f>
        <v>54</v>
      </c>
      <c r="D115">
        <f>ROW(EtalonRes!A99)</f>
        <v>99</v>
      </c>
      <c r="E115" t="s">
        <v>213</v>
      </c>
      <c r="F115" t="s">
        <v>86</v>
      </c>
      <c r="G115" t="s">
        <v>87</v>
      </c>
      <c r="H115" t="s">
        <v>38</v>
      </c>
      <c r="I115">
        <f>ROUND(14/10,9)</f>
        <v>1.4</v>
      </c>
      <c r="J115">
        <v>0</v>
      </c>
      <c r="K115">
        <f>ROUND(14/10,9)</f>
        <v>1.4</v>
      </c>
      <c r="O115">
        <f t="shared" si="145"/>
        <v>1314.89</v>
      </c>
      <c r="P115">
        <f t="shared" si="146"/>
        <v>0.88</v>
      </c>
      <c r="Q115">
        <f t="shared" si="147"/>
        <v>0</v>
      </c>
      <c r="R115">
        <f t="shared" si="148"/>
        <v>0</v>
      </c>
      <c r="S115">
        <f t="shared" si="149"/>
        <v>1314.01</v>
      </c>
      <c r="T115">
        <f t="shared" si="150"/>
        <v>0</v>
      </c>
      <c r="U115">
        <f t="shared" si="151"/>
        <v>2.1279999999999997</v>
      </c>
      <c r="V115">
        <f t="shared" si="152"/>
        <v>0</v>
      </c>
      <c r="W115">
        <f t="shared" si="153"/>
        <v>0</v>
      </c>
      <c r="X115">
        <f t="shared" si="154"/>
        <v>919.81</v>
      </c>
      <c r="Y115">
        <f t="shared" si="155"/>
        <v>131.4</v>
      </c>
      <c r="AA115">
        <v>1473083510</v>
      </c>
      <c r="AB115">
        <f t="shared" si="156"/>
        <v>939.21</v>
      </c>
      <c r="AC115">
        <f t="shared" si="157"/>
        <v>0.63</v>
      </c>
      <c r="AD115">
        <f t="shared" si="158"/>
        <v>0</v>
      </c>
      <c r="AE115">
        <f t="shared" si="159"/>
        <v>0</v>
      </c>
      <c r="AF115">
        <f t="shared" si="159"/>
        <v>938.58</v>
      </c>
      <c r="AG115">
        <f t="shared" si="160"/>
        <v>0</v>
      </c>
      <c r="AH115">
        <f t="shared" si="161"/>
        <v>1.52</v>
      </c>
      <c r="AI115">
        <f t="shared" si="161"/>
        <v>0</v>
      </c>
      <c r="AJ115">
        <f t="shared" si="162"/>
        <v>0</v>
      </c>
      <c r="AK115">
        <v>939.21</v>
      </c>
      <c r="AL115">
        <v>0.63</v>
      </c>
      <c r="AM115">
        <v>0</v>
      </c>
      <c r="AN115">
        <v>0</v>
      </c>
      <c r="AO115">
        <v>938.58</v>
      </c>
      <c r="AP115">
        <v>0</v>
      </c>
      <c r="AQ115">
        <v>1.52</v>
      </c>
      <c r="AR115">
        <v>0</v>
      </c>
      <c r="AS115">
        <v>0</v>
      </c>
      <c r="AT115">
        <v>70</v>
      </c>
      <c r="AU115">
        <v>10</v>
      </c>
      <c r="AV115">
        <v>1</v>
      </c>
      <c r="AW115">
        <v>1</v>
      </c>
      <c r="AZ115">
        <v>1</v>
      </c>
      <c r="BA115">
        <v>1</v>
      </c>
      <c r="BB115">
        <v>1</v>
      </c>
      <c r="BC115">
        <v>1</v>
      </c>
      <c r="BD115" t="s">
        <v>3</v>
      </c>
      <c r="BE115" t="s">
        <v>3</v>
      </c>
      <c r="BF115" t="s">
        <v>3</v>
      </c>
      <c r="BG115" t="s">
        <v>3</v>
      </c>
      <c r="BH115">
        <v>0</v>
      </c>
      <c r="BI115">
        <v>4</v>
      </c>
      <c r="BJ115" t="s">
        <v>88</v>
      </c>
      <c r="BM115">
        <v>0</v>
      </c>
      <c r="BN115">
        <v>0</v>
      </c>
      <c r="BO115" t="s">
        <v>3</v>
      </c>
      <c r="BP115">
        <v>0</v>
      </c>
      <c r="BQ115">
        <v>1</v>
      </c>
      <c r="BR115">
        <v>0</v>
      </c>
      <c r="BS115">
        <v>1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3</v>
      </c>
      <c r="BZ115">
        <v>70</v>
      </c>
      <c r="CA115">
        <v>10</v>
      </c>
      <c r="CB115" t="s">
        <v>3</v>
      </c>
      <c r="CE115">
        <v>0</v>
      </c>
      <c r="CF115">
        <v>0</v>
      </c>
      <c r="CG115">
        <v>0</v>
      </c>
      <c r="CM115">
        <v>0</v>
      </c>
      <c r="CN115" t="s">
        <v>3</v>
      </c>
      <c r="CO115">
        <v>0</v>
      </c>
      <c r="CP115">
        <f t="shared" si="163"/>
        <v>1314.89</v>
      </c>
      <c r="CQ115">
        <f t="shared" si="164"/>
        <v>0.63</v>
      </c>
      <c r="CR115">
        <f t="shared" si="165"/>
        <v>0</v>
      </c>
      <c r="CS115">
        <f t="shared" si="166"/>
        <v>0</v>
      </c>
      <c r="CT115">
        <f t="shared" si="167"/>
        <v>938.58</v>
      </c>
      <c r="CU115">
        <f t="shared" si="168"/>
        <v>0</v>
      </c>
      <c r="CV115">
        <f t="shared" si="169"/>
        <v>1.52</v>
      </c>
      <c r="CW115">
        <f t="shared" si="170"/>
        <v>0</v>
      </c>
      <c r="CX115">
        <f t="shared" si="171"/>
        <v>0</v>
      </c>
      <c r="CY115">
        <f t="shared" si="172"/>
        <v>919.80700000000002</v>
      </c>
      <c r="CZ115">
        <f t="shared" si="173"/>
        <v>131.40100000000001</v>
      </c>
      <c r="DC115" t="s">
        <v>3</v>
      </c>
      <c r="DD115" t="s">
        <v>3</v>
      </c>
      <c r="DE115" t="s">
        <v>3</v>
      </c>
      <c r="DF115" t="s">
        <v>3</v>
      </c>
      <c r="DG115" t="s">
        <v>3</v>
      </c>
      <c r="DH115" t="s">
        <v>3</v>
      </c>
      <c r="DI115" t="s">
        <v>3</v>
      </c>
      <c r="DJ115" t="s">
        <v>3</v>
      </c>
      <c r="DK115" t="s">
        <v>3</v>
      </c>
      <c r="DL115" t="s">
        <v>3</v>
      </c>
      <c r="DM115" t="s">
        <v>3</v>
      </c>
      <c r="DN115">
        <v>0</v>
      </c>
      <c r="DO115">
        <v>0</v>
      </c>
      <c r="DP115">
        <v>1</v>
      </c>
      <c r="DQ115">
        <v>1</v>
      </c>
      <c r="DU115">
        <v>16987630</v>
      </c>
      <c r="DV115" t="s">
        <v>38</v>
      </c>
      <c r="DW115" t="s">
        <v>38</v>
      </c>
      <c r="DX115">
        <v>10</v>
      </c>
      <c r="DZ115" t="s">
        <v>3</v>
      </c>
      <c r="EA115" t="s">
        <v>3</v>
      </c>
      <c r="EB115" t="s">
        <v>3</v>
      </c>
      <c r="EC115" t="s">
        <v>3</v>
      </c>
      <c r="EE115">
        <v>1441815344</v>
      </c>
      <c r="EF115">
        <v>1</v>
      </c>
      <c r="EG115" t="s">
        <v>20</v>
      </c>
      <c r="EH115">
        <v>0</v>
      </c>
      <c r="EI115" t="s">
        <v>3</v>
      </c>
      <c r="EJ115">
        <v>4</v>
      </c>
      <c r="EK115">
        <v>0</v>
      </c>
      <c r="EL115" t="s">
        <v>21</v>
      </c>
      <c r="EM115" t="s">
        <v>22</v>
      </c>
      <c r="EO115" t="s">
        <v>3</v>
      </c>
      <c r="EQ115">
        <v>0</v>
      </c>
      <c r="ER115">
        <v>939.21</v>
      </c>
      <c r="ES115">
        <v>0.63</v>
      </c>
      <c r="ET115">
        <v>0</v>
      </c>
      <c r="EU115">
        <v>0</v>
      </c>
      <c r="EV115">
        <v>938.58</v>
      </c>
      <c r="EW115">
        <v>1.52</v>
      </c>
      <c r="EX115">
        <v>0</v>
      </c>
      <c r="EY115">
        <v>0</v>
      </c>
      <c r="FQ115">
        <v>0</v>
      </c>
      <c r="FR115">
        <f t="shared" si="174"/>
        <v>0</v>
      </c>
      <c r="FS115">
        <v>0</v>
      </c>
      <c r="FX115">
        <v>70</v>
      </c>
      <c r="FY115">
        <v>10</v>
      </c>
      <c r="GA115" t="s">
        <v>3</v>
      </c>
      <c r="GD115">
        <v>0</v>
      </c>
      <c r="GF115">
        <v>923339554</v>
      </c>
      <c r="GG115">
        <v>2</v>
      </c>
      <c r="GH115">
        <v>1</v>
      </c>
      <c r="GI115">
        <v>-2</v>
      </c>
      <c r="GJ115">
        <v>0</v>
      </c>
      <c r="GK115">
        <f>ROUND(R115*(R12)/100,2)</f>
        <v>0</v>
      </c>
      <c r="GL115">
        <f t="shared" si="175"/>
        <v>0</v>
      </c>
      <c r="GM115">
        <f t="shared" si="176"/>
        <v>2366.1</v>
      </c>
      <c r="GN115">
        <f t="shared" si="177"/>
        <v>0</v>
      </c>
      <c r="GO115">
        <f t="shared" si="178"/>
        <v>0</v>
      </c>
      <c r="GP115">
        <f t="shared" si="179"/>
        <v>2366.1</v>
      </c>
      <c r="GR115">
        <v>0</v>
      </c>
      <c r="GS115">
        <v>3</v>
      </c>
      <c r="GT115">
        <v>0</v>
      </c>
      <c r="GU115" t="s">
        <v>3</v>
      </c>
      <c r="GV115">
        <f t="shared" si="180"/>
        <v>0</v>
      </c>
      <c r="GW115">
        <v>1</v>
      </c>
      <c r="GX115">
        <f t="shared" si="181"/>
        <v>0</v>
      </c>
      <c r="HA115">
        <v>0</v>
      </c>
      <c r="HB115">
        <v>0</v>
      </c>
      <c r="HC115">
        <f t="shared" si="182"/>
        <v>0</v>
      </c>
      <c r="HE115" t="s">
        <v>3</v>
      </c>
      <c r="HF115" t="s">
        <v>3</v>
      </c>
      <c r="HM115" t="s">
        <v>3</v>
      </c>
      <c r="HN115" t="s">
        <v>3</v>
      </c>
      <c r="HO115" t="s">
        <v>3</v>
      </c>
      <c r="HP115" t="s">
        <v>3</v>
      </c>
      <c r="HQ115" t="s">
        <v>3</v>
      </c>
      <c r="IK115">
        <v>0</v>
      </c>
    </row>
    <row r="116" spans="1:245" x14ac:dyDescent="0.2">
      <c r="A116">
        <v>17</v>
      </c>
      <c r="B116">
        <v>1</v>
      </c>
      <c r="C116">
        <f>ROW(SmtRes!A55)</f>
        <v>55</v>
      </c>
      <c r="D116">
        <f>ROW(EtalonRes!A100)</f>
        <v>100</v>
      </c>
      <c r="E116" t="s">
        <v>214</v>
      </c>
      <c r="F116" t="s">
        <v>45</v>
      </c>
      <c r="G116" t="s">
        <v>46</v>
      </c>
      <c r="H116" t="s">
        <v>38</v>
      </c>
      <c r="I116">
        <f>ROUND(12/10,9)</f>
        <v>1.2</v>
      </c>
      <c r="J116">
        <v>0</v>
      </c>
      <c r="K116">
        <f>ROUND(12/10,9)</f>
        <v>1.2</v>
      </c>
      <c r="O116">
        <f t="shared" si="145"/>
        <v>333.44</v>
      </c>
      <c r="P116">
        <f t="shared" si="146"/>
        <v>0</v>
      </c>
      <c r="Q116">
        <f t="shared" si="147"/>
        <v>0</v>
      </c>
      <c r="R116">
        <f t="shared" si="148"/>
        <v>0</v>
      </c>
      <c r="S116">
        <f t="shared" si="149"/>
        <v>333.44</v>
      </c>
      <c r="T116">
        <f t="shared" si="150"/>
        <v>0</v>
      </c>
      <c r="U116">
        <f t="shared" si="151"/>
        <v>0.54</v>
      </c>
      <c r="V116">
        <f t="shared" si="152"/>
        <v>0</v>
      </c>
      <c r="W116">
        <f t="shared" si="153"/>
        <v>0</v>
      </c>
      <c r="X116">
        <f t="shared" si="154"/>
        <v>233.41</v>
      </c>
      <c r="Y116">
        <f t="shared" si="155"/>
        <v>33.340000000000003</v>
      </c>
      <c r="AA116">
        <v>1473083510</v>
      </c>
      <c r="AB116">
        <f t="shared" si="156"/>
        <v>277.87</v>
      </c>
      <c r="AC116">
        <f t="shared" si="157"/>
        <v>0</v>
      </c>
      <c r="AD116">
        <f t="shared" si="158"/>
        <v>0</v>
      </c>
      <c r="AE116">
        <f t="shared" si="159"/>
        <v>0</v>
      </c>
      <c r="AF116">
        <f t="shared" si="159"/>
        <v>277.87</v>
      </c>
      <c r="AG116">
        <f t="shared" si="160"/>
        <v>0</v>
      </c>
      <c r="AH116">
        <f t="shared" si="161"/>
        <v>0.45</v>
      </c>
      <c r="AI116">
        <f t="shared" si="161"/>
        <v>0</v>
      </c>
      <c r="AJ116">
        <f t="shared" si="162"/>
        <v>0</v>
      </c>
      <c r="AK116">
        <v>277.87</v>
      </c>
      <c r="AL116">
        <v>0</v>
      </c>
      <c r="AM116">
        <v>0</v>
      </c>
      <c r="AN116">
        <v>0</v>
      </c>
      <c r="AO116">
        <v>277.87</v>
      </c>
      <c r="AP116">
        <v>0</v>
      </c>
      <c r="AQ116">
        <v>0.45</v>
      </c>
      <c r="AR116">
        <v>0</v>
      </c>
      <c r="AS116">
        <v>0</v>
      </c>
      <c r="AT116">
        <v>70</v>
      </c>
      <c r="AU116">
        <v>10</v>
      </c>
      <c r="AV116">
        <v>1</v>
      </c>
      <c r="AW116">
        <v>1</v>
      </c>
      <c r="AZ116">
        <v>1</v>
      </c>
      <c r="BA116">
        <v>1</v>
      </c>
      <c r="BB116">
        <v>1</v>
      </c>
      <c r="BC116">
        <v>1</v>
      </c>
      <c r="BD116" t="s">
        <v>3</v>
      </c>
      <c r="BE116" t="s">
        <v>3</v>
      </c>
      <c r="BF116" t="s">
        <v>3</v>
      </c>
      <c r="BG116" t="s">
        <v>3</v>
      </c>
      <c r="BH116">
        <v>0</v>
      </c>
      <c r="BI116">
        <v>4</v>
      </c>
      <c r="BJ116" t="s">
        <v>47</v>
      </c>
      <c r="BM116">
        <v>0</v>
      </c>
      <c r="BN116">
        <v>0</v>
      </c>
      <c r="BO116" t="s">
        <v>3</v>
      </c>
      <c r="BP116">
        <v>0</v>
      </c>
      <c r="BQ116">
        <v>1</v>
      </c>
      <c r="BR116">
        <v>0</v>
      </c>
      <c r="BS116">
        <v>1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</v>
      </c>
      <c r="BZ116">
        <v>70</v>
      </c>
      <c r="CA116">
        <v>10</v>
      </c>
      <c r="CB116" t="s">
        <v>3</v>
      </c>
      <c r="CE116">
        <v>0</v>
      </c>
      <c r="CF116">
        <v>0</v>
      </c>
      <c r="CG116">
        <v>0</v>
      </c>
      <c r="CM116">
        <v>0</v>
      </c>
      <c r="CN116" t="s">
        <v>3</v>
      </c>
      <c r="CO116">
        <v>0</v>
      </c>
      <c r="CP116">
        <f t="shared" si="163"/>
        <v>333.44</v>
      </c>
      <c r="CQ116">
        <f t="shared" si="164"/>
        <v>0</v>
      </c>
      <c r="CR116">
        <f t="shared" si="165"/>
        <v>0</v>
      </c>
      <c r="CS116">
        <f t="shared" si="166"/>
        <v>0</v>
      </c>
      <c r="CT116">
        <f t="shared" si="167"/>
        <v>277.87</v>
      </c>
      <c r="CU116">
        <f t="shared" si="168"/>
        <v>0</v>
      </c>
      <c r="CV116">
        <f t="shared" si="169"/>
        <v>0.45</v>
      </c>
      <c r="CW116">
        <f t="shared" si="170"/>
        <v>0</v>
      </c>
      <c r="CX116">
        <f t="shared" si="171"/>
        <v>0</v>
      </c>
      <c r="CY116">
        <f t="shared" si="172"/>
        <v>233.40799999999999</v>
      </c>
      <c r="CZ116">
        <f t="shared" si="173"/>
        <v>33.344000000000001</v>
      </c>
      <c r="DC116" t="s">
        <v>3</v>
      </c>
      <c r="DD116" t="s">
        <v>3</v>
      </c>
      <c r="DE116" t="s">
        <v>3</v>
      </c>
      <c r="DF116" t="s">
        <v>3</v>
      </c>
      <c r="DG116" t="s">
        <v>3</v>
      </c>
      <c r="DH116" t="s">
        <v>3</v>
      </c>
      <c r="DI116" t="s">
        <v>3</v>
      </c>
      <c r="DJ116" t="s">
        <v>3</v>
      </c>
      <c r="DK116" t="s">
        <v>3</v>
      </c>
      <c r="DL116" t="s">
        <v>3</v>
      </c>
      <c r="DM116" t="s">
        <v>3</v>
      </c>
      <c r="DN116">
        <v>0</v>
      </c>
      <c r="DO116">
        <v>0</v>
      </c>
      <c r="DP116">
        <v>1</v>
      </c>
      <c r="DQ116">
        <v>1</v>
      </c>
      <c r="DU116">
        <v>16987630</v>
      </c>
      <c r="DV116" t="s">
        <v>38</v>
      </c>
      <c r="DW116" t="s">
        <v>38</v>
      </c>
      <c r="DX116">
        <v>10</v>
      </c>
      <c r="DZ116" t="s">
        <v>3</v>
      </c>
      <c r="EA116" t="s">
        <v>3</v>
      </c>
      <c r="EB116" t="s">
        <v>3</v>
      </c>
      <c r="EC116" t="s">
        <v>3</v>
      </c>
      <c r="EE116">
        <v>1441815344</v>
      </c>
      <c r="EF116">
        <v>1</v>
      </c>
      <c r="EG116" t="s">
        <v>20</v>
      </c>
      <c r="EH116">
        <v>0</v>
      </c>
      <c r="EI116" t="s">
        <v>3</v>
      </c>
      <c r="EJ116">
        <v>4</v>
      </c>
      <c r="EK116">
        <v>0</v>
      </c>
      <c r="EL116" t="s">
        <v>21</v>
      </c>
      <c r="EM116" t="s">
        <v>22</v>
      </c>
      <c r="EO116" t="s">
        <v>3</v>
      </c>
      <c r="EQ116">
        <v>0</v>
      </c>
      <c r="ER116">
        <v>277.87</v>
      </c>
      <c r="ES116">
        <v>0</v>
      </c>
      <c r="ET116">
        <v>0</v>
      </c>
      <c r="EU116">
        <v>0</v>
      </c>
      <c r="EV116">
        <v>277.87</v>
      </c>
      <c r="EW116">
        <v>0.45</v>
      </c>
      <c r="EX116">
        <v>0</v>
      </c>
      <c r="EY116">
        <v>0</v>
      </c>
      <c r="FQ116">
        <v>0</v>
      </c>
      <c r="FR116">
        <f t="shared" si="174"/>
        <v>0</v>
      </c>
      <c r="FS116">
        <v>0</v>
      </c>
      <c r="FX116">
        <v>70</v>
      </c>
      <c r="FY116">
        <v>10</v>
      </c>
      <c r="GA116" t="s">
        <v>3</v>
      </c>
      <c r="GD116">
        <v>0</v>
      </c>
      <c r="GF116">
        <v>-559430364</v>
      </c>
      <c r="GG116">
        <v>2</v>
      </c>
      <c r="GH116">
        <v>1</v>
      </c>
      <c r="GI116">
        <v>-2</v>
      </c>
      <c r="GJ116">
        <v>0</v>
      </c>
      <c r="GK116">
        <f>ROUND(R116*(R12)/100,2)</f>
        <v>0</v>
      </c>
      <c r="GL116">
        <f t="shared" si="175"/>
        <v>0</v>
      </c>
      <c r="GM116">
        <f t="shared" si="176"/>
        <v>600.19000000000005</v>
      </c>
      <c r="GN116">
        <f t="shared" si="177"/>
        <v>0</v>
      </c>
      <c r="GO116">
        <f t="shared" si="178"/>
        <v>0</v>
      </c>
      <c r="GP116">
        <f t="shared" si="179"/>
        <v>600.19000000000005</v>
      </c>
      <c r="GR116">
        <v>0</v>
      </c>
      <c r="GS116">
        <v>3</v>
      </c>
      <c r="GT116">
        <v>0</v>
      </c>
      <c r="GU116" t="s">
        <v>3</v>
      </c>
      <c r="GV116">
        <f t="shared" si="180"/>
        <v>0</v>
      </c>
      <c r="GW116">
        <v>1</v>
      </c>
      <c r="GX116">
        <f t="shared" si="181"/>
        <v>0</v>
      </c>
      <c r="HA116">
        <v>0</v>
      </c>
      <c r="HB116">
        <v>0</v>
      </c>
      <c r="HC116">
        <f t="shared" si="182"/>
        <v>0</v>
      </c>
      <c r="HE116" t="s">
        <v>3</v>
      </c>
      <c r="HF116" t="s">
        <v>3</v>
      </c>
      <c r="HM116" t="s">
        <v>3</v>
      </c>
      <c r="HN116" t="s">
        <v>3</v>
      </c>
      <c r="HO116" t="s">
        <v>3</v>
      </c>
      <c r="HP116" t="s">
        <v>3</v>
      </c>
      <c r="HQ116" t="s">
        <v>3</v>
      </c>
      <c r="IK116">
        <v>0</v>
      </c>
    </row>
    <row r="117" spans="1:245" x14ac:dyDescent="0.2">
      <c r="A117">
        <v>17</v>
      </c>
      <c r="B117">
        <v>1</v>
      </c>
      <c r="D117">
        <f>ROW(EtalonRes!A101)</f>
        <v>101</v>
      </c>
      <c r="E117" t="s">
        <v>3</v>
      </c>
      <c r="F117" t="s">
        <v>89</v>
      </c>
      <c r="G117" t="s">
        <v>90</v>
      </c>
      <c r="H117" t="s">
        <v>91</v>
      </c>
      <c r="I117">
        <f>ROUND((150+180+95)*0.25/100,9)</f>
        <v>1.0625</v>
      </c>
      <c r="J117">
        <v>0</v>
      </c>
      <c r="K117">
        <f>ROUND((150+180+95)*0.25/100,9)</f>
        <v>1.0625</v>
      </c>
      <c r="O117">
        <f t="shared" si="145"/>
        <v>6450.86</v>
      </c>
      <c r="P117">
        <f t="shared" si="146"/>
        <v>0</v>
      </c>
      <c r="Q117">
        <f t="shared" si="147"/>
        <v>0</v>
      </c>
      <c r="R117">
        <f t="shared" si="148"/>
        <v>0</v>
      </c>
      <c r="S117">
        <f t="shared" si="149"/>
        <v>6450.86</v>
      </c>
      <c r="T117">
        <f t="shared" si="150"/>
        <v>0</v>
      </c>
      <c r="U117">
        <f t="shared" si="151"/>
        <v>11.475000000000001</v>
      </c>
      <c r="V117">
        <f t="shared" si="152"/>
        <v>0</v>
      </c>
      <c r="W117">
        <f t="shared" si="153"/>
        <v>0</v>
      </c>
      <c r="X117">
        <f t="shared" si="154"/>
        <v>4515.6000000000004</v>
      </c>
      <c r="Y117">
        <f t="shared" si="155"/>
        <v>645.09</v>
      </c>
      <c r="AA117">
        <v>-1</v>
      </c>
      <c r="AB117">
        <f t="shared" si="156"/>
        <v>6071.4</v>
      </c>
      <c r="AC117">
        <f>ROUND(((ES117*12)),6)</f>
        <v>0</v>
      </c>
      <c r="AD117">
        <f>ROUND(((((ET117*12))-((EU117*12)))+AE117),6)</f>
        <v>0</v>
      </c>
      <c r="AE117">
        <f>ROUND(((EU117*12)),6)</f>
        <v>0</v>
      </c>
      <c r="AF117">
        <f>ROUND(((EV117*12)),6)</f>
        <v>6071.4</v>
      </c>
      <c r="AG117">
        <f t="shared" si="160"/>
        <v>0</v>
      </c>
      <c r="AH117">
        <f>((EW117*12))</f>
        <v>10.8</v>
      </c>
      <c r="AI117">
        <f>((EX117*12))</f>
        <v>0</v>
      </c>
      <c r="AJ117">
        <f t="shared" si="162"/>
        <v>0</v>
      </c>
      <c r="AK117">
        <v>505.95</v>
      </c>
      <c r="AL117">
        <v>0</v>
      </c>
      <c r="AM117">
        <v>0</v>
      </c>
      <c r="AN117">
        <v>0</v>
      </c>
      <c r="AO117">
        <v>505.95</v>
      </c>
      <c r="AP117">
        <v>0</v>
      </c>
      <c r="AQ117">
        <v>0.9</v>
      </c>
      <c r="AR117">
        <v>0</v>
      </c>
      <c r="AS117">
        <v>0</v>
      </c>
      <c r="AT117">
        <v>70</v>
      </c>
      <c r="AU117">
        <v>10</v>
      </c>
      <c r="AV117">
        <v>1</v>
      </c>
      <c r="AW117">
        <v>1</v>
      </c>
      <c r="AZ117">
        <v>1</v>
      </c>
      <c r="BA117">
        <v>1</v>
      </c>
      <c r="BB117">
        <v>1</v>
      </c>
      <c r="BC117">
        <v>1</v>
      </c>
      <c r="BD117" t="s">
        <v>3</v>
      </c>
      <c r="BE117" t="s">
        <v>3</v>
      </c>
      <c r="BF117" t="s">
        <v>3</v>
      </c>
      <c r="BG117" t="s">
        <v>3</v>
      </c>
      <c r="BH117">
        <v>0</v>
      </c>
      <c r="BI117">
        <v>4</v>
      </c>
      <c r="BJ117" t="s">
        <v>92</v>
      </c>
      <c r="BM117">
        <v>0</v>
      </c>
      <c r="BN117">
        <v>0</v>
      </c>
      <c r="BO117" t="s">
        <v>3</v>
      </c>
      <c r="BP117">
        <v>0</v>
      </c>
      <c r="BQ117">
        <v>1</v>
      </c>
      <c r="BR117">
        <v>0</v>
      </c>
      <c r="BS117">
        <v>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</v>
      </c>
      <c r="BZ117">
        <v>70</v>
      </c>
      <c r="CA117">
        <v>10</v>
      </c>
      <c r="CB117" t="s">
        <v>3</v>
      </c>
      <c r="CE117">
        <v>0</v>
      </c>
      <c r="CF117">
        <v>0</v>
      </c>
      <c r="CG117">
        <v>0</v>
      </c>
      <c r="CM117">
        <v>0</v>
      </c>
      <c r="CN117" t="s">
        <v>3</v>
      </c>
      <c r="CO117">
        <v>0</v>
      </c>
      <c r="CP117">
        <f t="shared" si="163"/>
        <v>6450.86</v>
      </c>
      <c r="CQ117">
        <f t="shared" si="164"/>
        <v>0</v>
      </c>
      <c r="CR117">
        <f>(((((ET117*12))*BB117-((EU117*12))*BS117)+AE117*BS117)*AV117)</f>
        <v>0</v>
      </c>
      <c r="CS117">
        <f t="shared" si="166"/>
        <v>0</v>
      </c>
      <c r="CT117">
        <f t="shared" si="167"/>
        <v>6071.4</v>
      </c>
      <c r="CU117">
        <f t="shared" si="168"/>
        <v>0</v>
      </c>
      <c r="CV117">
        <f t="shared" si="169"/>
        <v>10.8</v>
      </c>
      <c r="CW117">
        <f t="shared" si="170"/>
        <v>0</v>
      </c>
      <c r="CX117">
        <f t="shared" si="171"/>
        <v>0</v>
      </c>
      <c r="CY117">
        <f t="shared" si="172"/>
        <v>4515.6019999999999</v>
      </c>
      <c r="CZ117">
        <f t="shared" si="173"/>
        <v>645.08600000000001</v>
      </c>
      <c r="DC117" t="s">
        <v>3</v>
      </c>
      <c r="DD117" t="s">
        <v>215</v>
      </c>
      <c r="DE117" t="s">
        <v>215</v>
      </c>
      <c r="DF117" t="s">
        <v>215</v>
      </c>
      <c r="DG117" t="s">
        <v>215</v>
      </c>
      <c r="DH117" t="s">
        <v>3</v>
      </c>
      <c r="DI117" t="s">
        <v>215</v>
      </c>
      <c r="DJ117" t="s">
        <v>215</v>
      </c>
      <c r="DK117" t="s">
        <v>3</v>
      </c>
      <c r="DL117" t="s">
        <v>3</v>
      </c>
      <c r="DM117" t="s">
        <v>3</v>
      </c>
      <c r="DN117">
        <v>0</v>
      </c>
      <c r="DO117">
        <v>0</v>
      </c>
      <c r="DP117">
        <v>1</v>
      </c>
      <c r="DQ117">
        <v>1</v>
      </c>
      <c r="DU117">
        <v>1003</v>
      </c>
      <c r="DV117" t="s">
        <v>91</v>
      </c>
      <c r="DW117" t="s">
        <v>91</v>
      </c>
      <c r="DX117">
        <v>100</v>
      </c>
      <c r="DZ117" t="s">
        <v>3</v>
      </c>
      <c r="EA117" t="s">
        <v>3</v>
      </c>
      <c r="EB117" t="s">
        <v>3</v>
      </c>
      <c r="EC117" t="s">
        <v>3</v>
      </c>
      <c r="EE117">
        <v>1441815344</v>
      </c>
      <c r="EF117">
        <v>1</v>
      </c>
      <c r="EG117" t="s">
        <v>20</v>
      </c>
      <c r="EH117">
        <v>0</v>
      </c>
      <c r="EI117" t="s">
        <v>3</v>
      </c>
      <c r="EJ117">
        <v>4</v>
      </c>
      <c r="EK117">
        <v>0</v>
      </c>
      <c r="EL117" t="s">
        <v>21</v>
      </c>
      <c r="EM117" t="s">
        <v>22</v>
      </c>
      <c r="EO117" t="s">
        <v>3</v>
      </c>
      <c r="EQ117">
        <v>1024</v>
      </c>
      <c r="ER117">
        <v>505.95</v>
      </c>
      <c r="ES117">
        <v>0</v>
      </c>
      <c r="ET117">
        <v>0</v>
      </c>
      <c r="EU117">
        <v>0</v>
      </c>
      <c r="EV117">
        <v>505.95</v>
      </c>
      <c r="EW117">
        <v>0.9</v>
      </c>
      <c r="EX117">
        <v>0</v>
      </c>
      <c r="EY117">
        <v>0</v>
      </c>
      <c r="FQ117">
        <v>0</v>
      </c>
      <c r="FR117">
        <f t="shared" si="174"/>
        <v>0</v>
      </c>
      <c r="FS117">
        <v>0</v>
      </c>
      <c r="FX117">
        <v>70</v>
      </c>
      <c r="FY117">
        <v>10</v>
      </c>
      <c r="GA117" t="s">
        <v>3</v>
      </c>
      <c r="GD117">
        <v>0</v>
      </c>
      <c r="GF117">
        <v>-341239612</v>
      </c>
      <c r="GG117">
        <v>2</v>
      </c>
      <c r="GH117">
        <v>1</v>
      </c>
      <c r="GI117">
        <v>-2</v>
      </c>
      <c r="GJ117">
        <v>0</v>
      </c>
      <c r="GK117">
        <f>ROUND(R117*(R12)/100,2)</f>
        <v>0</v>
      </c>
      <c r="GL117">
        <f t="shared" si="175"/>
        <v>0</v>
      </c>
      <c r="GM117">
        <f t="shared" si="176"/>
        <v>11611.55</v>
      </c>
      <c r="GN117">
        <f t="shared" si="177"/>
        <v>0</v>
      </c>
      <c r="GO117">
        <f t="shared" si="178"/>
        <v>0</v>
      </c>
      <c r="GP117">
        <f t="shared" si="179"/>
        <v>11611.55</v>
      </c>
      <c r="GR117">
        <v>0</v>
      </c>
      <c r="GS117">
        <v>3</v>
      </c>
      <c r="GT117">
        <v>0</v>
      </c>
      <c r="GU117" t="s">
        <v>3</v>
      </c>
      <c r="GV117">
        <f t="shared" si="180"/>
        <v>0</v>
      </c>
      <c r="GW117">
        <v>1</v>
      </c>
      <c r="GX117">
        <f t="shared" si="181"/>
        <v>0</v>
      </c>
      <c r="HA117">
        <v>0</v>
      </c>
      <c r="HB117">
        <v>0</v>
      </c>
      <c r="HC117">
        <f t="shared" si="182"/>
        <v>0</v>
      </c>
      <c r="HE117" t="s">
        <v>3</v>
      </c>
      <c r="HF117" t="s">
        <v>3</v>
      </c>
      <c r="HM117" t="s">
        <v>3</v>
      </c>
      <c r="HN117" t="s">
        <v>3</v>
      </c>
      <c r="HO117" t="s">
        <v>3</v>
      </c>
      <c r="HP117" t="s">
        <v>3</v>
      </c>
      <c r="HQ117" t="s">
        <v>3</v>
      </c>
      <c r="IK117">
        <v>0</v>
      </c>
    </row>
    <row r="118" spans="1:245" x14ac:dyDescent="0.2">
      <c r="A118">
        <v>17</v>
      </c>
      <c r="B118">
        <v>1</v>
      </c>
      <c r="D118">
        <f>ROW(EtalonRes!A102)</f>
        <v>102</v>
      </c>
      <c r="E118" t="s">
        <v>3</v>
      </c>
      <c r="F118" t="s">
        <v>94</v>
      </c>
      <c r="G118" t="s">
        <v>95</v>
      </c>
      <c r="H118" t="s">
        <v>91</v>
      </c>
      <c r="I118">
        <f>ROUND((150+180+95)*0.75/100,9)</f>
        <v>3.1875</v>
      </c>
      <c r="J118">
        <v>0</v>
      </c>
      <c r="K118">
        <f>ROUND((150+180+95)*0.75/100,9)</f>
        <v>3.1875</v>
      </c>
      <c r="O118">
        <f t="shared" si="145"/>
        <v>62444.77</v>
      </c>
      <c r="P118">
        <f t="shared" si="146"/>
        <v>0</v>
      </c>
      <c r="Q118">
        <f t="shared" si="147"/>
        <v>0</v>
      </c>
      <c r="R118">
        <f t="shared" si="148"/>
        <v>0</v>
      </c>
      <c r="S118">
        <f t="shared" si="149"/>
        <v>62444.77</v>
      </c>
      <c r="T118">
        <f t="shared" si="150"/>
        <v>0</v>
      </c>
      <c r="U118">
        <f t="shared" si="151"/>
        <v>111.078</v>
      </c>
      <c r="V118">
        <f t="shared" si="152"/>
        <v>0</v>
      </c>
      <c r="W118">
        <f t="shared" si="153"/>
        <v>0</v>
      </c>
      <c r="X118">
        <f t="shared" si="154"/>
        <v>43711.34</v>
      </c>
      <c r="Y118">
        <f t="shared" si="155"/>
        <v>6244.48</v>
      </c>
      <c r="AA118">
        <v>-1</v>
      </c>
      <c r="AB118">
        <f t="shared" si="156"/>
        <v>19590.516</v>
      </c>
      <c r="AC118">
        <f>ROUND(((ES118*12)),6)</f>
        <v>0</v>
      </c>
      <c r="AD118">
        <f>ROUND(((((ET118*12))-((EU118*12)))+AE118),6)</f>
        <v>0</v>
      </c>
      <c r="AE118">
        <f>ROUND(((EU118*12)),6)</f>
        <v>0</v>
      </c>
      <c r="AF118">
        <f>ROUND((((EV118*12)*1.1)),6)</f>
        <v>19590.516</v>
      </c>
      <c r="AG118">
        <f t="shared" si="160"/>
        <v>0</v>
      </c>
      <c r="AH118">
        <f>(((EW118*12)*1.1))</f>
        <v>34.847999999999999</v>
      </c>
      <c r="AI118">
        <f>((EX118*12))</f>
        <v>0</v>
      </c>
      <c r="AJ118">
        <f t="shared" si="162"/>
        <v>0</v>
      </c>
      <c r="AK118">
        <v>1484.13</v>
      </c>
      <c r="AL118">
        <v>0</v>
      </c>
      <c r="AM118">
        <v>0</v>
      </c>
      <c r="AN118">
        <v>0</v>
      </c>
      <c r="AO118">
        <v>1484.13</v>
      </c>
      <c r="AP118">
        <v>0</v>
      </c>
      <c r="AQ118">
        <v>2.64</v>
      </c>
      <c r="AR118">
        <v>0</v>
      </c>
      <c r="AS118">
        <v>0</v>
      </c>
      <c r="AT118">
        <v>70</v>
      </c>
      <c r="AU118">
        <v>10</v>
      </c>
      <c r="AV118">
        <v>1</v>
      </c>
      <c r="AW118">
        <v>1</v>
      </c>
      <c r="AZ118">
        <v>1</v>
      </c>
      <c r="BA118">
        <v>1</v>
      </c>
      <c r="BB118">
        <v>1</v>
      </c>
      <c r="BC118">
        <v>1</v>
      </c>
      <c r="BD118" t="s">
        <v>3</v>
      </c>
      <c r="BE118" t="s">
        <v>3</v>
      </c>
      <c r="BF118" t="s">
        <v>3</v>
      </c>
      <c r="BG118" t="s">
        <v>3</v>
      </c>
      <c r="BH118">
        <v>0</v>
      </c>
      <c r="BI118">
        <v>4</v>
      </c>
      <c r="BJ118" t="s">
        <v>96</v>
      </c>
      <c r="BM118">
        <v>0</v>
      </c>
      <c r="BN118">
        <v>0</v>
      </c>
      <c r="BO118" t="s">
        <v>3</v>
      </c>
      <c r="BP118">
        <v>0</v>
      </c>
      <c r="BQ118">
        <v>1</v>
      </c>
      <c r="BR118">
        <v>0</v>
      </c>
      <c r="BS118">
        <v>1</v>
      </c>
      <c r="BT118">
        <v>1</v>
      </c>
      <c r="BU118">
        <v>1</v>
      </c>
      <c r="BV118">
        <v>1</v>
      </c>
      <c r="BW118">
        <v>1</v>
      </c>
      <c r="BX118">
        <v>1</v>
      </c>
      <c r="BY118" t="s">
        <v>3</v>
      </c>
      <c r="BZ118">
        <v>70</v>
      </c>
      <c r="CA118">
        <v>10</v>
      </c>
      <c r="CB118" t="s">
        <v>3</v>
      </c>
      <c r="CE118">
        <v>0</v>
      </c>
      <c r="CF118">
        <v>0</v>
      </c>
      <c r="CG118">
        <v>0</v>
      </c>
      <c r="CM118">
        <v>0</v>
      </c>
      <c r="CN118" t="s">
        <v>216</v>
      </c>
      <c r="CO118">
        <v>0</v>
      </c>
      <c r="CP118">
        <f t="shared" si="163"/>
        <v>62444.77</v>
      </c>
      <c r="CQ118">
        <f t="shared" si="164"/>
        <v>0</v>
      </c>
      <c r="CR118">
        <f>(((((ET118*12))*BB118-((EU118*12))*BS118)+AE118*BS118)*AV118)</f>
        <v>0</v>
      </c>
      <c r="CS118">
        <f t="shared" si="166"/>
        <v>0</v>
      </c>
      <c r="CT118">
        <f t="shared" si="167"/>
        <v>19590.516</v>
      </c>
      <c r="CU118">
        <f t="shared" si="168"/>
        <v>0</v>
      </c>
      <c r="CV118">
        <f t="shared" si="169"/>
        <v>34.847999999999999</v>
      </c>
      <c r="CW118">
        <f t="shared" si="170"/>
        <v>0</v>
      </c>
      <c r="CX118">
        <f t="shared" si="171"/>
        <v>0</v>
      </c>
      <c r="CY118">
        <f t="shared" si="172"/>
        <v>43711.338999999993</v>
      </c>
      <c r="CZ118">
        <f t="shared" si="173"/>
        <v>6244.4769999999999</v>
      </c>
      <c r="DC118" t="s">
        <v>3</v>
      </c>
      <c r="DD118" t="s">
        <v>215</v>
      </c>
      <c r="DE118" t="s">
        <v>215</v>
      </c>
      <c r="DF118" t="s">
        <v>215</v>
      </c>
      <c r="DG118" t="s">
        <v>217</v>
      </c>
      <c r="DH118" t="s">
        <v>3</v>
      </c>
      <c r="DI118" t="s">
        <v>217</v>
      </c>
      <c r="DJ118" t="s">
        <v>215</v>
      </c>
      <c r="DK118" t="s">
        <v>3</v>
      </c>
      <c r="DL118" t="s">
        <v>3</v>
      </c>
      <c r="DM118" t="s">
        <v>3</v>
      </c>
      <c r="DN118">
        <v>0</v>
      </c>
      <c r="DO118">
        <v>0</v>
      </c>
      <c r="DP118">
        <v>1</v>
      </c>
      <c r="DQ118">
        <v>1</v>
      </c>
      <c r="DU118">
        <v>1003</v>
      </c>
      <c r="DV118" t="s">
        <v>91</v>
      </c>
      <c r="DW118" t="s">
        <v>91</v>
      </c>
      <c r="DX118">
        <v>100</v>
      </c>
      <c r="DZ118" t="s">
        <v>3</v>
      </c>
      <c r="EA118" t="s">
        <v>3</v>
      </c>
      <c r="EB118" t="s">
        <v>3</v>
      </c>
      <c r="EC118" t="s">
        <v>3</v>
      </c>
      <c r="EE118">
        <v>1441815344</v>
      </c>
      <c r="EF118">
        <v>1</v>
      </c>
      <c r="EG118" t="s">
        <v>20</v>
      </c>
      <c r="EH118">
        <v>0</v>
      </c>
      <c r="EI118" t="s">
        <v>3</v>
      </c>
      <c r="EJ118">
        <v>4</v>
      </c>
      <c r="EK118">
        <v>0</v>
      </c>
      <c r="EL118" t="s">
        <v>21</v>
      </c>
      <c r="EM118" t="s">
        <v>22</v>
      </c>
      <c r="EO118" t="s">
        <v>218</v>
      </c>
      <c r="EQ118">
        <v>1792</v>
      </c>
      <c r="ER118">
        <v>1484.13</v>
      </c>
      <c r="ES118">
        <v>0</v>
      </c>
      <c r="ET118">
        <v>0</v>
      </c>
      <c r="EU118">
        <v>0</v>
      </c>
      <c r="EV118">
        <v>1484.13</v>
      </c>
      <c r="EW118">
        <v>2.64</v>
      </c>
      <c r="EX118">
        <v>0</v>
      </c>
      <c r="EY118">
        <v>0</v>
      </c>
      <c r="FQ118">
        <v>0</v>
      </c>
      <c r="FR118">
        <f t="shared" si="174"/>
        <v>0</v>
      </c>
      <c r="FS118">
        <v>0</v>
      </c>
      <c r="FX118">
        <v>70</v>
      </c>
      <c r="FY118">
        <v>10</v>
      </c>
      <c r="GA118" t="s">
        <v>3</v>
      </c>
      <c r="GD118">
        <v>0</v>
      </c>
      <c r="GF118">
        <v>1802126441</v>
      </c>
      <c r="GG118">
        <v>2</v>
      </c>
      <c r="GH118">
        <v>1</v>
      </c>
      <c r="GI118">
        <v>-2</v>
      </c>
      <c r="GJ118">
        <v>0</v>
      </c>
      <c r="GK118">
        <f>ROUND(R118*(R12)/100,2)</f>
        <v>0</v>
      </c>
      <c r="GL118">
        <f t="shared" si="175"/>
        <v>0</v>
      </c>
      <c r="GM118">
        <f t="shared" si="176"/>
        <v>112400.59</v>
      </c>
      <c r="GN118">
        <f t="shared" si="177"/>
        <v>0</v>
      </c>
      <c r="GO118">
        <f t="shared" si="178"/>
        <v>0</v>
      </c>
      <c r="GP118">
        <f t="shared" si="179"/>
        <v>112400.59</v>
      </c>
      <c r="GR118">
        <v>0</v>
      </c>
      <c r="GS118">
        <v>3</v>
      </c>
      <c r="GT118">
        <v>0</v>
      </c>
      <c r="GU118" t="s">
        <v>3</v>
      </c>
      <c r="GV118">
        <f t="shared" si="180"/>
        <v>0</v>
      </c>
      <c r="GW118">
        <v>1</v>
      </c>
      <c r="GX118">
        <f t="shared" si="181"/>
        <v>0</v>
      </c>
      <c r="HA118">
        <v>0</v>
      </c>
      <c r="HB118">
        <v>0</v>
      </c>
      <c r="HC118">
        <f t="shared" si="182"/>
        <v>0</v>
      </c>
      <c r="HE118" t="s">
        <v>3</v>
      </c>
      <c r="HF118" t="s">
        <v>3</v>
      </c>
      <c r="HM118" t="s">
        <v>3</v>
      </c>
      <c r="HN118" t="s">
        <v>3</v>
      </c>
      <c r="HO118" t="s">
        <v>3</v>
      </c>
      <c r="HP118" t="s">
        <v>3</v>
      </c>
      <c r="HQ118" t="s">
        <v>3</v>
      </c>
      <c r="IK118">
        <v>0</v>
      </c>
    </row>
    <row r="119" spans="1:245" x14ac:dyDescent="0.2">
      <c r="A119">
        <v>19</v>
      </c>
      <c r="B119">
        <v>1</v>
      </c>
      <c r="F119" t="s">
        <v>3</v>
      </c>
      <c r="G119" t="s">
        <v>219</v>
      </c>
      <c r="H119" t="s">
        <v>3</v>
      </c>
      <c r="AA119">
        <v>1</v>
      </c>
      <c r="IK119">
        <v>0</v>
      </c>
    </row>
    <row r="120" spans="1:245" x14ac:dyDescent="0.2">
      <c r="A120">
        <v>17</v>
      </c>
      <c r="B120">
        <v>1</v>
      </c>
      <c r="C120">
        <f>ROW(SmtRes!A69)</f>
        <v>69</v>
      </c>
      <c r="D120">
        <f>ROW(EtalonRes!A116)</f>
        <v>116</v>
      </c>
      <c r="E120" t="s">
        <v>3</v>
      </c>
      <c r="F120" t="s">
        <v>220</v>
      </c>
      <c r="G120" t="s">
        <v>221</v>
      </c>
      <c r="H120" t="s">
        <v>222</v>
      </c>
      <c r="I120">
        <v>1</v>
      </c>
      <c r="J120">
        <v>0</v>
      </c>
      <c r="K120">
        <v>1</v>
      </c>
      <c r="O120">
        <f t="shared" ref="O120:O129" si="183">ROUND(CP120,2)</f>
        <v>104901.62</v>
      </c>
      <c r="P120">
        <f t="shared" ref="P120:P129" si="184">ROUND(CQ120*I120,2)</f>
        <v>6691.78</v>
      </c>
      <c r="Q120">
        <f t="shared" ref="Q120:Q129" si="185">ROUND(CR120*I120,2)</f>
        <v>0</v>
      </c>
      <c r="R120">
        <f t="shared" ref="R120:R129" si="186">ROUND(CS120*I120,2)</f>
        <v>0</v>
      </c>
      <c r="S120">
        <f t="shared" ref="S120:S129" si="187">ROUND(CT120*I120,2)</f>
        <v>98209.84</v>
      </c>
      <c r="T120">
        <f t="shared" ref="T120:T129" si="188">ROUND(CU120*I120,2)</f>
        <v>0</v>
      </c>
      <c r="U120">
        <f t="shared" ref="U120:U129" si="189">CV120*I120</f>
        <v>148</v>
      </c>
      <c r="V120">
        <f t="shared" ref="V120:V129" si="190">CW120*I120</f>
        <v>0</v>
      </c>
      <c r="W120">
        <f t="shared" ref="W120:W129" si="191">ROUND(CX120*I120,2)</f>
        <v>0</v>
      </c>
      <c r="X120">
        <f t="shared" ref="X120:X129" si="192">ROUND(CY120,2)</f>
        <v>68746.89</v>
      </c>
      <c r="Y120">
        <f t="shared" ref="Y120:Y129" si="193">ROUND(CZ120,2)</f>
        <v>9820.98</v>
      </c>
      <c r="AA120">
        <v>-1</v>
      </c>
      <c r="AB120">
        <f t="shared" ref="AB120:AB129" si="194">ROUND((AC120+AD120+AF120),6)</f>
        <v>104901.62</v>
      </c>
      <c r="AC120">
        <f>ROUND((ES120),6)</f>
        <v>6691.78</v>
      </c>
      <c r="AD120">
        <f>ROUND((((ET120)-(EU120))+AE120),6)</f>
        <v>0</v>
      </c>
      <c r="AE120">
        <f>ROUND((EU120),6)</f>
        <v>0</v>
      </c>
      <c r="AF120">
        <f>ROUND((EV120),6)</f>
        <v>98209.84</v>
      </c>
      <c r="AG120">
        <f t="shared" ref="AG120:AG129" si="195">ROUND((AP120),6)</f>
        <v>0</v>
      </c>
      <c r="AH120">
        <f>(EW120)</f>
        <v>148</v>
      </c>
      <c r="AI120">
        <f>(EX120)</f>
        <v>0</v>
      </c>
      <c r="AJ120">
        <f t="shared" ref="AJ120:AJ129" si="196">(AS120)</f>
        <v>0</v>
      </c>
      <c r="AK120">
        <v>104901.62</v>
      </c>
      <c r="AL120">
        <v>6691.78</v>
      </c>
      <c r="AM120">
        <v>0</v>
      </c>
      <c r="AN120">
        <v>0</v>
      </c>
      <c r="AO120">
        <v>98209.84</v>
      </c>
      <c r="AP120">
        <v>0</v>
      </c>
      <c r="AQ120">
        <v>148</v>
      </c>
      <c r="AR120">
        <v>0</v>
      </c>
      <c r="AS120">
        <v>0</v>
      </c>
      <c r="AT120">
        <v>70</v>
      </c>
      <c r="AU120">
        <v>10</v>
      </c>
      <c r="AV120">
        <v>1</v>
      </c>
      <c r="AW120">
        <v>1</v>
      </c>
      <c r="AZ120">
        <v>1</v>
      </c>
      <c r="BA120">
        <v>1</v>
      </c>
      <c r="BB120">
        <v>1</v>
      </c>
      <c r="BC120">
        <v>1</v>
      </c>
      <c r="BD120" t="s">
        <v>3</v>
      </c>
      <c r="BE120" t="s">
        <v>3</v>
      </c>
      <c r="BF120" t="s">
        <v>3</v>
      </c>
      <c r="BG120" t="s">
        <v>3</v>
      </c>
      <c r="BH120">
        <v>0</v>
      </c>
      <c r="BI120">
        <v>4</v>
      </c>
      <c r="BJ120" t="s">
        <v>223</v>
      </c>
      <c r="BM120">
        <v>0</v>
      </c>
      <c r="BN120">
        <v>0</v>
      </c>
      <c r="BO120" t="s">
        <v>3</v>
      </c>
      <c r="BP120">
        <v>0</v>
      </c>
      <c r="BQ120">
        <v>1</v>
      </c>
      <c r="BR120">
        <v>0</v>
      </c>
      <c r="BS120">
        <v>1</v>
      </c>
      <c r="BT120">
        <v>1</v>
      </c>
      <c r="BU120">
        <v>1</v>
      </c>
      <c r="BV120">
        <v>1</v>
      </c>
      <c r="BW120">
        <v>1</v>
      </c>
      <c r="BX120">
        <v>1</v>
      </c>
      <c r="BY120" t="s">
        <v>3</v>
      </c>
      <c r="BZ120">
        <v>70</v>
      </c>
      <c r="CA120">
        <v>10</v>
      </c>
      <c r="CB120" t="s">
        <v>3</v>
      </c>
      <c r="CE120">
        <v>0</v>
      </c>
      <c r="CF120">
        <v>0</v>
      </c>
      <c r="CG120">
        <v>0</v>
      </c>
      <c r="CM120">
        <v>0</v>
      </c>
      <c r="CN120" t="s">
        <v>3</v>
      </c>
      <c r="CO120">
        <v>0</v>
      </c>
      <c r="CP120">
        <f t="shared" ref="CP120:CP129" si="197">(P120+Q120+S120)</f>
        <v>104901.62</v>
      </c>
      <c r="CQ120">
        <f t="shared" ref="CQ120:CQ129" si="198">(AC120*BC120*AW120)</f>
        <v>6691.78</v>
      </c>
      <c r="CR120">
        <f>((((ET120)*BB120-(EU120)*BS120)+AE120*BS120)*AV120)</f>
        <v>0</v>
      </c>
      <c r="CS120">
        <f t="shared" ref="CS120:CS129" si="199">(AE120*BS120*AV120)</f>
        <v>0</v>
      </c>
      <c r="CT120">
        <f t="shared" ref="CT120:CT129" si="200">(AF120*BA120*AV120)</f>
        <v>98209.84</v>
      </c>
      <c r="CU120">
        <f t="shared" ref="CU120:CU129" si="201">AG120</f>
        <v>0</v>
      </c>
      <c r="CV120">
        <f t="shared" ref="CV120:CV129" si="202">(AH120*AV120)</f>
        <v>148</v>
      </c>
      <c r="CW120">
        <f t="shared" ref="CW120:CW129" si="203">AI120</f>
        <v>0</v>
      </c>
      <c r="CX120">
        <f t="shared" ref="CX120:CX129" si="204">AJ120</f>
        <v>0</v>
      </c>
      <c r="CY120">
        <f t="shared" ref="CY120:CY129" si="205">((S120*BZ120)/100)</f>
        <v>68746.887999999992</v>
      </c>
      <c r="CZ120">
        <f t="shared" ref="CZ120:CZ129" si="206">((S120*CA120)/100)</f>
        <v>9820.9839999999986</v>
      </c>
      <c r="DC120" t="s">
        <v>3</v>
      </c>
      <c r="DD120" t="s">
        <v>3</v>
      </c>
      <c r="DE120" t="s">
        <v>3</v>
      </c>
      <c r="DF120" t="s">
        <v>3</v>
      </c>
      <c r="DG120" t="s">
        <v>3</v>
      </c>
      <c r="DH120" t="s">
        <v>3</v>
      </c>
      <c r="DI120" t="s">
        <v>3</v>
      </c>
      <c r="DJ120" t="s">
        <v>3</v>
      </c>
      <c r="DK120" t="s">
        <v>3</v>
      </c>
      <c r="DL120" t="s">
        <v>3</v>
      </c>
      <c r="DM120" t="s">
        <v>3</v>
      </c>
      <c r="DN120">
        <v>0</v>
      </c>
      <c r="DO120">
        <v>0</v>
      </c>
      <c r="DP120">
        <v>1</v>
      </c>
      <c r="DQ120">
        <v>1</v>
      </c>
      <c r="DU120">
        <v>1013</v>
      </c>
      <c r="DV120" t="s">
        <v>222</v>
      </c>
      <c r="DW120" t="s">
        <v>222</v>
      </c>
      <c r="DX120">
        <v>1</v>
      </c>
      <c r="DZ120" t="s">
        <v>3</v>
      </c>
      <c r="EA120" t="s">
        <v>3</v>
      </c>
      <c r="EB120" t="s">
        <v>3</v>
      </c>
      <c r="EC120" t="s">
        <v>3</v>
      </c>
      <c r="EE120">
        <v>1441815344</v>
      </c>
      <c r="EF120">
        <v>1</v>
      </c>
      <c r="EG120" t="s">
        <v>20</v>
      </c>
      <c r="EH120">
        <v>0</v>
      </c>
      <c r="EI120" t="s">
        <v>3</v>
      </c>
      <c r="EJ120">
        <v>4</v>
      </c>
      <c r="EK120">
        <v>0</v>
      </c>
      <c r="EL120" t="s">
        <v>21</v>
      </c>
      <c r="EM120" t="s">
        <v>22</v>
      </c>
      <c r="EO120" t="s">
        <v>3</v>
      </c>
      <c r="EQ120">
        <v>1024</v>
      </c>
      <c r="ER120">
        <v>104901.62</v>
      </c>
      <c r="ES120">
        <v>6691.78</v>
      </c>
      <c r="ET120">
        <v>0</v>
      </c>
      <c r="EU120">
        <v>0</v>
      </c>
      <c r="EV120">
        <v>98209.84</v>
      </c>
      <c r="EW120">
        <v>148</v>
      </c>
      <c r="EX120">
        <v>0</v>
      </c>
      <c r="EY120">
        <v>0</v>
      </c>
      <c r="FQ120">
        <v>0</v>
      </c>
      <c r="FR120">
        <f t="shared" ref="FR120:FR129" si="207">ROUND(IF(BI120=3,GM120,0),2)</f>
        <v>0</v>
      </c>
      <c r="FS120">
        <v>0</v>
      </c>
      <c r="FX120">
        <v>70</v>
      </c>
      <c r="FY120">
        <v>10</v>
      </c>
      <c r="GA120" t="s">
        <v>3</v>
      </c>
      <c r="GD120">
        <v>0</v>
      </c>
      <c r="GF120">
        <v>331213477</v>
      </c>
      <c r="GG120">
        <v>2</v>
      </c>
      <c r="GH120">
        <v>1</v>
      </c>
      <c r="GI120">
        <v>-2</v>
      </c>
      <c r="GJ120">
        <v>0</v>
      </c>
      <c r="GK120">
        <f>ROUND(R120*(R12)/100,2)</f>
        <v>0</v>
      </c>
      <c r="GL120">
        <f t="shared" ref="GL120:GL129" si="208">ROUND(IF(AND(BH120=3,BI120=3,FS120&lt;&gt;0),P120,0),2)</f>
        <v>0</v>
      </c>
      <c r="GM120">
        <f t="shared" ref="GM120:GM129" si="209">ROUND(O120+X120+Y120+GK120,2)+GX120</f>
        <v>183469.49</v>
      </c>
      <c r="GN120">
        <f t="shared" ref="GN120:GN129" si="210">IF(OR(BI120=0,BI120=1),GM120-GX120,0)</f>
        <v>0</v>
      </c>
      <c r="GO120">
        <f t="shared" ref="GO120:GO129" si="211">IF(BI120=2,GM120-GX120,0)</f>
        <v>0</v>
      </c>
      <c r="GP120">
        <f t="shared" ref="GP120:GP129" si="212">IF(BI120=4,GM120-GX120,0)</f>
        <v>183469.49</v>
      </c>
      <c r="GR120">
        <v>0</v>
      </c>
      <c r="GS120">
        <v>3</v>
      </c>
      <c r="GT120">
        <v>0</v>
      </c>
      <c r="GU120" t="s">
        <v>3</v>
      </c>
      <c r="GV120">
        <f t="shared" ref="GV120:GV129" si="213">ROUND((GT120),6)</f>
        <v>0</v>
      </c>
      <c r="GW120">
        <v>1</v>
      </c>
      <c r="GX120">
        <f t="shared" ref="GX120:GX129" si="214">ROUND(HC120*I120,2)</f>
        <v>0</v>
      </c>
      <c r="HA120">
        <v>0</v>
      </c>
      <c r="HB120">
        <v>0</v>
      </c>
      <c r="HC120">
        <f t="shared" ref="HC120:HC129" si="215">GV120*GW120</f>
        <v>0</v>
      </c>
      <c r="HE120" t="s">
        <v>3</v>
      </c>
      <c r="HF120" t="s">
        <v>3</v>
      </c>
      <c r="HM120" t="s">
        <v>3</v>
      </c>
      <c r="HN120" t="s">
        <v>3</v>
      </c>
      <c r="HO120" t="s">
        <v>3</v>
      </c>
      <c r="HP120" t="s">
        <v>3</v>
      </c>
      <c r="HQ120" t="s">
        <v>3</v>
      </c>
      <c r="IK120">
        <v>0</v>
      </c>
    </row>
    <row r="121" spans="1:245" x14ac:dyDescent="0.2">
      <c r="A121">
        <v>17</v>
      </c>
      <c r="B121">
        <v>1</v>
      </c>
      <c r="C121">
        <f>ROW(SmtRes!A72)</f>
        <v>72</v>
      </c>
      <c r="D121">
        <f>ROW(EtalonRes!A119)</f>
        <v>119</v>
      </c>
      <c r="E121" t="s">
        <v>224</v>
      </c>
      <c r="F121" t="s">
        <v>225</v>
      </c>
      <c r="G121" t="s">
        <v>226</v>
      </c>
      <c r="H121" t="s">
        <v>222</v>
      </c>
      <c r="I121">
        <v>1</v>
      </c>
      <c r="J121">
        <v>0</v>
      </c>
      <c r="K121">
        <v>1</v>
      </c>
      <c r="O121">
        <f t="shared" si="183"/>
        <v>6763.78</v>
      </c>
      <c r="P121">
        <f t="shared" si="184"/>
        <v>64.239999999999995</v>
      </c>
      <c r="Q121">
        <f t="shared" si="185"/>
        <v>10.72</v>
      </c>
      <c r="R121">
        <f t="shared" si="186"/>
        <v>0.14000000000000001</v>
      </c>
      <c r="S121">
        <f t="shared" si="187"/>
        <v>6688.82</v>
      </c>
      <c r="T121">
        <f t="shared" si="188"/>
        <v>0</v>
      </c>
      <c r="U121">
        <f t="shared" si="189"/>
        <v>10.08</v>
      </c>
      <c r="V121">
        <f t="shared" si="190"/>
        <v>0</v>
      </c>
      <c r="W121">
        <f t="shared" si="191"/>
        <v>0</v>
      </c>
      <c r="X121">
        <f t="shared" si="192"/>
        <v>4682.17</v>
      </c>
      <c r="Y121">
        <f t="shared" si="193"/>
        <v>668.88</v>
      </c>
      <c r="AA121">
        <v>1473083510</v>
      </c>
      <c r="AB121">
        <f t="shared" si="194"/>
        <v>6763.78</v>
      </c>
      <c r="AC121">
        <f>ROUND(((ES121*2)),6)</f>
        <v>64.239999999999995</v>
      </c>
      <c r="AD121">
        <f>ROUND(((((ET121*2))-((EU121*2)))+AE121),6)</f>
        <v>10.72</v>
      </c>
      <c r="AE121">
        <f>ROUND(((EU121*2)),6)</f>
        <v>0.14000000000000001</v>
      </c>
      <c r="AF121">
        <f>ROUND(((EV121*2)),6)</f>
        <v>6688.82</v>
      </c>
      <c r="AG121">
        <f t="shared" si="195"/>
        <v>0</v>
      </c>
      <c r="AH121">
        <f>((EW121*2))</f>
        <v>10.08</v>
      </c>
      <c r="AI121">
        <f>((EX121*2))</f>
        <v>0</v>
      </c>
      <c r="AJ121">
        <f t="shared" si="196"/>
        <v>0</v>
      </c>
      <c r="AK121">
        <v>3381.89</v>
      </c>
      <c r="AL121">
        <v>32.119999999999997</v>
      </c>
      <c r="AM121">
        <v>5.36</v>
      </c>
      <c r="AN121">
        <v>7.0000000000000007E-2</v>
      </c>
      <c r="AO121">
        <v>3344.41</v>
      </c>
      <c r="AP121">
        <v>0</v>
      </c>
      <c r="AQ121">
        <v>5.04</v>
      </c>
      <c r="AR121">
        <v>0</v>
      </c>
      <c r="AS121">
        <v>0</v>
      </c>
      <c r="AT121">
        <v>70</v>
      </c>
      <c r="AU121">
        <v>10</v>
      </c>
      <c r="AV121">
        <v>1</v>
      </c>
      <c r="AW121">
        <v>1</v>
      </c>
      <c r="AZ121">
        <v>1</v>
      </c>
      <c r="BA121">
        <v>1</v>
      </c>
      <c r="BB121">
        <v>1</v>
      </c>
      <c r="BC121">
        <v>1</v>
      </c>
      <c r="BD121" t="s">
        <v>3</v>
      </c>
      <c r="BE121" t="s">
        <v>3</v>
      </c>
      <c r="BF121" t="s">
        <v>3</v>
      </c>
      <c r="BG121" t="s">
        <v>3</v>
      </c>
      <c r="BH121">
        <v>0</v>
      </c>
      <c r="BI121">
        <v>4</v>
      </c>
      <c r="BJ121" t="s">
        <v>227</v>
      </c>
      <c r="BM121">
        <v>0</v>
      </c>
      <c r="BN121">
        <v>0</v>
      </c>
      <c r="BO121" t="s">
        <v>3</v>
      </c>
      <c r="BP121">
        <v>0</v>
      </c>
      <c r="BQ121">
        <v>1</v>
      </c>
      <c r="BR121">
        <v>0</v>
      </c>
      <c r="BS121">
        <v>1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70</v>
      </c>
      <c r="CA121">
        <v>10</v>
      </c>
      <c r="CB121" t="s">
        <v>3</v>
      </c>
      <c r="CE121">
        <v>0</v>
      </c>
      <c r="CF121">
        <v>0</v>
      </c>
      <c r="CG121">
        <v>0</v>
      </c>
      <c r="CM121">
        <v>0</v>
      </c>
      <c r="CN121" t="s">
        <v>3</v>
      </c>
      <c r="CO121">
        <v>0</v>
      </c>
      <c r="CP121">
        <f t="shared" si="197"/>
        <v>6763.78</v>
      </c>
      <c r="CQ121">
        <f t="shared" si="198"/>
        <v>64.239999999999995</v>
      </c>
      <c r="CR121">
        <f>(((((ET121*2))*BB121-((EU121*2))*BS121)+AE121*BS121)*AV121)</f>
        <v>10.72</v>
      </c>
      <c r="CS121">
        <f t="shared" si="199"/>
        <v>0.14000000000000001</v>
      </c>
      <c r="CT121">
        <f t="shared" si="200"/>
        <v>6688.82</v>
      </c>
      <c r="CU121">
        <f t="shared" si="201"/>
        <v>0</v>
      </c>
      <c r="CV121">
        <f t="shared" si="202"/>
        <v>10.08</v>
      </c>
      <c r="CW121">
        <f t="shared" si="203"/>
        <v>0</v>
      </c>
      <c r="CX121">
        <f t="shared" si="204"/>
        <v>0</v>
      </c>
      <c r="CY121">
        <f t="shared" si="205"/>
        <v>4682.174</v>
      </c>
      <c r="CZ121">
        <f t="shared" si="206"/>
        <v>668.88199999999995</v>
      </c>
      <c r="DC121" t="s">
        <v>3</v>
      </c>
      <c r="DD121" t="s">
        <v>228</v>
      </c>
      <c r="DE121" t="s">
        <v>228</v>
      </c>
      <c r="DF121" t="s">
        <v>228</v>
      </c>
      <c r="DG121" t="s">
        <v>228</v>
      </c>
      <c r="DH121" t="s">
        <v>3</v>
      </c>
      <c r="DI121" t="s">
        <v>228</v>
      </c>
      <c r="DJ121" t="s">
        <v>228</v>
      </c>
      <c r="DK121" t="s">
        <v>3</v>
      </c>
      <c r="DL121" t="s">
        <v>3</v>
      </c>
      <c r="DM121" t="s">
        <v>3</v>
      </c>
      <c r="DN121">
        <v>0</v>
      </c>
      <c r="DO121">
        <v>0</v>
      </c>
      <c r="DP121">
        <v>1</v>
      </c>
      <c r="DQ121">
        <v>1</v>
      </c>
      <c r="DU121">
        <v>1013</v>
      </c>
      <c r="DV121" t="s">
        <v>222</v>
      </c>
      <c r="DW121" t="s">
        <v>222</v>
      </c>
      <c r="DX121">
        <v>1</v>
      </c>
      <c r="DZ121" t="s">
        <v>3</v>
      </c>
      <c r="EA121" t="s">
        <v>3</v>
      </c>
      <c r="EB121" t="s">
        <v>3</v>
      </c>
      <c r="EC121" t="s">
        <v>3</v>
      </c>
      <c r="EE121">
        <v>1441815344</v>
      </c>
      <c r="EF121">
        <v>1</v>
      </c>
      <c r="EG121" t="s">
        <v>20</v>
      </c>
      <c r="EH121">
        <v>0</v>
      </c>
      <c r="EI121" t="s">
        <v>3</v>
      </c>
      <c r="EJ121">
        <v>4</v>
      </c>
      <c r="EK121">
        <v>0</v>
      </c>
      <c r="EL121" t="s">
        <v>21</v>
      </c>
      <c r="EM121" t="s">
        <v>22</v>
      </c>
      <c r="EO121" t="s">
        <v>3</v>
      </c>
      <c r="EQ121">
        <v>0</v>
      </c>
      <c r="ER121">
        <v>3381.89</v>
      </c>
      <c r="ES121">
        <v>32.119999999999997</v>
      </c>
      <c r="ET121">
        <v>5.36</v>
      </c>
      <c r="EU121">
        <v>7.0000000000000007E-2</v>
      </c>
      <c r="EV121">
        <v>3344.41</v>
      </c>
      <c r="EW121">
        <v>5.04</v>
      </c>
      <c r="EX121">
        <v>0</v>
      </c>
      <c r="EY121">
        <v>0</v>
      </c>
      <c r="FQ121">
        <v>0</v>
      </c>
      <c r="FR121">
        <f t="shared" si="207"/>
        <v>0</v>
      </c>
      <c r="FS121">
        <v>0</v>
      </c>
      <c r="FX121">
        <v>70</v>
      </c>
      <c r="FY121">
        <v>10</v>
      </c>
      <c r="GA121" t="s">
        <v>3</v>
      </c>
      <c r="GD121">
        <v>0</v>
      </c>
      <c r="GF121">
        <v>1541964264</v>
      </c>
      <c r="GG121">
        <v>2</v>
      </c>
      <c r="GH121">
        <v>1</v>
      </c>
      <c r="GI121">
        <v>-2</v>
      </c>
      <c r="GJ121">
        <v>0</v>
      </c>
      <c r="GK121">
        <f>ROUND(R121*(R12)/100,2)</f>
        <v>0.15</v>
      </c>
      <c r="GL121">
        <f t="shared" si="208"/>
        <v>0</v>
      </c>
      <c r="GM121">
        <f t="shared" si="209"/>
        <v>12114.98</v>
      </c>
      <c r="GN121">
        <f t="shared" si="210"/>
        <v>0</v>
      </c>
      <c r="GO121">
        <f t="shared" si="211"/>
        <v>0</v>
      </c>
      <c r="GP121">
        <f t="shared" si="212"/>
        <v>12114.98</v>
      </c>
      <c r="GR121">
        <v>0</v>
      </c>
      <c r="GS121">
        <v>3</v>
      </c>
      <c r="GT121">
        <v>0</v>
      </c>
      <c r="GU121" t="s">
        <v>3</v>
      </c>
      <c r="GV121">
        <f t="shared" si="213"/>
        <v>0</v>
      </c>
      <c r="GW121">
        <v>1</v>
      </c>
      <c r="GX121">
        <f t="shared" si="214"/>
        <v>0</v>
      </c>
      <c r="HA121">
        <v>0</v>
      </c>
      <c r="HB121">
        <v>0</v>
      </c>
      <c r="HC121">
        <f t="shared" si="215"/>
        <v>0</v>
      </c>
      <c r="HE121" t="s">
        <v>3</v>
      </c>
      <c r="HF121" t="s">
        <v>3</v>
      </c>
      <c r="HM121" t="s">
        <v>3</v>
      </c>
      <c r="HN121" t="s">
        <v>3</v>
      </c>
      <c r="HO121" t="s">
        <v>3</v>
      </c>
      <c r="HP121" t="s">
        <v>3</v>
      </c>
      <c r="HQ121" t="s">
        <v>3</v>
      </c>
      <c r="IK121">
        <v>0</v>
      </c>
    </row>
    <row r="122" spans="1:245" x14ac:dyDescent="0.2">
      <c r="A122">
        <v>17</v>
      </c>
      <c r="B122">
        <v>1</v>
      </c>
      <c r="C122">
        <f>ROW(SmtRes!A75)</f>
        <v>75</v>
      </c>
      <c r="D122">
        <f>ROW(EtalonRes!A122)</f>
        <v>122</v>
      </c>
      <c r="E122" t="s">
        <v>3</v>
      </c>
      <c r="F122" t="s">
        <v>229</v>
      </c>
      <c r="G122" t="s">
        <v>230</v>
      </c>
      <c r="H122" t="s">
        <v>222</v>
      </c>
      <c r="I122">
        <v>1</v>
      </c>
      <c r="J122">
        <v>0</v>
      </c>
      <c r="K122">
        <v>1</v>
      </c>
      <c r="O122">
        <f t="shared" si="183"/>
        <v>3703.34</v>
      </c>
      <c r="P122">
        <f t="shared" si="184"/>
        <v>3.14</v>
      </c>
      <c r="Q122">
        <f t="shared" si="185"/>
        <v>10.72</v>
      </c>
      <c r="R122">
        <f t="shared" si="186"/>
        <v>0.14000000000000001</v>
      </c>
      <c r="S122">
        <f t="shared" si="187"/>
        <v>3689.48</v>
      </c>
      <c r="T122">
        <f t="shared" si="188"/>
        <v>0</v>
      </c>
      <c r="U122">
        <f t="shared" si="189"/>
        <v>5.56</v>
      </c>
      <c r="V122">
        <f t="shared" si="190"/>
        <v>0</v>
      </c>
      <c r="W122">
        <f t="shared" si="191"/>
        <v>0</v>
      </c>
      <c r="X122">
        <f t="shared" si="192"/>
        <v>2582.64</v>
      </c>
      <c r="Y122">
        <f t="shared" si="193"/>
        <v>368.95</v>
      </c>
      <c r="AA122">
        <v>-1</v>
      </c>
      <c r="AB122">
        <f t="shared" si="194"/>
        <v>3703.34</v>
      </c>
      <c r="AC122">
        <f>ROUND(((ES122*2)),6)</f>
        <v>3.14</v>
      </c>
      <c r="AD122">
        <f>ROUND(((((ET122*2))-((EU122*2)))+AE122),6)</f>
        <v>10.72</v>
      </c>
      <c r="AE122">
        <f>ROUND(((EU122*2)),6)</f>
        <v>0.14000000000000001</v>
      </c>
      <c r="AF122">
        <f>ROUND(((EV122*2)),6)</f>
        <v>3689.48</v>
      </c>
      <c r="AG122">
        <f t="shared" si="195"/>
        <v>0</v>
      </c>
      <c r="AH122">
        <f>((EW122*2))</f>
        <v>5.56</v>
      </c>
      <c r="AI122">
        <f>((EX122*2))</f>
        <v>0</v>
      </c>
      <c r="AJ122">
        <f t="shared" si="196"/>
        <v>0</v>
      </c>
      <c r="AK122">
        <v>1851.67</v>
      </c>
      <c r="AL122">
        <v>1.57</v>
      </c>
      <c r="AM122">
        <v>5.36</v>
      </c>
      <c r="AN122">
        <v>7.0000000000000007E-2</v>
      </c>
      <c r="AO122">
        <v>1844.74</v>
      </c>
      <c r="AP122">
        <v>0</v>
      </c>
      <c r="AQ122">
        <v>2.78</v>
      </c>
      <c r="AR122">
        <v>0</v>
      </c>
      <c r="AS122">
        <v>0</v>
      </c>
      <c r="AT122">
        <v>70</v>
      </c>
      <c r="AU122">
        <v>10</v>
      </c>
      <c r="AV122">
        <v>1</v>
      </c>
      <c r="AW122">
        <v>1</v>
      </c>
      <c r="AZ122">
        <v>1</v>
      </c>
      <c r="BA122">
        <v>1</v>
      </c>
      <c r="BB122">
        <v>1</v>
      </c>
      <c r="BC122">
        <v>1</v>
      </c>
      <c r="BD122" t="s">
        <v>3</v>
      </c>
      <c r="BE122" t="s">
        <v>3</v>
      </c>
      <c r="BF122" t="s">
        <v>3</v>
      </c>
      <c r="BG122" t="s">
        <v>3</v>
      </c>
      <c r="BH122">
        <v>0</v>
      </c>
      <c r="BI122">
        <v>4</v>
      </c>
      <c r="BJ122" t="s">
        <v>231</v>
      </c>
      <c r="BM122">
        <v>0</v>
      </c>
      <c r="BN122">
        <v>0</v>
      </c>
      <c r="BO122" t="s">
        <v>3</v>
      </c>
      <c r="BP122">
        <v>0</v>
      </c>
      <c r="BQ122">
        <v>1</v>
      </c>
      <c r="BR122">
        <v>0</v>
      </c>
      <c r="BS122">
        <v>1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</v>
      </c>
      <c r="BZ122">
        <v>70</v>
      </c>
      <c r="CA122">
        <v>10</v>
      </c>
      <c r="CB122" t="s">
        <v>3</v>
      </c>
      <c r="CE122">
        <v>0</v>
      </c>
      <c r="CF122">
        <v>0</v>
      </c>
      <c r="CG122">
        <v>0</v>
      </c>
      <c r="CM122">
        <v>0</v>
      </c>
      <c r="CN122" t="s">
        <v>3</v>
      </c>
      <c r="CO122">
        <v>0</v>
      </c>
      <c r="CP122">
        <f t="shared" si="197"/>
        <v>3703.34</v>
      </c>
      <c r="CQ122">
        <f t="shared" si="198"/>
        <v>3.14</v>
      </c>
      <c r="CR122">
        <f>(((((ET122*2))*BB122-((EU122*2))*BS122)+AE122*BS122)*AV122)</f>
        <v>10.72</v>
      </c>
      <c r="CS122">
        <f t="shared" si="199"/>
        <v>0.14000000000000001</v>
      </c>
      <c r="CT122">
        <f t="shared" si="200"/>
        <v>3689.48</v>
      </c>
      <c r="CU122">
        <f t="shared" si="201"/>
        <v>0</v>
      </c>
      <c r="CV122">
        <f t="shared" si="202"/>
        <v>5.56</v>
      </c>
      <c r="CW122">
        <f t="shared" si="203"/>
        <v>0</v>
      </c>
      <c r="CX122">
        <f t="shared" si="204"/>
        <v>0</v>
      </c>
      <c r="CY122">
        <f t="shared" si="205"/>
        <v>2582.636</v>
      </c>
      <c r="CZ122">
        <f t="shared" si="206"/>
        <v>368.94800000000004</v>
      </c>
      <c r="DC122" t="s">
        <v>3</v>
      </c>
      <c r="DD122" t="s">
        <v>228</v>
      </c>
      <c r="DE122" t="s">
        <v>228</v>
      </c>
      <c r="DF122" t="s">
        <v>228</v>
      </c>
      <c r="DG122" t="s">
        <v>228</v>
      </c>
      <c r="DH122" t="s">
        <v>3</v>
      </c>
      <c r="DI122" t="s">
        <v>228</v>
      </c>
      <c r="DJ122" t="s">
        <v>228</v>
      </c>
      <c r="DK122" t="s">
        <v>3</v>
      </c>
      <c r="DL122" t="s">
        <v>3</v>
      </c>
      <c r="DM122" t="s">
        <v>3</v>
      </c>
      <c r="DN122">
        <v>0</v>
      </c>
      <c r="DO122">
        <v>0</v>
      </c>
      <c r="DP122">
        <v>1</v>
      </c>
      <c r="DQ122">
        <v>1</v>
      </c>
      <c r="DU122">
        <v>1013</v>
      </c>
      <c r="DV122" t="s">
        <v>222</v>
      </c>
      <c r="DW122" t="s">
        <v>222</v>
      </c>
      <c r="DX122">
        <v>1</v>
      </c>
      <c r="DZ122" t="s">
        <v>3</v>
      </c>
      <c r="EA122" t="s">
        <v>3</v>
      </c>
      <c r="EB122" t="s">
        <v>3</v>
      </c>
      <c r="EC122" t="s">
        <v>3</v>
      </c>
      <c r="EE122">
        <v>1441815344</v>
      </c>
      <c r="EF122">
        <v>1</v>
      </c>
      <c r="EG122" t="s">
        <v>20</v>
      </c>
      <c r="EH122">
        <v>0</v>
      </c>
      <c r="EI122" t="s">
        <v>3</v>
      </c>
      <c r="EJ122">
        <v>4</v>
      </c>
      <c r="EK122">
        <v>0</v>
      </c>
      <c r="EL122" t="s">
        <v>21</v>
      </c>
      <c r="EM122" t="s">
        <v>22</v>
      </c>
      <c r="EO122" t="s">
        <v>3</v>
      </c>
      <c r="EQ122">
        <v>1024</v>
      </c>
      <c r="ER122">
        <v>1851.67</v>
      </c>
      <c r="ES122">
        <v>1.57</v>
      </c>
      <c r="ET122">
        <v>5.36</v>
      </c>
      <c r="EU122">
        <v>7.0000000000000007E-2</v>
      </c>
      <c r="EV122">
        <v>1844.74</v>
      </c>
      <c r="EW122">
        <v>2.78</v>
      </c>
      <c r="EX122">
        <v>0</v>
      </c>
      <c r="EY122">
        <v>0</v>
      </c>
      <c r="FQ122">
        <v>0</v>
      </c>
      <c r="FR122">
        <f t="shared" si="207"/>
        <v>0</v>
      </c>
      <c r="FS122">
        <v>0</v>
      </c>
      <c r="FX122">
        <v>70</v>
      </c>
      <c r="FY122">
        <v>10</v>
      </c>
      <c r="GA122" t="s">
        <v>3</v>
      </c>
      <c r="GD122">
        <v>0</v>
      </c>
      <c r="GF122">
        <v>-905773843</v>
      </c>
      <c r="GG122">
        <v>2</v>
      </c>
      <c r="GH122">
        <v>1</v>
      </c>
      <c r="GI122">
        <v>-2</v>
      </c>
      <c r="GJ122">
        <v>0</v>
      </c>
      <c r="GK122">
        <f>ROUND(R122*(R12)/100,2)</f>
        <v>0.15</v>
      </c>
      <c r="GL122">
        <f t="shared" si="208"/>
        <v>0</v>
      </c>
      <c r="GM122">
        <f t="shared" si="209"/>
        <v>6655.08</v>
      </c>
      <c r="GN122">
        <f t="shared" si="210"/>
        <v>0</v>
      </c>
      <c r="GO122">
        <f t="shared" si="211"/>
        <v>0</v>
      </c>
      <c r="GP122">
        <f t="shared" si="212"/>
        <v>6655.08</v>
      </c>
      <c r="GR122">
        <v>0</v>
      </c>
      <c r="GS122">
        <v>3</v>
      </c>
      <c r="GT122">
        <v>0</v>
      </c>
      <c r="GU122" t="s">
        <v>3</v>
      </c>
      <c r="GV122">
        <f t="shared" si="213"/>
        <v>0</v>
      </c>
      <c r="GW122">
        <v>1</v>
      </c>
      <c r="GX122">
        <f t="shared" si="214"/>
        <v>0</v>
      </c>
      <c r="HA122">
        <v>0</v>
      </c>
      <c r="HB122">
        <v>0</v>
      </c>
      <c r="HC122">
        <f t="shared" si="215"/>
        <v>0</v>
      </c>
      <c r="HE122" t="s">
        <v>3</v>
      </c>
      <c r="HF122" t="s">
        <v>3</v>
      </c>
      <c r="HM122" t="s">
        <v>3</v>
      </c>
      <c r="HN122" t="s">
        <v>3</v>
      </c>
      <c r="HO122" t="s">
        <v>3</v>
      </c>
      <c r="HP122" t="s">
        <v>3</v>
      </c>
      <c r="HQ122" t="s">
        <v>3</v>
      </c>
      <c r="IK122">
        <v>0</v>
      </c>
    </row>
    <row r="123" spans="1:245" x14ac:dyDescent="0.2">
      <c r="A123">
        <v>17</v>
      </c>
      <c r="B123">
        <v>1</v>
      </c>
      <c r="C123">
        <f>ROW(SmtRes!A85)</f>
        <v>85</v>
      </c>
      <c r="D123">
        <f>ROW(EtalonRes!A132)</f>
        <v>132</v>
      </c>
      <c r="E123" t="s">
        <v>3</v>
      </c>
      <c r="F123" t="s">
        <v>232</v>
      </c>
      <c r="G123" t="s">
        <v>233</v>
      </c>
      <c r="H123" t="s">
        <v>222</v>
      </c>
      <c r="I123">
        <v>1</v>
      </c>
      <c r="J123">
        <v>0</v>
      </c>
      <c r="K123">
        <v>1</v>
      </c>
      <c r="O123">
        <f t="shared" si="183"/>
        <v>52961.13</v>
      </c>
      <c r="P123">
        <f t="shared" si="184"/>
        <v>1091.97</v>
      </c>
      <c r="Q123">
        <f t="shared" si="185"/>
        <v>0</v>
      </c>
      <c r="R123">
        <f t="shared" si="186"/>
        <v>0</v>
      </c>
      <c r="S123">
        <f t="shared" si="187"/>
        <v>51869.16</v>
      </c>
      <c r="T123">
        <f t="shared" si="188"/>
        <v>0</v>
      </c>
      <c r="U123">
        <f t="shared" si="189"/>
        <v>84</v>
      </c>
      <c r="V123">
        <f t="shared" si="190"/>
        <v>0</v>
      </c>
      <c r="W123">
        <f t="shared" si="191"/>
        <v>0</v>
      </c>
      <c r="X123">
        <f t="shared" si="192"/>
        <v>36308.410000000003</v>
      </c>
      <c r="Y123">
        <f t="shared" si="193"/>
        <v>5186.92</v>
      </c>
      <c r="AA123">
        <v>-1</v>
      </c>
      <c r="AB123">
        <f t="shared" si="194"/>
        <v>52961.13</v>
      </c>
      <c r="AC123">
        <f>ROUND((ES123),6)</f>
        <v>1091.97</v>
      </c>
      <c r="AD123">
        <f>ROUND((((ET123)-(EU123))+AE123),6)</f>
        <v>0</v>
      </c>
      <c r="AE123">
        <f>ROUND((EU123),6)</f>
        <v>0</v>
      </c>
      <c r="AF123">
        <f>ROUND((EV123),6)</f>
        <v>51869.16</v>
      </c>
      <c r="AG123">
        <f t="shared" si="195"/>
        <v>0</v>
      </c>
      <c r="AH123">
        <f>(EW123)</f>
        <v>84</v>
      </c>
      <c r="AI123">
        <f>(EX123)</f>
        <v>0</v>
      </c>
      <c r="AJ123">
        <f t="shared" si="196"/>
        <v>0</v>
      </c>
      <c r="AK123">
        <v>52961.13</v>
      </c>
      <c r="AL123">
        <v>1091.97</v>
      </c>
      <c r="AM123">
        <v>0</v>
      </c>
      <c r="AN123">
        <v>0</v>
      </c>
      <c r="AO123">
        <v>51869.16</v>
      </c>
      <c r="AP123">
        <v>0</v>
      </c>
      <c r="AQ123">
        <v>84</v>
      </c>
      <c r="AR123">
        <v>0</v>
      </c>
      <c r="AS123">
        <v>0</v>
      </c>
      <c r="AT123">
        <v>70</v>
      </c>
      <c r="AU123">
        <v>10</v>
      </c>
      <c r="AV123">
        <v>1</v>
      </c>
      <c r="AW123">
        <v>1</v>
      </c>
      <c r="AZ123">
        <v>1</v>
      </c>
      <c r="BA123">
        <v>1</v>
      </c>
      <c r="BB123">
        <v>1</v>
      </c>
      <c r="BC123">
        <v>1</v>
      </c>
      <c r="BD123" t="s">
        <v>3</v>
      </c>
      <c r="BE123" t="s">
        <v>3</v>
      </c>
      <c r="BF123" t="s">
        <v>3</v>
      </c>
      <c r="BG123" t="s">
        <v>3</v>
      </c>
      <c r="BH123">
        <v>0</v>
      </c>
      <c r="BI123">
        <v>4</v>
      </c>
      <c r="BJ123" t="s">
        <v>234</v>
      </c>
      <c r="BM123">
        <v>0</v>
      </c>
      <c r="BN123">
        <v>0</v>
      </c>
      <c r="BO123" t="s">
        <v>3</v>
      </c>
      <c r="BP123">
        <v>0</v>
      </c>
      <c r="BQ123">
        <v>1</v>
      </c>
      <c r="BR123">
        <v>0</v>
      </c>
      <c r="BS123">
        <v>1</v>
      </c>
      <c r="BT123">
        <v>1</v>
      </c>
      <c r="BU123">
        <v>1</v>
      </c>
      <c r="BV123">
        <v>1</v>
      </c>
      <c r="BW123">
        <v>1</v>
      </c>
      <c r="BX123">
        <v>1</v>
      </c>
      <c r="BY123" t="s">
        <v>3</v>
      </c>
      <c r="BZ123">
        <v>70</v>
      </c>
      <c r="CA123">
        <v>10</v>
      </c>
      <c r="CB123" t="s">
        <v>3</v>
      </c>
      <c r="CE123">
        <v>0</v>
      </c>
      <c r="CF123">
        <v>0</v>
      </c>
      <c r="CG123">
        <v>0</v>
      </c>
      <c r="CM123">
        <v>0</v>
      </c>
      <c r="CN123" t="s">
        <v>3</v>
      </c>
      <c r="CO123">
        <v>0</v>
      </c>
      <c r="CP123">
        <f t="shared" si="197"/>
        <v>52961.130000000005</v>
      </c>
      <c r="CQ123">
        <f t="shared" si="198"/>
        <v>1091.97</v>
      </c>
      <c r="CR123">
        <f>((((ET123)*BB123-(EU123)*BS123)+AE123*BS123)*AV123)</f>
        <v>0</v>
      </c>
      <c r="CS123">
        <f t="shared" si="199"/>
        <v>0</v>
      </c>
      <c r="CT123">
        <f t="shared" si="200"/>
        <v>51869.16</v>
      </c>
      <c r="CU123">
        <f t="shared" si="201"/>
        <v>0</v>
      </c>
      <c r="CV123">
        <f t="shared" si="202"/>
        <v>84</v>
      </c>
      <c r="CW123">
        <f t="shared" si="203"/>
        <v>0</v>
      </c>
      <c r="CX123">
        <f t="shared" si="204"/>
        <v>0</v>
      </c>
      <c r="CY123">
        <f t="shared" si="205"/>
        <v>36308.412000000004</v>
      </c>
      <c r="CZ123">
        <f t="shared" si="206"/>
        <v>5186.9160000000002</v>
      </c>
      <c r="DC123" t="s">
        <v>3</v>
      </c>
      <c r="DD123" t="s">
        <v>3</v>
      </c>
      <c r="DE123" t="s">
        <v>3</v>
      </c>
      <c r="DF123" t="s">
        <v>3</v>
      </c>
      <c r="DG123" t="s">
        <v>3</v>
      </c>
      <c r="DH123" t="s">
        <v>3</v>
      </c>
      <c r="DI123" t="s">
        <v>3</v>
      </c>
      <c r="DJ123" t="s">
        <v>3</v>
      </c>
      <c r="DK123" t="s">
        <v>3</v>
      </c>
      <c r="DL123" t="s">
        <v>3</v>
      </c>
      <c r="DM123" t="s">
        <v>3</v>
      </c>
      <c r="DN123">
        <v>0</v>
      </c>
      <c r="DO123">
        <v>0</v>
      </c>
      <c r="DP123">
        <v>1</v>
      </c>
      <c r="DQ123">
        <v>1</v>
      </c>
      <c r="DU123">
        <v>1013</v>
      </c>
      <c r="DV123" t="s">
        <v>222</v>
      </c>
      <c r="DW123" t="s">
        <v>222</v>
      </c>
      <c r="DX123">
        <v>1</v>
      </c>
      <c r="DZ123" t="s">
        <v>3</v>
      </c>
      <c r="EA123" t="s">
        <v>3</v>
      </c>
      <c r="EB123" t="s">
        <v>3</v>
      </c>
      <c r="EC123" t="s">
        <v>3</v>
      </c>
      <c r="EE123">
        <v>1441815344</v>
      </c>
      <c r="EF123">
        <v>1</v>
      </c>
      <c r="EG123" t="s">
        <v>20</v>
      </c>
      <c r="EH123">
        <v>0</v>
      </c>
      <c r="EI123" t="s">
        <v>3</v>
      </c>
      <c r="EJ123">
        <v>4</v>
      </c>
      <c r="EK123">
        <v>0</v>
      </c>
      <c r="EL123" t="s">
        <v>21</v>
      </c>
      <c r="EM123" t="s">
        <v>22</v>
      </c>
      <c r="EO123" t="s">
        <v>3</v>
      </c>
      <c r="EQ123">
        <v>1024</v>
      </c>
      <c r="ER123">
        <v>52961.13</v>
      </c>
      <c r="ES123">
        <v>1091.97</v>
      </c>
      <c r="ET123">
        <v>0</v>
      </c>
      <c r="EU123">
        <v>0</v>
      </c>
      <c r="EV123">
        <v>51869.16</v>
      </c>
      <c r="EW123">
        <v>84</v>
      </c>
      <c r="EX123">
        <v>0</v>
      </c>
      <c r="EY123">
        <v>0</v>
      </c>
      <c r="FQ123">
        <v>0</v>
      </c>
      <c r="FR123">
        <f t="shared" si="207"/>
        <v>0</v>
      </c>
      <c r="FS123">
        <v>0</v>
      </c>
      <c r="FX123">
        <v>70</v>
      </c>
      <c r="FY123">
        <v>10</v>
      </c>
      <c r="GA123" t="s">
        <v>3</v>
      </c>
      <c r="GD123">
        <v>0</v>
      </c>
      <c r="GF123">
        <v>-1286809581</v>
      </c>
      <c r="GG123">
        <v>2</v>
      </c>
      <c r="GH123">
        <v>1</v>
      </c>
      <c r="GI123">
        <v>-2</v>
      </c>
      <c r="GJ123">
        <v>0</v>
      </c>
      <c r="GK123">
        <f>ROUND(R123*(R12)/100,2)</f>
        <v>0</v>
      </c>
      <c r="GL123">
        <f t="shared" si="208"/>
        <v>0</v>
      </c>
      <c r="GM123">
        <f t="shared" si="209"/>
        <v>94456.46</v>
      </c>
      <c r="GN123">
        <f t="shared" si="210"/>
        <v>0</v>
      </c>
      <c r="GO123">
        <f t="shared" si="211"/>
        <v>0</v>
      </c>
      <c r="GP123">
        <f t="shared" si="212"/>
        <v>94456.46</v>
      </c>
      <c r="GR123">
        <v>0</v>
      </c>
      <c r="GS123">
        <v>3</v>
      </c>
      <c r="GT123">
        <v>0</v>
      </c>
      <c r="GU123" t="s">
        <v>3</v>
      </c>
      <c r="GV123">
        <f t="shared" si="213"/>
        <v>0</v>
      </c>
      <c r="GW123">
        <v>1</v>
      </c>
      <c r="GX123">
        <f t="shared" si="214"/>
        <v>0</v>
      </c>
      <c r="HA123">
        <v>0</v>
      </c>
      <c r="HB123">
        <v>0</v>
      </c>
      <c r="HC123">
        <f t="shared" si="215"/>
        <v>0</v>
      </c>
      <c r="HE123" t="s">
        <v>3</v>
      </c>
      <c r="HF123" t="s">
        <v>3</v>
      </c>
      <c r="HM123" t="s">
        <v>3</v>
      </c>
      <c r="HN123" t="s">
        <v>3</v>
      </c>
      <c r="HO123" t="s">
        <v>3</v>
      </c>
      <c r="HP123" t="s">
        <v>3</v>
      </c>
      <c r="HQ123" t="s">
        <v>3</v>
      </c>
      <c r="IK123">
        <v>0</v>
      </c>
    </row>
    <row r="124" spans="1:245" x14ac:dyDescent="0.2">
      <c r="A124">
        <v>17</v>
      </c>
      <c r="B124">
        <v>1</v>
      </c>
      <c r="C124">
        <f>ROW(SmtRes!A87)</f>
        <v>87</v>
      </c>
      <c r="D124">
        <f>ROW(EtalonRes!A134)</f>
        <v>134</v>
      </c>
      <c r="E124" t="s">
        <v>235</v>
      </c>
      <c r="F124" t="s">
        <v>236</v>
      </c>
      <c r="G124" t="s">
        <v>237</v>
      </c>
      <c r="H124" t="s">
        <v>222</v>
      </c>
      <c r="I124">
        <v>1</v>
      </c>
      <c r="J124">
        <v>0</v>
      </c>
      <c r="K124">
        <v>1</v>
      </c>
      <c r="O124">
        <f t="shared" si="183"/>
        <v>3689.74</v>
      </c>
      <c r="P124">
        <f t="shared" si="184"/>
        <v>0.26</v>
      </c>
      <c r="Q124">
        <f t="shared" si="185"/>
        <v>0</v>
      </c>
      <c r="R124">
        <f t="shared" si="186"/>
        <v>0</v>
      </c>
      <c r="S124">
        <f t="shared" si="187"/>
        <v>3689.48</v>
      </c>
      <c r="T124">
        <f t="shared" si="188"/>
        <v>0</v>
      </c>
      <c r="U124">
        <f t="shared" si="189"/>
        <v>5.56</v>
      </c>
      <c r="V124">
        <f t="shared" si="190"/>
        <v>0</v>
      </c>
      <c r="W124">
        <f t="shared" si="191"/>
        <v>0</v>
      </c>
      <c r="X124">
        <f t="shared" si="192"/>
        <v>2582.64</v>
      </c>
      <c r="Y124">
        <f t="shared" si="193"/>
        <v>368.95</v>
      </c>
      <c r="AA124">
        <v>1473083510</v>
      </c>
      <c r="AB124">
        <f t="shared" si="194"/>
        <v>3689.74</v>
      </c>
      <c r="AC124">
        <f>ROUND(((ES124*2)),6)</f>
        <v>0.26</v>
      </c>
      <c r="AD124">
        <f>ROUND(((((ET124*2))-((EU124*2)))+AE124),6)</f>
        <v>0</v>
      </c>
      <c r="AE124">
        <f>ROUND(((EU124*2)),6)</f>
        <v>0</v>
      </c>
      <c r="AF124">
        <f>ROUND(((EV124*2)),6)</f>
        <v>3689.48</v>
      </c>
      <c r="AG124">
        <f t="shared" si="195"/>
        <v>0</v>
      </c>
      <c r="AH124">
        <f>((EW124*2))</f>
        <v>5.56</v>
      </c>
      <c r="AI124">
        <f>((EX124*2))</f>
        <v>0</v>
      </c>
      <c r="AJ124">
        <f t="shared" si="196"/>
        <v>0</v>
      </c>
      <c r="AK124">
        <v>1844.87</v>
      </c>
      <c r="AL124">
        <v>0.13</v>
      </c>
      <c r="AM124">
        <v>0</v>
      </c>
      <c r="AN124">
        <v>0</v>
      </c>
      <c r="AO124">
        <v>1844.74</v>
      </c>
      <c r="AP124">
        <v>0</v>
      </c>
      <c r="AQ124">
        <v>2.78</v>
      </c>
      <c r="AR124">
        <v>0</v>
      </c>
      <c r="AS124">
        <v>0</v>
      </c>
      <c r="AT124">
        <v>70</v>
      </c>
      <c r="AU124">
        <v>10</v>
      </c>
      <c r="AV124">
        <v>1</v>
      </c>
      <c r="AW124">
        <v>1</v>
      </c>
      <c r="AZ124">
        <v>1</v>
      </c>
      <c r="BA124">
        <v>1</v>
      </c>
      <c r="BB124">
        <v>1</v>
      </c>
      <c r="BC124">
        <v>1</v>
      </c>
      <c r="BD124" t="s">
        <v>3</v>
      </c>
      <c r="BE124" t="s">
        <v>3</v>
      </c>
      <c r="BF124" t="s">
        <v>3</v>
      </c>
      <c r="BG124" t="s">
        <v>3</v>
      </c>
      <c r="BH124">
        <v>0</v>
      </c>
      <c r="BI124">
        <v>4</v>
      </c>
      <c r="BJ124" t="s">
        <v>238</v>
      </c>
      <c r="BM124">
        <v>0</v>
      </c>
      <c r="BN124">
        <v>0</v>
      </c>
      <c r="BO124" t="s">
        <v>3</v>
      </c>
      <c r="BP124">
        <v>0</v>
      </c>
      <c r="BQ124">
        <v>1</v>
      </c>
      <c r="BR124">
        <v>0</v>
      </c>
      <c r="BS124">
        <v>1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3</v>
      </c>
      <c r="BZ124">
        <v>70</v>
      </c>
      <c r="CA124">
        <v>10</v>
      </c>
      <c r="CB124" t="s">
        <v>3</v>
      </c>
      <c r="CE124">
        <v>0</v>
      </c>
      <c r="CF124">
        <v>0</v>
      </c>
      <c r="CG124">
        <v>0</v>
      </c>
      <c r="CM124">
        <v>0</v>
      </c>
      <c r="CN124" t="s">
        <v>3</v>
      </c>
      <c r="CO124">
        <v>0</v>
      </c>
      <c r="CP124">
        <f t="shared" si="197"/>
        <v>3689.7400000000002</v>
      </c>
      <c r="CQ124">
        <f t="shared" si="198"/>
        <v>0.26</v>
      </c>
      <c r="CR124">
        <f>(((((ET124*2))*BB124-((EU124*2))*BS124)+AE124*BS124)*AV124)</f>
        <v>0</v>
      </c>
      <c r="CS124">
        <f t="shared" si="199"/>
        <v>0</v>
      </c>
      <c r="CT124">
        <f t="shared" si="200"/>
        <v>3689.48</v>
      </c>
      <c r="CU124">
        <f t="shared" si="201"/>
        <v>0</v>
      </c>
      <c r="CV124">
        <f t="shared" si="202"/>
        <v>5.56</v>
      </c>
      <c r="CW124">
        <f t="shared" si="203"/>
        <v>0</v>
      </c>
      <c r="CX124">
        <f t="shared" si="204"/>
        <v>0</v>
      </c>
      <c r="CY124">
        <f t="shared" si="205"/>
        <v>2582.636</v>
      </c>
      <c r="CZ124">
        <f t="shared" si="206"/>
        <v>368.94800000000004</v>
      </c>
      <c r="DC124" t="s">
        <v>3</v>
      </c>
      <c r="DD124" t="s">
        <v>228</v>
      </c>
      <c r="DE124" t="s">
        <v>228</v>
      </c>
      <c r="DF124" t="s">
        <v>228</v>
      </c>
      <c r="DG124" t="s">
        <v>228</v>
      </c>
      <c r="DH124" t="s">
        <v>3</v>
      </c>
      <c r="DI124" t="s">
        <v>228</v>
      </c>
      <c r="DJ124" t="s">
        <v>228</v>
      </c>
      <c r="DK124" t="s">
        <v>3</v>
      </c>
      <c r="DL124" t="s">
        <v>3</v>
      </c>
      <c r="DM124" t="s">
        <v>3</v>
      </c>
      <c r="DN124">
        <v>0</v>
      </c>
      <c r="DO124">
        <v>0</v>
      </c>
      <c r="DP124">
        <v>1</v>
      </c>
      <c r="DQ124">
        <v>1</v>
      </c>
      <c r="DU124">
        <v>1013</v>
      </c>
      <c r="DV124" t="s">
        <v>222</v>
      </c>
      <c r="DW124" t="s">
        <v>222</v>
      </c>
      <c r="DX124">
        <v>1</v>
      </c>
      <c r="DZ124" t="s">
        <v>3</v>
      </c>
      <c r="EA124" t="s">
        <v>3</v>
      </c>
      <c r="EB124" t="s">
        <v>3</v>
      </c>
      <c r="EC124" t="s">
        <v>3</v>
      </c>
      <c r="EE124">
        <v>1441815344</v>
      </c>
      <c r="EF124">
        <v>1</v>
      </c>
      <c r="EG124" t="s">
        <v>20</v>
      </c>
      <c r="EH124">
        <v>0</v>
      </c>
      <c r="EI124" t="s">
        <v>3</v>
      </c>
      <c r="EJ124">
        <v>4</v>
      </c>
      <c r="EK124">
        <v>0</v>
      </c>
      <c r="EL124" t="s">
        <v>21</v>
      </c>
      <c r="EM124" t="s">
        <v>22</v>
      </c>
      <c r="EO124" t="s">
        <v>3</v>
      </c>
      <c r="EQ124">
        <v>0</v>
      </c>
      <c r="ER124">
        <v>1844.87</v>
      </c>
      <c r="ES124">
        <v>0.13</v>
      </c>
      <c r="ET124">
        <v>0</v>
      </c>
      <c r="EU124">
        <v>0</v>
      </c>
      <c r="EV124">
        <v>1844.74</v>
      </c>
      <c r="EW124">
        <v>2.78</v>
      </c>
      <c r="EX124">
        <v>0</v>
      </c>
      <c r="EY124">
        <v>0</v>
      </c>
      <c r="FQ124">
        <v>0</v>
      </c>
      <c r="FR124">
        <f t="shared" si="207"/>
        <v>0</v>
      </c>
      <c r="FS124">
        <v>0</v>
      </c>
      <c r="FX124">
        <v>70</v>
      </c>
      <c r="FY124">
        <v>10</v>
      </c>
      <c r="GA124" t="s">
        <v>3</v>
      </c>
      <c r="GD124">
        <v>0</v>
      </c>
      <c r="GF124">
        <v>-1375426856</v>
      </c>
      <c r="GG124">
        <v>2</v>
      </c>
      <c r="GH124">
        <v>1</v>
      </c>
      <c r="GI124">
        <v>-2</v>
      </c>
      <c r="GJ124">
        <v>0</v>
      </c>
      <c r="GK124">
        <f>ROUND(R124*(R12)/100,2)</f>
        <v>0</v>
      </c>
      <c r="GL124">
        <f t="shared" si="208"/>
        <v>0</v>
      </c>
      <c r="GM124">
        <f t="shared" si="209"/>
        <v>6641.33</v>
      </c>
      <c r="GN124">
        <f t="shared" si="210"/>
        <v>0</v>
      </c>
      <c r="GO124">
        <f t="shared" si="211"/>
        <v>0</v>
      </c>
      <c r="GP124">
        <f t="shared" si="212"/>
        <v>6641.33</v>
      </c>
      <c r="GR124">
        <v>0</v>
      </c>
      <c r="GS124">
        <v>3</v>
      </c>
      <c r="GT124">
        <v>0</v>
      </c>
      <c r="GU124" t="s">
        <v>3</v>
      </c>
      <c r="GV124">
        <f t="shared" si="213"/>
        <v>0</v>
      </c>
      <c r="GW124">
        <v>1</v>
      </c>
      <c r="GX124">
        <f t="shared" si="214"/>
        <v>0</v>
      </c>
      <c r="HA124">
        <v>0</v>
      </c>
      <c r="HB124">
        <v>0</v>
      </c>
      <c r="HC124">
        <f t="shared" si="215"/>
        <v>0</v>
      </c>
      <c r="HE124" t="s">
        <v>3</v>
      </c>
      <c r="HF124" t="s">
        <v>3</v>
      </c>
      <c r="HM124" t="s">
        <v>3</v>
      </c>
      <c r="HN124" t="s">
        <v>3</v>
      </c>
      <c r="HO124" t="s">
        <v>3</v>
      </c>
      <c r="HP124" t="s">
        <v>3</v>
      </c>
      <c r="HQ124" t="s">
        <v>3</v>
      </c>
      <c r="IK124">
        <v>0</v>
      </c>
    </row>
    <row r="125" spans="1:245" x14ac:dyDescent="0.2">
      <c r="A125">
        <v>17</v>
      </c>
      <c r="B125">
        <v>1</v>
      </c>
      <c r="C125">
        <f>ROW(SmtRes!A89)</f>
        <v>89</v>
      </c>
      <c r="D125">
        <f>ROW(EtalonRes!A136)</f>
        <v>136</v>
      </c>
      <c r="E125" t="s">
        <v>3</v>
      </c>
      <c r="F125" t="s">
        <v>239</v>
      </c>
      <c r="G125" t="s">
        <v>240</v>
      </c>
      <c r="H125" t="s">
        <v>222</v>
      </c>
      <c r="I125">
        <v>1</v>
      </c>
      <c r="J125">
        <v>0</v>
      </c>
      <c r="K125">
        <v>1</v>
      </c>
      <c r="O125">
        <f t="shared" si="183"/>
        <v>1990.98</v>
      </c>
      <c r="P125">
        <f t="shared" si="184"/>
        <v>0.26</v>
      </c>
      <c r="Q125">
        <f t="shared" si="185"/>
        <v>0</v>
      </c>
      <c r="R125">
        <f t="shared" si="186"/>
        <v>0</v>
      </c>
      <c r="S125">
        <f t="shared" si="187"/>
        <v>1990.72</v>
      </c>
      <c r="T125">
        <f t="shared" si="188"/>
        <v>0</v>
      </c>
      <c r="U125">
        <f t="shared" si="189"/>
        <v>3</v>
      </c>
      <c r="V125">
        <f t="shared" si="190"/>
        <v>0</v>
      </c>
      <c r="W125">
        <f t="shared" si="191"/>
        <v>0</v>
      </c>
      <c r="X125">
        <f t="shared" si="192"/>
        <v>1393.5</v>
      </c>
      <c r="Y125">
        <f t="shared" si="193"/>
        <v>199.07</v>
      </c>
      <c r="AA125">
        <v>-1</v>
      </c>
      <c r="AB125">
        <f t="shared" si="194"/>
        <v>1990.98</v>
      </c>
      <c r="AC125">
        <f>ROUND(((ES125*2)),6)</f>
        <v>0.26</v>
      </c>
      <c r="AD125">
        <f>ROUND(((((ET125*2))-((EU125*2)))+AE125),6)</f>
        <v>0</v>
      </c>
      <c r="AE125">
        <f>ROUND(((EU125*2)),6)</f>
        <v>0</v>
      </c>
      <c r="AF125">
        <f>ROUND(((EV125*2)),6)</f>
        <v>1990.72</v>
      </c>
      <c r="AG125">
        <f t="shared" si="195"/>
        <v>0</v>
      </c>
      <c r="AH125">
        <f>((EW125*2))</f>
        <v>3</v>
      </c>
      <c r="AI125">
        <f>((EX125*2))</f>
        <v>0</v>
      </c>
      <c r="AJ125">
        <f t="shared" si="196"/>
        <v>0</v>
      </c>
      <c r="AK125">
        <v>995.49</v>
      </c>
      <c r="AL125">
        <v>0.13</v>
      </c>
      <c r="AM125">
        <v>0</v>
      </c>
      <c r="AN125">
        <v>0</v>
      </c>
      <c r="AO125">
        <v>995.36</v>
      </c>
      <c r="AP125">
        <v>0</v>
      </c>
      <c r="AQ125">
        <v>1.5</v>
      </c>
      <c r="AR125">
        <v>0</v>
      </c>
      <c r="AS125">
        <v>0</v>
      </c>
      <c r="AT125">
        <v>70</v>
      </c>
      <c r="AU125">
        <v>10</v>
      </c>
      <c r="AV125">
        <v>1</v>
      </c>
      <c r="AW125">
        <v>1</v>
      </c>
      <c r="AZ125">
        <v>1</v>
      </c>
      <c r="BA125">
        <v>1</v>
      </c>
      <c r="BB125">
        <v>1</v>
      </c>
      <c r="BC125">
        <v>1</v>
      </c>
      <c r="BD125" t="s">
        <v>3</v>
      </c>
      <c r="BE125" t="s">
        <v>3</v>
      </c>
      <c r="BF125" t="s">
        <v>3</v>
      </c>
      <c r="BG125" t="s">
        <v>3</v>
      </c>
      <c r="BH125">
        <v>0</v>
      </c>
      <c r="BI125">
        <v>4</v>
      </c>
      <c r="BJ125" t="s">
        <v>241</v>
      </c>
      <c r="BM125">
        <v>0</v>
      </c>
      <c r="BN125">
        <v>0</v>
      </c>
      <c r="BO125" t="s">
        <v>3</v>
      </c>
      <c r="BP125">
        <v>0</v>
      </c>
      <c r="BQ125">
        <v>1</v>
      </c>
      <c r="BR125">
        <v>0</v>
      </c>
      <c r="BS125">
        <v>1</v>
      </c>
      <c r="BT125">
        <v>1</v>
      </c>
      <c r="BU125">
        <v>1</v>
      </c>
      <c r="BV125">
        <v>1</v>
      </c>
      <c r="BW125">
        <v>1</v>
      </c>
      <c r="BX125">
        <v>1</v>
      </c>
      <c r="BY125" t="s">
        <v>3</v>
      </c>
      <c r="BZ125">
        <v>70</v>
      </c>
      <c r="CA125">
        <v>10</v>
      </c>
      <c r="CB125" t="s">
        <v>3</v>
      </c>
      <c r="CE125">
        <v>0</v>
      </c>
      <c r="CF125">
        <v>0</v>
      </c>
      <c r="CG125">
        <v>0</v>
      </c>
      <c r="CM125">
        <v>0</v>
      </c>
      <c r="CN125" t="s">
        <v>3</v>
      </c>
      <c r="CO125">
        <v>0</v>
      </c>
      <c r="CP125">
        <f t="shared" si="197"/>
        <v>1990.98</v>
      </c>
      <c r="CQ125">
        <f t="shared" si="198"/>
        <v>0.26</v>
      </c>
      <c r="CR125">
        <f>(((((ET125*2))*BB125-((EU125*2))*BS125)+AE125*BS125)*AV125)</f>
        <v>0</v>
      </c>
      <c r="CS125">
        <f t="shared" si="199"/>
        <v>0</v>
      </c>
      <c r="CT125">
        <f t="shared" si="200"/>
        <v>1990.72</v>
      </c>
      <c r="CU125">
        <f t="shared" si="201"/>
        <v>0</v>
      </c>
      <c r="CV125">
        <f t="shared" si="202"/>
        <v>3</v>
      </c>
      <c r="CW125">
        <f t="shared" si="203"/>
        <v>0</v>
      </c>
      <c r="CX125">
        <f t="shared" si="204"/>
        <v>0</v>
      </c>
      <c r="CY125">
        <f t="shared" si="205"/>
        <v>1393.5039999999999</v>
      </c>
      <c r="CZ125">
        <f t="shared" si="206"/>
        <v>199.072</v>
      </c>
      <c r="DC125" t="s">
        <v>3</v>
      </c>
      <c r="DD125" t="s">
        <v>228</v>
      </c>
      <c r="DE125" t="s">
        <v>228</v>
      </c>
      <c r="DF125" t="s">
        <v>228</v>
      </c>
      <c r="DG125" t="s">
        <v>228</v>
      </c>
      <c r="DH125" t="s">
        <v>3</v>
      </c>
      <c r="DI125" t="s">
        <v>228</v>
      </c>
      <c r="DJ125" t="s">
        <v>228</v>
      </c>
      <c r="DK125" t="s">
        <v>3</v>
      </c>
      <c r="DL125" t="s">
        <v>3</v>
      </c>
      <c r="DM125" t="s">
        <v>3</v>
      </c>
      <c r="DN125">
        <v>0</v>
      </c>
      <c r="DO125">
        <v>0</v>
      </c>
      <c r="DP125">
        <v>1</v>
      </c>
      <c r="DQ125">
        <v>1</v>
      </c>
      <c r="DU125">
        <v>1013</v>
      </c>
      <c r="DV125" t="s">
        <v>222</v>
      </c>
      <c r="DW125" t="s">
        <v>222</v>
      </c>
      <c r="DX125">
        <v>1</v>
      </c>
      <c r="DZ125" t="s">
        <v>3</v>
      </c>
      <c r="EA125" t="s">
        <v>3</v>
      </c>
      <c r="EB125" t="s">
        <v>3</v>
      </c>
      <c r="EC125" t="s">
        <v>3</v>
      </c>
      <c r="EE125">
        <v>1441815344</v>
      </c>
      <c r="EF125">
        <v>1</v>
      </c>
      <c r="EG125" t="s">
        <v>20</v>
      </c>
      <c r="EH125">
        <v>0</v>
      </c>
      <c r="EI125" t="s">
        <v>3</v>
      </c>
      <c r="EJ125">
        <v>4</v>
      </c>
      <c r="EK125">
        <v>0</v>
      </c>
      <c r="EL125" t="s">
        <v>21</v>
      </c>
      <c r="EM125" t="s">
        <v>22</v>
      </c>
      <c r="EO125" t="s">
        <v>3</v>
      </c>
      <c r="EQ125">
        <v>1024</v>
      </c>
      <c r="ER125">
        <v>995.49</v>
      </c>
      <c r="ES125">
        <v>0.13</v>
      </c>
      <c r="ET125">
        <v>0</v>
      </c>
      <c r="EU125">
        <v>0</v>
      </c>
      <c r="EV125">
        <v>995.36</v>
      </c>
      <c r="EW125">
        <v>1.5</v>
      </c>
      <c r="EX125">
        <v>0</v>
      </c>
      <c r="EY125">
        <v>0</v>
      </c>
      <c r="FQ125">
        <v>0</v>
      </c>
      <c r="FR125">
        <f t="shared" si="207"/>
        <v>0</v>
      </c>
      <c r="FS125">
        <v>0</v>
      </c>
      <c r="FX125">
        <v>70</v>
      </c>
      <c r="FY125">
        <v>10</v>
      </c>
      <c r="GA125" t="s">
        <v>3</v>
      </c>
      <c r="GD125">
        <v>0</v>
      </c>
      <c r="GF125">
        <v>1316401234</v>
      </c>
      <c r="GG125">
        <v>2</v>
      </c>
      <c r="GH125">
        <v>1</v>
      </c>
      <c r="GI125">
        <v>-2</v>
      </c>
      <c r="GJ125">
        <v>0</v>
      </c>
      <c r="GK125">
        <f>ROUND(R125*(R12)/100,2)</f>
        <v>0</v>
      </c>
      <c r="GL125">
        <f t="shared" si="208"/>
        <v>0</v>
      </c>
      <c r="GM125">
        <f t="shared" si="209"/>
        <v>3583.55</v>
      </c>
      <c r="GN125">
        <f t="shared" si="210"/>
        <v>0</v>
      </c>
      <c r="GO125">
        <f t="shared" si="211"/>
        <v>0</v>
      </c>
      <c r="GP125">
        <f t="shared" si="212"/>
        <v>3583.55</v>
      </c>
      <c r="GR125">
        <v>0</v>
      </c>
      <c r="GS125">
        <v>3</v>
      </c>
      <c r="GT125">
        <v>0</v>
      </c>
      <c r="GU125" t="s">
        <v>3</v>
      </c>
      <c r="GV125">
        <f t="shared" si="213"/>
        <v>0</v>
      </c>
      <c r="GW125">
        <v>1</v>
      </c>
      <c r="GX125">
        <f t="shared" si="214"/>
        <v>0</v>
      </c>
      <c r="HA125">
        <v>0</v>
      </c>
      <c r="HB125">
        <v>0</v>
      </c>
      <c r="HC125">
        <f t="shared" si="215"/>
        <v>0</v>
      </c>
      <c r="HE125" t="s">
        <v>3</v>
      </c>
      <c r="HF125" t="s">
        <v>3</v>
      </c>
      <c r="HM125" t="s">
        <v>3</v>
      </c>
      <c r="HN125" t="s">
        <v>3</v>
      </c>
      <c r="HO125" t="s">
        <v>3</v>
      </c>
      <c r="HP125" t="s">
        <v>3</v>
      </c>
      <c r="HQ125" t="s">
        <v>3</v>
      </c>
      <c r="IK125">
        <v>0</v>
      </c>
    </row>
    <row r="126" spans="1:245" x14ac:dyDescent="0.2">
      <c r="A126">
        <v>17</v>
      </c>
      <c r="B126">
        <v>1</v>
      </c>
      <c r="C126">
        <f>ROW(SmtRes!A93)</f>
        <v>93</v>
      </c>
      <c r="D126">
        <f>ROW(EtalonRes!A140)</f>
        <v>140</v>
      </c>
      <c r="E126" t="s">
        <v>3</v>
      </c>
      <c r="F126" t="s">
        <v>242</v>
      </c>
      <c r="G126" t="s">
        <v>243</v>
      </c>
      <c r="H126" t="s">
        <v>18</v>
      </c>
      <c r="I126">
        <v>1</v>
      </c>
      <c r="J126">
        <v>0</v>
      </c>
      <c r="K126">
        <v>1</v>
      </c>
      <c r="O126">
        <f t="shared" si="183"/>
        <v>11624.28</v>
      </c>
      <c r="P126">
        <f t="shared" si="184"/>
        <v>858.24</v>
      </c>
      <c r="Q126">
        <f t="shared" si="185"/>
        <v>3815.18</v>
      </c>
      <c r="R126">
        <f t="shared" si="186"/>
        <v>2404.96</v>
      </c>
      <c r="S126">
        <f t="shared" si="187"/>
        <v>6950.86</v>
      </c>
      <c r="T126">
        <f t="shared" si="188"/>
        <v>0</v>
      </c>
      <c r="U126">
        <f t="shared" si="189"/>
        <v>11.37</v>
      </c>
      <c r="V126">
        <f t="shared" si="190"/>
        <v>0</v>
      </c>
      <c r="W126">
        <f t="shared" si="191"/>
        <v>0</v>
      </c>
      <c r="X126">
        <f t="shared" si="192"/>
        <v>4865.6000000000004</v>
      </c>
      <c r="Y126">
        <f t="shared" si="193"/>
        <v>695.09</v>
      </c>
      <c r="AA126">
        <v>-1</v>
      </c>
      <c r="AB126">
        <f t="shared" si="194"/>
        <v>11624.28</v>
      </c>
      <c r="AC126">
        <f>ROUND((ES126),6)</f>
        <v>858.24</v>
      </c>
      <c r="AD126">
        <f>ROUND((((ET126)-(EU126))+AE126),6)</f>
        <v>3815.18</v>
      </c>
      <c r="AE126">
        <f>ROUND((EU126),6)</f>
        <v>2404.96</v>
      </c>
      <c r="AF126">
        <f>ROUND((EV126),6)</f>
        <v>6950.86</v>
      </c>
      <c r="AG126">
        <f t="shared" si="195"/>
        <v>0</v>
      </c>
      <c r="AH126">
        <f>(EW126)</f>
        <v>11.37</v>
      </c>
      <c r="AI126">
        <f>(EX126)</f>
        <v>0</v>
      </c>
      <c r="AJ126">
        <f t="shared" si="196"/>
        <v>0</v>
      </c>
      <c r="AK126">
        <v>11624.28</v>
      </c>
      <c r="AL126">
        <v>858.24</v>
      </c>
      <c r="AM126">
        <v>3815.18</v>
      </c>
      <c r="AN126">
        <v>2404.96</v>
      </c>
      <c r="AO126">
        <v>6950.86</v>
      </c>
      <c r="AP126">
        <v>0</v>
      </c>
      <c r="AQ126">
        <v>11.37</v>
      </c>
      <c r="AR126">
        <v>0</v>
      </c>
      <c r="AS126">
        <v>0</v>
      </c>
      <c r="AT126">
        <v>70</v>
      </c>
      <c r="AU126">
        <v>10</v>
      </c>
      <c r="AV126">
        <v>1</v>
      </c>
      <c r="AW126">
        <v>1</v>
      </c>
      <c r="AZ126">
        <v>1</v>
      </c>
      <c r="BA126">
        <v>1</v>
      </c>
      <c r="BB126">
        <v>1</v>
      </c>
      <c r="BC126">
        <v>1</v>
      </c>
      <c r="BD126" t="s">
        <v>3</v>
      </c>
      <c r="BE126" t="s">
        <v>3</v>
      </c>
      <c r="BF126" t="s">
        <v>3</v>
      </c>
      <c r="BG126" t="s">
        <v>3</v>
      </c>
      <c r="BH126">
        <v>0</v>
      </c>
      <c r="BI126">
        <v>4</v>
      </c>
      <c r="BJ126" t="s">
        <v>244</v>
      </c>
      <c r="BM126">
        <v>0</v>
      </c>
      <c r="BN126">
        <v>0</v>
      </c>
      <c r="BO126" t="s">
        <v>3</v>
      </c>
      <c r="BP126">
        <v>0</v>
      </c>
      <c r="BQ126">
        <v>1</v>
      </c>
      <c r="BR126">
        <v>0</v>
      </c>
      <c r="BS126">
        <v>1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</v>
      </c>
      <c r="BZ126">
        <v>70</v>
      </c>
      <c r="CA126">
        <v>10</v>
      </c>
      <c r="CB126" t="s">
        <v>3</v>
      </c>
      <c r="CE126">
        <v>0</v>
      </c>
      <c r="CF126">
        <v>0</v>
      </c>
      <c r="CG126">
        <v>0</v>
      </c>
      <c r="CM126">
        <v>0</v>
      </c>
      <c r="CN126" t="s">
        <v>3</v>
      </c>
      <c r="CO126">
        <v>0</v>
      </c>
      <c r="CP126">
        <f t="shared" si="197"/>
        <v>11624.279999999999</v>
      </c>
      <c r="CQ126">
        <f t="shared" si="198"/>
        <v>858.24</v>
      </c>
      <c r="CR126">
        <f>((((ET126)*BB126-(EU126)*BS126)+AE126*BS126)*AV126)</f>
        <v>3815.18</v>
      </c>
      <c r="CS126">
        <f t="shared" si="199"/>
        <v>2404.96</v>
      </c>
      <c r="CT126">
        <f t="shared" si="200"/>
        <v>6950.86</v>
      </c>
      <c r="CU126">
        <f t="shared" si="201"/>
        <v>0</v>
      </c>
      <c r="CV126">
        <f t="shared" si="202"/>
        <v>11.37</v>
      </c>
      <c r="CW126">
        <f t="shared" si="203"/>
        <v>0</v>
      </c>
      <c r="CX126">
        <f t="shared" si="204"/>
        <v>0</v>
      </c>
      <c r="CY126">
        <f t="shared" si="205"/>
        <v>4865.6019999999999</v>
      </c>
      <c r="CZ126">
        <f t="shared" si="206"/>
        <v>695.0859999999999</v>
      </c>
      <c r="DC126" t="s">
        <v>3</v>
      </c>
      <c r="DD126" t="s">
        <v>3</v>
      </c>
      <c r="DE126" t="s">
        <v>3</v>
      </c>
      <c r="DF126" t="s">
        <v>3</v>
      </c>
      <c r="DG126" t="s">
        <v>3</v>
      </c>
      <c r="DH126" t="s">
        <v>3</v>
      </c>
      <c r="DI126" t="s">
        <v>3</v>
      </c>
      <c r="DJ126" t="s">
        <v>3</v>
      </c>
      <c r="DK126" t="s">
        <v>3</v>
      </c>
      <c r="DL126" t="s">
        <v>3</v>
      </c>
      <c r="DM126" t="s">
        <v>3</v>
      </c>
      <c r="DN126">
        <v>0</v>
      </c>
      <c r="DO126">
        <v>0</v>
      </c>
      <c r="DP126">
        <v>1</v>
      </c>
      <c r="DQ126">
        <v>1</v>
      </c>
      <c r="DU126">
        <v>16987630</v>
      </c>
      <c r="DV126" t="s">
        <v>18</v>
      </c>
      <c r="DW126" t="s">
        <v>18</v>
      </c>
      <c r="DX126">
        <v>1</v>
      </c>
      <c r="DZ126" t="s">
        <v>3</v>
      </c>
      <c r="EA126" t="s">
        <v>3</v>
      </c>
      <c r="EB126" t="s">
        <v>3</v>
      </c>
      <c r="EC126" t="s">
        <v>3</v>
      </c>
      <c r="EE126">
        <v>1441815344</v>
      </c>
      <c r="EF126">
        <v>1</v>
      </c>
      <c r="EG126" t="s">
        <v>20</v>
      </c>
      <c r="EH126">
        <v>0</v>
      </c>
      <c r="EI126" t="s">
        <v>3</v>
      </c>
      <c r="EJ126">
        <v>4</v>
      </c>
      <c r="EK126">
        <v>0</v>
      </c>
      <c r="EL126" t="s">
        <v>21</v>
      </c>
      <c r="EM126" t="s">
        <v>22</v>
      </c>
      <c r="EO126" t="s">
        <v>3</v>
      </c>
      <c r="EQ126">
        <v>1024</v>
      </c>
      <c r="ER126">
        <v>11624.28</v>
      </c>
      <c r="ES126">
        <v>858.24</v>
      </c>
      <c r="ET126">
        <v>3815.18</v>
      </c>
      <c r="EU126">
        <v>2404.96</v>
      </c>
      <c r="EV126">
        <v>6950.86</v>
      </c>
      <c r="EW126">
        <v>11.37</v>
      </c>
      <c r="EX126">
        <v>0</v>
      </c>
      <c r="EY126">
        <v>0</v>
      </c>
      <c r="FQ126">
        <v>0</v>
      </c>
      <c r="FR126">
        <f t="shared" si="207"/>
        <v>0</v>
      </c>
      <c r="FS126">
        <v>0</v>
      </c>
      <c r="FX126">
        <v>70</v>
      </c>
      <c r="FY126">
        <v>10</v>
      </c>
      <c r="GA126" t="s">
        <v>3</v>
      </c>
      <c r="GD126">
        <v>0</v>
      </c>
      <c r="GF126">
        <v>-766424164</v>
      </c>
      <c r="GG126">
        <v>2</v>
      </c>
      <c r="GH126">
        <v>1</v>
      </c>
      <c r="GI126">
        <v>-2</v>
      </c>
      <c r="GJ126">
        <v>0</v>
      </c>
      <c r="GK126">
        <f>ROUND(R126*(R12)/100,2)</f>
        <v>2597.36</v>
      </c>
      <c r="GL126">
        <f t="shared" si="208"/>
        <v>0</v>
      </c>
      <c r="GM126">
        <f t="shared" si="209"/>
        <v>19782.330000000002</v>
      </c>
      <c r="GN126">
        <f t="shared" si="210"/>
        <v>0</v>
      </c>
      <c r="GO126">
        <f t="shared" si="211"/>
        <v>0</v>
      </c>
      <c r="GP126">
        <f t="shared" si="212"/>
        <v>19782.330000000002</v>
      </c>
      <c r="GR126">
        <v>0</v>
      </c>
      <c r="GS126">
        <v>3</v>
      </c>
      <c r="GT126">
        <v>0</v>
      </c>
      <c r="GU126" t="s">
        <v>3</v>
      </c>
      <c r="GV126">
        <f t="shared" si="213"/>
        <v>0</v>
      </c>
      <c r="GW126">
        <v>1</v>
      </c>
      <c r="GX126">
        <f t="shared" si="214"/>
        <v>0</v>
      </c>
      <c r="HA126">
        <v>0</v>
      </c>
      <c r="HB126">
        <v>0</v>
      </c>
      <c r="HC126">
        <f t="shared" si="215"/>
        <v>0</v>
      </c>
      <c r="HE126" t="s">
        <v>3</v>
      </c>
      <c r="HF126" t="s">
        <v>3</v>
      </c>
      <c r="HM126" t="s">
        <v>3</v>
      </c>
      <c r="HN126" t="s">
        <v>3</v>
      </c>
      <c r="HO126" t="s">
        <v>3</v>
      </c>
      <c r="HP126" t="s">
        <v>3</v>
      </c>
      <c r="HQ126" t="s">
        <v>3</v>
      </c>
      <c r="IK126">
        <v>0</v>
      </c>
    </row>
    <row r="127" spans="1:245" x14ac:dyDescent="0.2">
      <c r="A127">
        <v>17</v>
      </c>
      <c r="B127">
        <v>1</v>
      </c>
      <c r="C127">
        <f>ROW(SmtRes!A102)</f>
        <v>102</v>
      </c>
      <c r="D127">
        <f>ROW(EtalonRes!A149)</f>
        <v>149</v>
      </c>
      <c r="E127" t="s">
        <v>3</v>
      </c>
      <c r="F127" t="s">
        <v>245</v>
      </c>
      <c r="G127" t="s">
        <v>246</v>
      </c>
      <c r="H127" t="s">
        <v>222</v>
      </c>
      <c r="I127">
        <v>1</v>
      </c>
      <c r="J127">
        <v>0</v>
      </c>
      <c r="K127">
        <v>1</v>
      </c>
      <c r="O127">
        <f t="shared" si="183"/>
        <v>49747.16</v>
      </c>
      <c r="P127">
        <f t="shared" si="184"/>
        <v>63.92</v>
      </c>
      <c r="Q127">
        <f t="shared" si="185"/>
        <v>19028.48</v>
      </c>
      <c r="R127">
        <f t="shared" si="186"/>
        <v>11625.04</v>
      </c>
      <c r="S127">
        <f t="shared" si="187"/>
        <v>30654.76</v>
      </c>
      <c r="T127">
        <f t="shared" si="188"/>
        <v>0</v>
      </c>
      <c r="U127">
        <f t="shared" si="189"/>
        <v>55.08</v>
      </c>
      <c r="V127">
        <f t="shared" si="190"/>
        <v>0</v>
      </c>
      <c r="W127">
        <f t="shared" si="191"/>
        <v>0</v>
      </c>
      <c r="X127">
        <f t="shared" si="192"/>
        <v>21458.33</v>
      </c>
      <c r="Y127">
        <f t="shared" si="193"/>
        <v>3065.48</v>
      </c>
      <c r="AA127">
        <v>-1</v>
      </c>
      <c r="AB127">
        <f t="shared" si="194"/>
        <v>49747.16</v>
      </c>
      <c r="AC127">
        <f>ROUND(((ES127*4)),6)</f>
        <v>63.92</v>
      </c>
      <c r="AD127">
        <f>ROUND(((((ET127*4))-((EU127*4)))+AE127),6)</f>
        <v>19028.48</v>
      </c>
      <c r="AE127">
        <f t="shared" ref="AE127:AF129" si="216">ROUND(((EU127*4)),6)</f>
        <v>11625.04</v>
      </c>
      <c r="AF127">
        <f t="shared" si="216"/>
        <v>30654.76</v>
      </c>
      <c r="AG127">
        <f t="shared" si="195"/>
        <v>0</v>
      </c>
      <c r="AH127">
        <f t="shared" ref="AH127:AI129" si="217">((EW127*4))</f>
        <v>55.08</v>
      </c>
      <c r="AI127">
        <f t="shared" si="217"/>
        <v>0</v>
      </c>
      <c r="AJ127">
        <f t="shared" si="196"/>
        <v>0</v>
      </c>
      <c r="AK127">
        <v>12436.79</v>
      </c>
      <c r="AL127">
        <v>15.98</v>
      </c>
      <c r="AM127">
        <v>4757.12</v>
      </c>
      <c r="AN127">
        <v>2906.26</v>
      </c>
      <c r="AO127">
        <v>7663.69</v>
      </c>
      <c r="AP127">
        <v>0</v>
      </c>
      <c r="AQ127">
        <v>13.77</v>
      </c>
      <c r="AR127">
        <v>0</v>
      </c>
      <c r="AS127">
        <v>0</v>
      </c>
      <c r="AT127">
        <v>70</v>
      </c>
      <c r="AU127">
        <v>10</v>
      </c>
      <c r="AV127">
        <v>1</v>
      </c>
      <c r="AW127">
        <v>1</v>
      </c>
      <c r="AZ127">
        <v>1</v>
      </c>
      <c r="BA127">
        <v>1</v>
      </c>
      <c r="BB127">
        <v>1</v>
      </c>
      <c r="BC127">
        <v>1</v>
      </c>
      <c r="BD127" t="s">
        <v>3</v>
      </c>
      <c r="BE127" t="s">
        <v>3</v>
      </c>
      <c r="BF127" t="s">
        <v>3</v>
      </c>
      <c r="BG127" t="s">
        <v>3</v>
      </c>
      <c r="BH127">
        <v>0</v>
      </c>
      <c r="BI127">
        <v>4</v>
      </c>
      <c r="BJ127" t="s">
        <v>247</v>
      </c>
      <c r="BM127">
        <v>0</v>
      </c>
      <c r="BN127">
        <v>0</v>
      </c>
      <c r="BO127" t="s">
        <v>3</v>
      </c>
      <c r="BP127">
        <v>0</v>
      </c>
      <c r="BQ127">
        <v>1</v>
      </c>
      <c r="BR127">
        <v>0</v>
      </c>
      <c r="BS127">
        <v>1</v>
      </c>
      <c r="BT127">
        <v>1</v>
      </c>
      <c r="BU127">
        <v>1</v>
      </c>
      <c r="BV127">
        <v>1</v>
      </c>
      <c r="BW127">
        <v>1</v>
      </c>
      <c r="BX127">
        <v>1</v>
      </c>
      <c r="BY127" t="s">
        <v>3</v>
      </c>
      <c r="BZ127">
        <v>70</v>
      </c>
      <c r="CA127">
        <v>10</v>
      </c>
      <c r="CB127" t="s">
        <v>3</v>
      </c>
      <c r="CE127">
        <v>0</v>
      </c>
      <c r="CF127">
        <v>0</v>
      </c>
      <c r="CG127">
        <v>0</v>
      </c>
      <c r="CM127">
        <v>0</v>
      </c>
      <c r="CN127" t="s">
        <v>3</v>
      </c>
      <c r="CO127">
        <v>0</v>
      </c>
      <c r="CP127">
        <f t="shared" si="197"/>
        <v>49747.159999999996</v>
      </c>
      <c r="CQ127">
        <f t="shared" si="198"/>
        <v>63.92</v>
      </c>
      <c r="CR127">
        <f>(((((ET127*4))*BB127-((EU127*4))*BS127)+AE127*BS127)*AV127)</f>
        <v>19028.48</v>
      </c>
      <c r="CS127">
        <f t="shared" si="199"/>
        <v>11625.04</v>
      </c>
      <c r="CT127">
        <f t="shared" si="200"/>
        <v>30654.76</v>
      </c>
      <c r="CU127">
        <f t="shared" si="201"/>
        <v>0</v>
      </c>
      <c r="CV127">
        <f t="shared" si="202"/>
        <v>55.08</v>
      </c>
      <c r="CW127">
        <f t="shared" si="203"/>
        <v>0</v>
      </c>
      <c r="CX127">
        <f t="shared" si="204"/>
        <v>0</v>
      </c>
      <c r="CY127">
        <f t="shared" si="205"/>
        <v>21458.331999999999</v>
      </c>
      <c r="CZ127">
        <f t="shared" si="206"/>
        <v>3065.4759999999997</v>
      </c>
      <c r="DC127" t="s">
        <v>3</v>
      </c>
      <c r="DD127" t="s">
        <v>93</v>
      </c>
      <c r="DE127" t="s">
        <v>93</v>
      </c>
      <c r="DF127" t="s">
        <v>93</v>
      </c>
      <c r="DG127" t="s">
        <v>93</v>
      </c>
      <c r="DH127" t="s">
        <v>3</v>
      </c>
      <c r="DI127" t="s">
        <v>93</v>
      </c>
      <c r="DJ127" t="s">
        <v>93</v>
      </c>
      <c r="DK127" t="s">
        <v>3</v>
      </c>
      <c r="DL127" t="s">
        <v>3</v>
      </c>
      <c r="DM127" t="s">
        <v>3</v>
      </c>
      <c r="DN127">
        <v>0</v>
      </c>
      <c r="DO127">
        <v>0</v>
      </c>
      <c r="DP127">
        <v>1</v>
      </c>
      <c r="DQ127">
        <v>1</v>
      </c>
      <c r="DU127">
        <v>1013</v>
      </c>
      <c r="DV127" t="s">
        <v>222</v>
      </c>
      <c r="DW127" t="s">
        <v>222</v>
      </c>
      <c r="DX127">
        <v>1</v>
      </c>
      <c r="DZ127" t="s">
        <v>3</v>
      </c>
      <c r="EA127" t="s">
        <v>3</v>
      </c>
      <c r="EB127" t="s">
        <v>3</v>
      </c>
      <c r="EC127" t="s">
        <v>3</v>
      </c>
      <c r="EE127">
        <v>1441815344</v>
      </c>
      <c r="EF127">
        <v>1</v>
      </c>
      <c r="EG127" t="s">
        <v>20</v>
      </c>
      <c r="EH127">
        <v>0</v>
      </c>
      <c r="EI127" t="s">
        <v>3</v>
      </c>
      <c r="EJ127">
        <v>4</v>
      </c>
      <c r="EK127">
        <v>0</v>
      </c>
      <c r="EL127" t="s">
        <v>21</v>
      </c>
      <c r="EM127" t="s">
        <v>22</v>
      </c>
      <c r="EO127" t="s">
        <v>3</v>
      </c>
      <c r="EQ127">
        <v>1024</v>
      </c>
      <c r="ER127">
        <v>12436.79</v>
      </c>
      <c r="ES127">
        <v>15.98</v>
      </c>
      <c r="ET127">
        <v>4757.12</v>
      </c>
      <c r="EU127">
        <v>2906.26</v>
      </c>
      <c r="EV127">
        <v>7663.69</v>
      </c>
      <c r="EW127">
        <v>13.77</v>
      </c>
      <c r="EX127">
        <v>0</v>
      </c>
      <c r="EY127">
        <v>0</v>
      </c>
      <c r="FQ127">
        <v>0</v>
      </c>
      <c r="FR127">
        <f t="shared" si="207"/>
        <v>0</v>
      </c>
      <c r="FS127">
        <v>0</v>
      </c>
      <c r="FX127">
        <v>70</v>
      </c>
      <c r="FY127">
        <v>10</v>
      </c>
      <c r="GA127" t="s">
        <v>3</v>
      </c>
      <c r="GD127">
        <v>0</v>
      </c>
      <c r="GF127">
        <v>-527866067</v>
      </c>
      <c r="GG127">
        <v>2</v>
      </c>
      <c r="GH127">
        <v>1</v>
      </c>
      <c r="GI127">
        <v>-2</v>
      </c>
      <c r="GJ127">
        <v>0</v>
      </c>
      <c r="GK127">
        <f>ROUND(R127*(R12)/100,2)</f>
        <v>12555.04</v>
      </c>
      <c r="GL127">
        <f t="shared" si="208"/>
        <v>0</v>
      </c>
      <c r="GM127">
        <f t="shared" si="209"/>
        <v>86826.01</v>
      </c>
      <c r="GN127">
        <f t="shared" si="210"/>
        <v>0</v>
      </c>
      <c r="GO127">
        <f t="shared" si="211"/>
        <v>0</v>
      </c>
      <c r="GP127">
        <f t="shared" si="212"/>
        <v>86826.01</v>
      </c>
      <c r="GR127">
        <v>0</v>
      </c>
      <c r="GS127">
        <v>3</v>
      </c>
      <c r="GT127">
        <v>0</v>
      </c>
      <c r="GU127" t="s">
        <v>3</v>
      </c>
      <c r="GV127">
        <f t="shared" si="213"/>
        <v>0</v>
      </c>
      <c r="GW127">
        <v>1</v>
      </c>
      <c r="GX127">
        <f t="shared" si="214"/>
        <v>0</v>
      </c>
      <c r="HA127">
        <v>0</v>
      </c>
      <c r="HB127">
        <v>0</v>
      </c>
      <c r="HC127">
        <f t="shared" si="215"/>
        <v>0</v>
      </c>
      <c r="HE127" t="s">
        <v>3</v>
      </c>
      <c r="HF127" t="s">
        <v>3</v>
      </c>
      <c r="HM127" t="s">
        <v>3</v>
      </c>
      <c r="HN127" t="s">
        <v>3</v>
      </c>
      <c r="HO127" t="s">
        <v>3</v>
      </c>
      <c r="HP127" t="s">
        <v>3</v>
      </c>
      <c r="HQ127" t="s">
        <v>3</v>
      </c>
      <c r="IK127">
        <v>0</v>
      </c>
    </row>
    <row r="128" spans="1:245" x14ac:dyDescent="0.2">
      <c r="A128">
        <v>17</v>
      </c>
      <c r="B128">
        <v>1</v>
      </c>
      <c r="D128">
        <f>ROW(EtalonRes!A153)</f>
        <v>153</v>
      </c>
      <c r="E128" t="s">
        <v>3</v>
      </c>
      <c r="F128" t="s">
        <v>248</v>
      </c>
      <c r="G128" t="s">
        <v>249</v>
      </c>
      <c r="H128" t="s">
        <v>222</v>
      </c>
      <c r="I128">
        <v>1</v>
      </c>
      <c r="J128">
        <v>0</v>
      </c>
      <c r="K128">
        <v>1</v>
      </c>
      <c r="O128">
        <f t="shared" si="183"/>
        <v>33275.839999999997</v>
      </c>
      <c r="P128">
        <f t="shared" si="184"/>
        <v>22.68</v>
      </c>
      <c r="Q128">
        <f t="shared" si="185"/>
        <v>14859.56</v>
      </c>
      <c r="R128">
        <f t="shared" si="186"/>
        <v>9354.08</v>
      </c>
      <c r="S128">
        <f t="shared" si="187"/>
        <v>18393.599999999999</v>
      </c>
      <c r="T128">
        <f t="shared" si="188"/>
        <v>0</v>
      </c>
      <c r="U128">
        <f t="shared" si="189"/>
        <v>30.24</v>
      </c>
      <c r="V128">
        <f t="shared" si="190"/>
        <v>0</v>
      </c>
      <c r="W128">
        <f t="shared" si="191"/>
        <v>0</v>
      </c>
      <c r="X128">
        <f t="shared" si="192"/>
        <v>12875.52</v>
      </c>
      <c r="Y128">
        <f t="shared" si="193"/>
        <v>1839.36</v>
      </c>
      <c r="AA128">
        <v>-1</v>
      </c>
      <c r="AB128">
        <f t="shared" si="194"/>
        <v>33275.839999999997</v>
      </c>
      <c r="AC128">
        <f>ROUND(((ES128*4)),6)</f>
        <v>22.68</v>
      </c>
      <c r="AD128">
        <f>ROUND(((((ET128*4))-((EU128*4)))+AE128),6)</f>
        <v>14859.56</v>
      </c>
      <c r="AE128">
        <f t="shared" si="216"/>
        <v>9354.08</v>
      </c>
      <c r="AF128">
        <f t="shared" si="216"/>
        <v>18393.599999999999</v>
      </c>
      <c r="AG128">
        <f t="shared" si="195"/>
        <v>0</v>
      </c>
      <c r="AH128">
        <f t="shared" si="217"/>
        <v>30.24</v>
      </c>
      <c r="AI128">
        <f t="shared" si="217"/>
        <v>0</v>
      </c>
      <c r="AJ128">
        <f t="shared" si="196"/>
        <v>0</v>
      </c>
      <c r="AK128">
        <v>8318.9599999999991</v>
      </c>
      <c r="AL128">
        <v>5.67</v>
      </c>
      <c r="AM128">
        <v>3714.89</v>
      </c>
      <c r="AN128">
        <v>2338.52</v>
      </c>
      <c r="AO128">
        <v>4598.3999999999996</v>
      </c>
      <c r="AP128">
        <v>0</v>
      </c>
      <c r="AQ128">
        <v>7.56</v>
      </c>
      <c r="AR128">
        <v>0</v>
      </c>
      <c r="AS128">
        <v>0</v>
      </c>
      <c r="AT128">
        <v>70</v>
      </c>
      <c r="AU128">
        <v>10</v>
      </c>
      <c r="AV128">
        <v>1</v>
      </c>
      <c r="AW128">
        <v>1</v>
      </c>
      <c r="AZ128">
        <v>1</v>
      </c>
      <c r="BA128">
        <v>1</v>
      </c>
      <c r="BB128">
        <v>1</v>
      </c>
      <c r="BC128">
        <v>1</v>
      </c>
      <c r="BD128" t="s">
        <v>3</v>
      </c>
      <c r="BE128" t="s">
        <v>3</v>
      </c>
      <c r="BF128" t="s">
        <v>3</v>
      </c>
      <c r="BG128" t="s">
        <v>3</v>
      </c>
      <c r="BH128">
        <v>0</v>
      </c>
      <c r="BI128">
        <v>4</v>
      </c>
      <c r="BJ128" t="s">
        <v>250</v>
      </c>
      <c r="BM128">
        <v>0</v>
      </c>
      <c r="BN128">
        <v>0</v>
      </c>
      <c r="BO128" t="s">
        <v>3</v>
      </c>
      <c r="BP128">
        <v>0</v>
      </c>
      <c r="BQ128">
        <v>1</v>
      </c>
      <c r="BR128">
        <v>0</v>
      </c>
      <c r="BS128">
        <v>1</v>
      </c>
      <c r="BT128">
        <v>1</v>
      </c>
      <c r="BU128">
        <v>1</v>
      </c>
      <c r="BV128">
        <v>1</v>
      </c>
      <c r="BW128">
        <v>1</v>
      </c>
      <c r="BX128">
        <v>1</v>
      </c>
      <c r="BY128" t="s">
        <v>3</v>
      </c>
      <c r="BZ128">
        <v>70</v>
      </c>
      <c r="CA128">
        <v>10</v>
      </c>
      <c r="CB128" t="s">
        <v>3</v>
      </c>
      <c r="CE128">
        <v>0</v>
      </c>
      <c r="CF128">
        <v>0</v>
      </c>
      <c r="CG128">
        <v>0</v>
      </c>
      <c r="CM128">
        <v>0</v>
      </c>
      <c r="CN128" t="s">
        <v>3</v>
      </c>
      <c r="CO128">
        <v>0</v>
      </c>
      <c r="CP128">
        <f t="shared" si="197"/>
        <v>33275.839999999997</v>
      </c>
      <c r="CQ128">
        <f t="shared" si="198"/>
        <v>22.68</v>
      </c>
      <c r="CR128">
        <f>(((((ET128*4))*BB128-((EU128*4))*BS128)+AE128*BS128)*AV128)</f>
        <v>14859.56</v>
      </c>
      <c r="CS128">
        <f t="shared" si="199"/>
        <v>9354.08</v>
      </c>
      <c r="CT128">
        <f t="shared" si="200"/>
        <v>18393.599999999999</v>
      </c>
      <c r="CU128">
        <f t="shared" si="201"/>
        <v>0</v>
      </c>
      <c r="CV128">
        <f t="shared" si="202"/>
        <v>30.24</v>
      </c>
      <c r="CW128">
        <f t="shared" si="203"/>
        <v>0</v>
      </c>
      <c r="CX128">
        <f t="shared" si="204"/>
        <v>0</v>
      </c>
      <c r="CY128">
        <f t="shared" si="205"/>
        <v>12875.52</v>
      </c>
      <c r="CZ128">
        <f t="shared" si="206"/>
        <v>1839.36</v>
      </c>
      <c r="DC128" t="s">
        <v>3</v>
      </c>
      <c r="DD128" t="s">
        <v>93</v>
      </c>
      <c r="DE128" t="s">
        <v>93</v>
      </c>
      <c r="DF128" t="s">
        <v>93</v>
      </c>
      <c r="DG128" t="s">
        <v>93</v>
      </c>
      <c r="DH128" t="s">
        <v>3</v>
      </c>
      <c r="DI128" t="s">
        <v>93</v>
      </c>
      <c r="DJ128" t="s">
        <v>93</v>
      </c>
      <c r="DK128" t="s">
        <v>3</v>
      </c>
      <c r="DL128" t="s">
        <v>3</v>
      </c>
      <c r="DM128" t="s">
        <v>3</v>
      </c>
      <c r="DN128">
        <v>0</v>
      </c>
      <c r="DO128">
        <v>0</v>
      </c>
      <c r="DP128">
        <v>1</v>
      </c>
      <c r="DQ128">
        <v>1</v>
      </c>
      <c r="DU128">
        <v>1013</v>
      </c>
      <c r="DV128" t="s">
        <v>222</v>
      </c>
      <c r="DW128" t="s">
        <v>222</v>
      </c>
      <c r="DX128">
        <v>1</v>
      </c>
      <c r="DZ128" t="s">
        <v>3</v>
      </c>
      <c r="EA128" t="s">
        <v>3</v>
      </c>
      <c r="EB128" t="s">
        <v>3</v>
      </c>
      <c r="EC128" t="s">
        <v>3</v>
      </c>
      <c r="EE128">
        <v>1441815344</v>
      </c>
      <c r="EF128">
        <v>1</v>
      </c>
      <c r="EG128" t="s">
        <v>20</v>
      </c>
      <c r="EH128">
        <v>0</v>
      </c>
      <c r="EI128" t="s">
        <v>3</v>
      </c>
      <c r="EJ128">
        <v>4</v>
      </c>
      <c r="EK128">
        <v>0</v>
      </c>
      <c r="EL128" t="s">
        <v>21</v>
      </c>
      <c r="EM128" t="s">
        <v>22</v>
      </c>
      <c r="EO128" t="s">
        <v>3</v>
      </c>
      <c r="EQ128">
        <v>1024</v>
      </c>
      <c r="ER128">
        <v>8318.9599999999991</v>
      </c>
      <c r="ES128">
        <v>5.67</v>
      </c>
      <c r="ET128">
        <v>3714.89</v>
      </c>
      <c r="EU128">
        <v>2338.52</v>
      </c>
      <c r="EV128">
        <v>4598.3999999999996</v>
      </c>
      <c r="EW128">
        <v>7.56</v>
      </c>
      <c r="EX128">
        <v>0</v>
      </c>
      <c r="EY128">
        <v>0</v>
      </c>
      <c r="FQ128">
        <v>0</v>
      </c>
      <c r="FR128">
        <f t="shared" si="207"/>
        <v>0</v>
      </c>
      <c r="FS128">
        <v>0</v>
      </c>
      <c r="FX128">
        <v>70</v>
      </c>
      <c r="FY128">
        <v>10</v>
      </c>
      <c r="GA128" t="s">
        <v>3</v>
      </c>
      <c r="GD128">
        <v>0</v>
      </c>
      <c r="GF128">
        <v>1801048025</v>
      </c>
      <c r="GG128">
        <v>2</v>
      </c>
      <c r="GH128">
        <v>1</v>
      </c>
      <c r="GI128">
        <v>-2</v>
      </c>
      <c r="GJ128">
        <v>0</v>
      </c>
      <c r="GK128">
        <f>ROUND(R128*(R12)/100,2)</f>
        <v>10102.41</v>
      </c>
      <c r="GL128">
        <f t="shared" si="208"/>
        <v>0</v>
      </c>
      <c r="GM128">
        <f t="shared" si="209"/>
        <v>58093.13</v>
      </c>
      <c r="GN128">
        <f t="shared" si="210"/>
        <v>0</v>
      </c>
      <c r="GO128">
        <f t="shared" si="211"/>
        <v>0</v>
      </c>
      <c r="GP128">
        <f t="shared" si="212"/>
        <v>58093.13</v>
      </c>
      <c r="GR128">
        <v>0</v>
      </c>
      <c r="GS128">
        <v>3</v>
      </c>
      <c r="GT128">
        <v>0</v>
      </c>
      <c r="GU128" t="s">
        <v>3</v>
      </c>
      <c r="GV128">
        <f t="shared" si="213"/>
        <v>0</v>
      </c>
      <c r="GW128">
        <v>1</v>
      </c>
      <c r="GX128">
        <f t="shared" si="214"/>
        <v>0</v>
      </c>
      <c r="HA128">
        <v>0</v>
      </c>
      <c r="HB128">
        <v>0</v>
      </c>
      <c r="HC128">
        <f t="shared" si="215"/>
        <v>0</v>
      </c>
      <c r="HE128" t="s">
        <v>3</v>
      </c>
      <c r="HF128" t="s">
        <v>3</v>
      </c>
      <c r="HM128" t="s">
        <v>3</v>
      </c>
      <c r="HN128" t="s">
        <v>3</v>
      </c>
      <c r="HO128" t="s">
        <v>3</v>
      </c>
      <c r="HP128" t="s">
        <v>3</v>
      </c>
      <c r="HQ128" t="s">
        <v>3</v>
      </c>
      <c r="IK128">
        <v>0</v>
      </c>
    </row>
    <row r="129" spans="1:245" x14ac:dyDescent="0.2">
      <c r="A129">
        <v>17</v>
      </c>
      <c r="B129">
        <v>1</v>
      </c>
      <c r="D129">
        <f>ROW(EtalonRes!A154)</f>
        <v>154</v>
      </c>
      <c r="E129" t="s">
        <v>3</v>
      </c>
      <c r="F129" t="s">
        <v>251</v>
      </c>
      <c r="G129" t="s">
        <v>252</v>
      </c>
      <c r="H129" t="s">
        <v>18</v>
      </c>
      <c r="I129">
        <f>ROUND(2+18,9)</f>
        <v>20</v>
      </c>
      <c r="J129">
        <v>0</v>
      </c>
      <c r="K129">
        <f>ROUND(2+18,9)</f>
        <v>20</v>
      </c>
      <c r="O129">
        <f t="shared" si="183"/>
        <v>16573.599999999999</v>
      </c>
      <c r="P129">
        <f t="shared" si="184"/>
        <v>0</v>
      </c>
      <c r="Q129">
        <f t="shared" si="185"/>
        <v>0</v>
      </c>
      <c r="R129">
        <f t="shared" si="186"/>
        <v>0</v>
      </c>
      <c r="S129">
        <f t="shared" si="187"/>
        <v>16573.599999999999</v>
      </c>
      <c r="T129">
        <f t="shared" si="188"/>
        <v>0</v>
      </c>
      <c r="U129">
        <f t="shared" si="189"/>
        <v>32</v>
      </c>
      <c r="V129">
        <f t="shared" si="190"/>
        <v>0</v>
      </c>
      <c r="W129">
        <f t="shared" si="191"/>
        <v>0</v>
      </c>
      <c r="X129">
        <f t="shared" si="192"/>
        <v>11601.52</v>
      </c>
      <c r="Y129">
        <f t="shared" si="193"/>
        <v>1657.36</v>
      </c>
      <c r="AA129">
        <v>-1</v>
      </c>
      <c r="AB129">
        <f t="shared" si="194"/>
        <v>828.68</v>
      </c>
      <c r="AC129">
        <f>ROUND(((ES129*4)),6)</f>
        <v>0</v>
      </c>
      <c r="AD129">
        <f>ROUND(((((ET129*4))-((EU129*4)))+AE129),6)</f>
        <v>0</v>
      </c>
      <c r="AE129">
        <f t="shared" si="216"/>
        <v>0</v>
      </c>
      <c r="AF129">
        <f t="shared" si="216"/>
        <v>828.68</v>
      </c>
      <c r="AG129">
        <f t="shared" si="195"/>
        <v>0</v>
      </c>
      <c r="AH129">
        <f t="shared" si="217"/>
        <v>1.6</v>
      </c>
      <c r="AI129">
        <f t="shared" si="217"/>
        <v>0</v>
      </c>
      <c r="AJ129">
        <f t="shared" si="196"/>
        <v>0</v>
      </c>
      <c r="AK129">
        <v>207.17</v>
      </c>
      <c r="AL129">
        <v>0</v>
      </c>
      <c r="AM129">
        <v>0</v>
      </c>
      <c r="AN129">
        <v>0</v>
      </c>
      <c r="AO129">
        <v>207.17</v>
      </c>
      <c r="AP129">
        <v>0</v>
      </c>
      <c r="AQ129">
        <v>0.4</v>
      </c>
      <c r="AR129">
        <v>0</v>
      </c>
      <c r="AS129">
        <v>0</v>
      </c>
      <c r="AT129">
        <v>70</v>
      </c>
      <c r="AU129">
        <v>10</v>
      </c>
      <c r="AV129">
        <v>1</v>
      </c>
      <c r="AW129">
        <v>1</v>
      </c>
      <c r="AZ129">
        <v>1</v>
      </c>
      <c r="BA129">
        <v>1</v>
      </c>
      <c r="BB129">
        <v>1</v>
      </c>
      <c r="BC129">
        <v>1</v>
      </c>
      <c r="BD129" t="s">
        <v>3</v>
      </c>
      <c r="BE129" t="s">
        <v>3</v>
      </c>
      <c r="BF129" t="s">
        <v>3</v>
      </c>
      <c r="BG129" t="s">
        <v>3</v>
      </c>
      <c r="BH129">
        <v>0</v>
      </c>
      <c r="BI129">
        <v>4</v>
      </c>
      <c r="BJ129" t="s">
        <v>253</v>
      </c>
      <c r="BM129">
        <v>0</v>
      </c>
      <c r="BN129">
        <v>0</v>
      </c>
      <c r="BO129" t="s">
        <v>3</v>
      </c>
      <c r="BP129">
        <v>0</v>
      </c>
      <c r="BQ129">
        <v>1</v>
      </c>
      <c r="BR129">
        <v>0</v>
      </c>
      <c r="BS129">
        <v>1</v>
      </c>
      <c r="BT129">
        <v>1</v>
      </c>
      <c r="BU129">
        <v>1</v>
      </c>
      <c r="BV129">
        <v>1</v>
      </c>
      <c r="BW129">
        <v>1</v>
      </c>
      <c r="BX129">
        <v>1</v>
      </c>
      <c r="BY129" t="s">
        <v>3</v>
      </c>
      <c r="BZ129">
        <v>70</v>
      </c>
      <c r="CA129">
        <v>10</v>
      </c>
      <c r="CB129" t="s">
        <v>3</v>
      </c>
      <c r="CE129">
        <v>0</v>
      </c>
      <c r="CF129">
        <v>0</v>
      </c>
      <c r="CG129">
        <v>0</v>
      </c>
      <c r="CM129">
        <v>0</v>
      </c>
      <c r="CN129" t="s">
        <v>3</v>
      </c>
      <c r="CO129">
        <v>0</v>
      </c>
      <c r="CP129">
        <f t="shared" si="197"/>
        <v>16573.599999999999</v>
      </c>
      <c r="CQ129">
        <f t="shared" si="198"/>
        <v>0</v>
      </c>
      <c r="CR129">
        <f>(((((ET129*4))*BB129-((EU129*4))*BS129)+AE129*BS129)*AV129)</f>
        <v>0</v>
      </c>
      <c r="CS129">
        <f t="shared" si="199"/>
        <v>0</v>
      </c>
      <c r="CT129">
        <f t="shared" si="200"/>
        <v>828.68</v>
      </c>
      <c r="CU129">
        <f t="shared" si="201"/>
        <v>0</v>
      </c>
      <c r="CV129">
        <f t="shared" si="202"/>
        <v>1.6</v>
      </c>
      <c r="CW129">
        <f t="shared" si="203"/>
        <v>0</v>
      </c>
      <c r="CX129">
        <f t="shared" si="204"/>
        <v>0</v>
      </c>
      <c r="CY129">
        <f t="shared" si="205"/>
        <v>11601.52</v>
      </c>
      <c r="CZ129">
        <f t="shared" si="206"/>
        <v>1657.36</v>
      </c>
      <c r="DC129" t="s">
        <v>3</v>
      </c>
      <c r="DD129" t="s">
        <v>93</v>
      </c>
      <c r="DE129" t="s">
        <v>93</v>
      </c>
      <c r="DF129" t="s">
        <v>93</v>
      </c>
      <c r="DG129" t="s">
        <v>93</v>
      </c>
      <c r="DH129" t="s">
        <v>3</v>
      </c>
      <c r="DI129" t="s">
        <v>93</v>
      </c>
      <c r="DJ129" t="s">
        <v>93</v>
      </c>
      <c r="DK129" t="s">
        <v>3</v>
      </c>
      <c r="DL129" t="s">
        <v>3</v>
      </c>
      <c r="DM129" t="s">
        <v>3</v>
      </c>
      <c r="DN129">
        <v>0</v>
      </c>
      <c r="DO129">
        <v>0</v>
      </c>
      <c r="DP129">
        <v>1</v>
      </c>
      <c r="DQ129">
        <v>1</v>
      </c>
      <c r="DU129">
        <v>16987630</v>
      </c>
      <c r="DV129" t="s">
        <v>18</v>
      </c>
      <c r="DW129" t="s">
        <v>18</v>
      </c>
      <c r="DX129">
        <v>1</v>
      </c>
      <c r="DZ129" t="s">
        <v>3</v>
      </c>
      <c r="EA129" t="s">
        <v>3</v>
      </c>
      <c r="EB129" t="s">
        <v>3</v>
      </c>
      <c r="EC129" t="s">
        <v>3</v>
      </c>
      <c r="EE129">
        <v>1441815344</v>
      </c>
      <c r="EF129">
        <v>1</v>
      </c>
      <c r="EG129" t="s">
        <v>20</v>
      </c>
      <c r="EH129">
        <v>0</v>
      </c>
      <c r="EI129" t="s">
        <v>3</v>
      </c>
      <c r="EJ129">
        <v>4</v>
      </c>
      <c r="EK129">
        <v>0</v>
      </c>
      <c r="EL129" t="s">
        <v>21</v>
      </c>
      <c r="EM129" t="s">
        <v>22</v>
      </c>
      <c r="EO129" t="s">
        <v>3</v>
      </c>
      <c r="EQ129">
        <v>1024</v>
      </c>
      <c r="ER129">
        <v>207.17</v>
      </c>
      <c r="ES129">
        <v>0</v>
      </c>
      <c r="ET129">
        <v>0</v>
      </c>
      <c r="EU129">
        <v>0</v>
      </c>
      <c r="EV129">
        <v>207.17</v>
      </c>
      <c r="EW129">
        <v>0.4</v>
      </c>
      <c r="EX129">
        <v>0</v>
      </c>
      <c r="EY129">
        <v>0</v>
      </c>
      <c r="FQ129">
        <v>0</v>
      </c>
      <c r="FR129">
        <f t="shared" si="207"/>
        <v>0</v>
      </c>
      <c r="FS129">
        <v>0</v>
      </c>
      <c r="FX129">
        <v>70</v>
      </c>
      <c r="FY129">
        <v>10</v>
      </c>
      <c r="GA129" t="s">
        <v>3</v>
      </c>
      <c r="GD129">
        <v>0</v>
      </c>
      <c r="GF129">
        <v>-1777342782</v>
      </c>
      <c r="GG129">
        <v>2</v>
      </c>
      <c r="GH129">
        <v>1</v>
      </c>
      <c r="GI129">
        <v>-2</v>
      </c>
      <c r="GJ129">
        <v>0</v>
      </c>
      <c r="GK129">
        <f>ROUND(R129*(R12)/100,2)</f>
        <v>0</v>
      </c>
      <c r="GL129">
        <f t="shared" si="208"/>
        <v>0</v>
      </c>
      <c r="GM129">
        <f t="shared" si="209"/>
        <v>29832.48</v>
      </c>
      <c r="GN129">
        <f t="shared" si="210"/>
        <v>0</v>
      </c>
      <c r="GO129">
        <f t="shared" si="211"/>
        <v>0</v>
      </c>
      <c r="GP129">
        <f t="shared" si="212"/>
        <v>29832.48</v>
      </c>
      <c r="GR129">
        <v>0</v>
      </c>
      <c r="GS129">
        <v>3</v>
      </c>
      <c r="GT129">
        <v>0</v>
      </c>
      <c r="GU129" t="s">
        <v>3</v>
      </c>
      <c r="GV129">
        <f t="shared" si="213"/>
        <v>0</v>
      </c>
      <c r="GW129">
        <v>1</v>
      </c>
      <c r="GX129">
        <f t="shared" si="214"/>
        <v>0</v>
      </c>
      <c r="HA129">
        <v>0</v>
      </c>
      <c r="HB129">
        <v>0</v>
      </c>
      <c r="HC129">
        <f t="shared" si="215"/>
        <v>0</v>
      </c>
      <c r="HE129" t="s">
        <v>3</v>
      </c>
      <c r="HF129" t="s">
        <v>3</v>
      </c>
      <c r="HM129" t="s">
        <v>3</v>
      </c>
      <c r="HN129" t="s">
        <v>3</v>
      </c>
      <c r="HO129" t="s">
        <v>3</v>
      </c>
      <c r="HP129" t="s">
        <v>3</v>
      </c>
      <c r="HQ129" t="s">
        <v>3</v>
      </c>
      <c r="IK129">
        <v>0</v>
      </c>
    </row>
    <row r="130" spans="1:245" x14ac:dyDescent="0.2">
      <c r="A130">
        <v>19</v>
      </c>
      <c r="B130">
        <v>1</v>
      </c>
      <c r="F130" t="s">
        <v>3</v>
      </c>
      <c r="G130" t="s">
        <v>254</v>
      </c>
      <c r="H130" t="s">
        <v>3</v>
      </c>
      <c r="AA130">
        <v>1</v>
      </c>
      <c r="IK130">
        <v>0</v>
      </c>
    </row>
    <row r="131" spans="1:245" x14ac:dyDescent="0.2">
      <c r="A131">
        <v>17</v>
      </c>
      <c r="B131">
        <v>1</v>
      </c>
      <c r="C131">
        <f>ROW(SmtRes!A116)</f>
        <v>116</v>
      </c>
      <c r="D131">
        <f>ROW(EtalonRes!A168)</f>
        <v>168</v>
      </c>
      <c r="E131" t="s">
        <v>3</v>
      </c>
      <c r="F131" t="s">
        <v>220</v>
      </c>
      <c r="G131" t="s">
        <v>221</v>
      </c>
      <c r="H131" t="s">
        <v>222</v>
      </c>
      <c r="I131">
        <v>1</v>
      </c>
      <c r="J131">
        <v>0</v>
      </c>
      <c r="K131">
        <v>1</v>
      </c>
      <c r="O131">
        <f t="shared" ref="O131:O140" si="218">ROUND(CP131,2)</f>
        <v>104901.62</v>
      </c>
      <c r="P131">
        <f t="shared" ref="P131:P140" si="219">ROUND(CQ131*I131,2)</f>
        <v>6691.78</v>
      </c>
      <c r="Q131">
        <f t="shared" ref="Q131:Q140" si="220">ROUND(CR131*I131,2)</f>
        <v>0</v>
      </c>
      <c r="R131">
        <f t="shared" ref="R131:R140" si="221">ROUND(CS131*I131,2)</f>
        <v>0</v>
      </c>
      <c r="S131">
        <f t="shared" ref="S131:S140" si="222">ROUND(CT131*I131,2)</f>
        <v>98209.84</v>
      </c>
      <c r="T131">
        <f t="shared" ref="T131:T140" si="223">ROUND(CU131*I131,2)</f>
        <v>0</v>
      </c>
      <c r="U131">
        <f t="shared" ref="U131:U140" si="224">CV131*I131</f>
        <v>148</v>
      </c>
      <c r="V131">
        <f t="shared" ref="V131:V140" si="225">CW131*I131</f>
        <v>0</v>
      </c>
      <c r="W131">
        <f t="shared" ref="W131:W140" si="226">ROUND(CX131*I131,2)</f>
        <v>0</v>
      </c>
      <c r="X131">
        <f t="shared" ref="X131:X140" si="227">ROUND(CY131,2)</f>
        <v>68746.89</v>
      </c>
      <c r="Y131">
        <f t="shared" ref="Y131:Y140" si="228">ROUND(CZ131,2)</f>
        <v>9820.98</v>
      </c>
      <c r="AA131">
        <v>-1</v>
      </c>
      <c r="AB131">
        <f t="shared" ref="AB131:AB140" si="229">ROUND((AC131+AD131+AF131),6)</f>
        <v>104901.62</v>
      </c>
      <c r="AC131">
        <f>ROUND((ES131),6)</f>
        <v>6691.78</v>
      </c>
      <c r="AD131">
        <f>ROUND((((ET131)-(EU131))+AE131),6)</f>
        <v>0</v>
      </c>
      <c r="AE131">
        <f>ROUND((EU131),6)</f>
        <v>0</v>
      </c>
      <c r="AF131">
        <f>ROUND((EV131),6)</f>
        <v>98209.84</v>
      </c>
      <c r="AG131">
        <f t="shared" ref="AG131:AG140" si="230">ROUND((AP131),6)</f>
        <v>0</v>
      </c>
      <c r="AH131">
        <f>(EW131)</f>
        <v>148</v>
      </c>
      <c r="AI131">
        <f>(EX131)</f>
        <v>0</v>
      </c>
      <c r="AJ131">
        <f t="shared" ref="AJ131:AJ140" si="231">(AS131)</f>
        <v>0</v>
      </c>
      <c r="AK131">
        <v>104901.62</v>
      </c>
      <c r="AL131">
        <v>6691.78</v>
      </c>
      <c r="AM131">
        <v>0</v>
      </c>
      <c r="AN131">
        <v>0</v>
      </c>
      <c r="AO131">
        <v>98209.84</v>
      </c>
      <c r="AP131">
        <v>0</v>
      </c>
      <c r="AQ131">
        <v>148</v>
      </c>
      <c r="AR131">
        <v>0</v>
      </c>
      <c r="AS131">
        <v>0</v>
      </c>
      <c r="AT131">
        <v>70</v>
      </c>
      <c r="AU131">
        <v>10</v>
      </c>
      <c r="AV131">
        <v>1</v>
      </c>
      <c r="AW131">
        <v>1</v>
      </c>
      <c r="AZ131">
        <v>1</v>
      </c>
      <c r="BA131">
        <v>1</v>
      </c>
      <c r="BB131">
        <v>1</v>
      </c>
      <c r="BC131">
        <v>1</v>
      </c>
      <c r="BD131" t="s">
        <v>3</v>
      </c>
      <c r="BE131" t="s">
        <v>3</v>
      </c>
      <c r="BF131" t="s">
        <v>3</v>
      </c>
      <c r="BG131" t="s">
        <v>3</v>
      </c>
      <c r="BH131">
        <v>0</v>
      </c>
      <c r="BI131">
        <v>4</v>
      </c>
      <c r="BJ131" t="s">
        <v>223</v>
      </c>
      <c r="BM131">
        <v>0</v>
      </c>
      <c r="BN131">
        <v>0</v>
      </c>
      <c r="BO131" t="s">
        <v>3</v>
      </c>
      <c r="BP131">
        <v>0</v>
      </c>
      <c r="BQ131">
        <v>1</v>
      </c>
      <c r="BR131">
        <v>0</v>
      </c>
      <c r="BS131">
        <v>1</v>
      </c>
      <c r="BT131">
        <v>1</v>
      </c>
      <c r="BU131">
        <v>1</v>
      </c>
      <c r="BV131">
        <v>1</v>
      </c>
      <c r="BW131">
        <v>1</v>
      </c>
      <c r="BX131">
        <v>1</v>
      </c>
      <c r="BY131" t="s">
        <v>3</v>
      </c>
      <c r="BZ131">
        <v>70</v>
      </c>
      <c r="CA131">
        <v>10</v>
      </c>
      <c r="CB131" t="s">
        <v>3</v>
      </c>
      <c r="CE131">
        <v>0</v>
      </c>
      <c r="CF131">
        <v>0</v>
      </c>
      <c r="CG131">
        <v>0</v>
      </c>
      <c r="CM131">
        <v>0</v>
      </c>
      <c r="CN131" t="s">
        <v>3</v>
      </c>
      <c r="CO131">
        <v>0</v>
      </c>
      <c r="CP131">
        <f t="shared" ref="CP131:CP140" si="232">(P131+Q131+S131)</f>
        <v>104901.62</v>
      </c>
      <c r="CQ131">
        <f t="shared" ref="CQ131:CQ140" si="233">(AC131*BC131*AW131)</f>
        <v>6691.78</v>
      </c>
      <c r="CR131">
        <f>((((ET131)*BB131-(EU131)*BS131)+AE131*BS131)*AV131)</f>
        <v>0</v>
      </c>
      <c r="CS131">
        <f t="shared" ref="CS131:CS140" si="234">(AE131*BS131*AV131)</f>
        <v>0</v>
      </c>
      <c r="CT131">
        <f t="shared" ref="CT131:CT140" si="235">(AF131*BA131*AV131)</f>
        <v>98209.84</v>
      </c>
      <c r="CU131">
        <f t="shared" ref="CU131:CU140" si="236">AG131</f>
        <v>0</v>
      </c>
      <c r="CV131">
        <f t="shared" ref="CV131:CV140" si="237">(AH131*AV131)</f>
        <v>148</v>
      </c>
      <c r="CW131">
        <f t="shared" ref="CW131:CW140" si="238">AI131</f>
        <v>0</v>
      </c>
      <c r="CX131">
        <f t="shared" ref="CX131:CX140" si="239">AJ131</f>
        <v>0</v>
      </c>
      <c r="CY131">
        <f t="shared" ref="CY131:CY140" si="240">((S131*BZ131)/100)</f>
        <v>68746.887999999992</v>
      </c>
      <c r="CZ131">
        <f t="shared" ref="CZ131:CZ140" si="241">((S131*CA131)/100)</f>
        <v>9820.9839999999986</v>
      </c>
      <c r="DC131" t="s">
        <v>3</v>
      </c>
      <c r="DD131" t="s">
        <v>3</v>
      </c>
      <c r="DE131" t="s">
        <v>3</v>
      </c>
      <c r="DF131" t="s">
        <v>3</v>
      </c>
      <c r="DG131" t="s">
        <v>3</v>
      </c>
      <c r="DH131" t="s">
        <v>3</v>
      </c>
      <c r="DI131" t="s">
        <v>3</v>
      </c>
      <c r="DJ131" t="s">
        <v>3</v>
      </c>
      <c r="DK131" t="s">
        <v>3</v>
      </c>
      <c r="DL131" t="s">
        <v>3</v>
      </c>
      <c r="DM131" t="s">
        <v>3</v>
      </c>
      <c r="DN131">
        <v>0</v>
      </c>
      <c r="DO131">
        <v>0</v>
      </c>
      <c r="DP131">
        <v>1</v>
      </c>
      <c r="DQ131">
        <v>1</v>
      </c>
      <c r="DU131">
        <v>1013</v>
      </c>
      <c r="DV131" t="s">
        <v>222</v>
      </c>
      <c r="DW131" t="s">
        <v>222</v>
      </c>
      <c r="DX131">
        <v>1</v>
      </c>
      <c r="DZ131" t="s">
        <v>3</v>
      </c>
      <c r="EA131" t="s">
        <v>3</v>
      </c>
      <c r="EB131" t="s">
        <v>3</v>
      </c>
      <c r="EC131" t="s">
        <v>3</v>
      </c>
      <c r="EE131">
        <v>1441815344</v>
      </c>
      <c r="EF131">
        <v>1</v>
      </c>
      <c r="EG131" t="s">
        <v>20</v>
      </c>
      <c r="EH131">
        <v>0</v>
      </c>
      <c r="EI131" t="s">
        <v>3</v>
      </c>
      <c r="EJ131">
        <v>4</v>
      </c>
      <c r="EK131">
        <v>0</v>
      </c>
      <c r="EL131" t="s">
        <v>21</v>
      </c>
      <c r="EM131" t="s">
        <v>22</v>
      </c>
      <c r="EO131" t="s">
        <v>3</v>
      </c>
      <c r="EQ131">
        <v>1024</v>
      </c>
      <c r="ER131">
        <v>104901.62</v>
      </c>
      <c r="ES131">
        <v>6691.78</v>
      </c>
      <c r="ET131">
        <v>0</v>
      </c>
      <c r="EU131">
        <v>0</v>
      </c>
      <c r="EV131">
        <v>98209.84</v>
      </c>
      <c r="EW131">
        <v>148</v>
      </c>
      <c r="EX131">
        <v>0</v>
      </c>
      <c r="EY131">
        <v>0</v>
      </c>
      <c r="FQ131">
        <v>0</v>
      </c>
      <c r="FR131">
        <f t="shared" ref="FR131:FR140" si="242">ROUND(IF(BI131=3,GM131,0),2)</f>
        <v>0</v>
      </c>
      <c r="FS131">
        <v>0</v>
      </c>
      <c r="FX131">
        <v>70</v>
      </c>
      <c r="FY131">
        <v>10</v>
      </c>
      <c r="GA131" t="s">
        <v>3</v>
      </c>
      <c r="GD131">
        <v>0</v>
      </c>
      <c r="GF131">
        <v>331213477</v>
      </c>
      <c r="GG131">
        <v>2</v>
      </c>
      <c r="GH131">
        <v>1</v>
      </c>
      <c r="GI131">
        <v>-2</v>
      </c>
      <c r="GJ131">
        <v>0</v>
      </c>
      <c r="GK131">
        <f>ROUND(R131*(R12)/100,2)</f>
        <v>0</v>
      </c>
      <c r="GL131">
        <f t="shared" ref="GL131:GL140" si="243">ROUND(IF(AND(BH131=3,BI131=3,FS131&lt;&gt;0),P131,0),2)</f>
        <v>0</v>
      </c>
      <c r="GM131">
        <f t="shared" ref="GM131:GM140" si="244">ROUND(O131+X131+Y131+GK131,2)+GX131</f>
        <v>183469.49</v>
      </c>
      <c r="GN131">
        <f t="shared" ref="GN131:GN140" si="245">IF(OR(BI131=0,BI131=1),GM131-GX131,0)</f>
        <v>0</v>
      </c>
      <c r="GO131">
        <f t="shared" ref="GO131:GO140" si="246">IF(BI131=2,GM131-GX131,0)</f>
        <v>0</v>
      </c>
      <c r="GP131">
        <f t="shared" ref="GP131:GP140" si="247">IF(BI131=4,GM131-GX131,0)</f>
        <v>183469.49</v>
      </c>
      <c r="GR131">
        <v>0</v>
      </c>
      <c r="GS131">
        <v>3</v>
      </c>
      <c r="GT131">
        <v>0</v>
      </c>
      <c r="GU131" t="s">
        <v>3</v>
      </c>
      <c r="GV131">
        <f t="shared" ref="GV131:GV140" si="248">ROUND((GT131),6)</f>
        <v>0</v>
      </c>
      <c r="GW131">
        <v>1</v>
      </c>
      <c r="GX131">
        <f t="shared" ref="GX131:GX140" si="249">ROUND(HC131*I131,2)</f>
        <v>0</v>
      </c>
      <c r="HA131">
        <v>0</v>
      </c>
      <c r="HB131">
        <v>0</v>
      </c>
      <c r="HC131">
        <f t="shared" ref="HC131:HC140" si="250">GV131*GW131</f>
        <v>0</v>
      </c>
      <c r="HE131" t="s">
        <v>3</v>
      </c>
      <c r="HF131" t="s">
        <v>3</v>
      </c>
      <c r="HM131" t="s">
        <v>3</v>
      </c>
      <c r="HN131" t="s">
        <v>3</v>
      </c>
      <c r="HO131" t="s">
        <v>3</v>
      </c>
      <c r="HP131" t="s">
        <v>3</v>
      </c>
      <c r="HQ131" t="s">
        <v>3</v>
      </c>
      <c r="IK131">
        <v>0</v>
      </c>
    </row>
    <row r="132" spans="1:245" x14ac:dyDescent="0.2">
      <c r="A132">
        <v>17</v>
      </c>
      <c r="B132">
        <v>1</v>
      </c>
      <c r="C132">
        <f>ROW(SmtRes!A119)</f>
        <v>119</v>
      </c>
      <c r="D132">
        <f>ROW(EtalonRes!A171)</f>
        <v>171</v>
      </c>
      <c r="E132" t="s">
        <v>255</v>
      </c>
      <c r="F132" t="s">
        <v>225</v>
      </c>
      <c r="G132" t="s">
        <v>226</v>
      </c>
      <c r="H132" t="s">
        <v>222</v>
      </c>
      <c r="I132">
        <v>1</v>
      </c>
      <c r="J132">
        <v>0</v>
      </c>
      <c r="K132">
        <v>1</v>
      </c>
      <c r="O132">
        <f t="shared" si="218"/>
        <v>6763.78</v>
      </c>
      <c r="P132">
        <f t="shared" si="219"/>
        <v>64.239999999999995</v>
      </c>
      <c r="Q132">
        <f t="shared" si="220"/>
        <v>10.72</v>
      </c>
      <c r="R132">
        <f t="shared" si="221"/>
        <v>0.14000000000000001</v>
      </c>
      <c r="S132">
        <f t="shared" si="222"/>
        <v>6688.82</v>
      </c>
      <c r="T132">
        <f t="shared" si="223"/>
        <v>0</v>
      </c>
      <c r="U132">
        <f t="shared" si="224"/>
        <v>10.08</v>
      </c>
      <c r="V132">
        <f t="shared" si="225"/>
        <v>0</v>
      </c>
      <c r="W132">
        <f t="shared" si="226"/>
        <v>0</v>
      </c>
      <c r="X132">
        <f t="shared" si="227"/>
        <v>4682.17</v>
      </c>
      <c r="Y132">
        <f t="shared" si="228"/>
        <v>668.88</v>
      </c>
      <c r="AA132">
        <v>1473083510</v>
      </c>
      <c r="AB132">
        <f t="shared" si="229"/>
        <v>6763.78</v>
      </c>
      <c r="AC132">
        <f>ROUND(((ES132*2)),6)</f>
        <v>64.239999999999995</v>
      </c>
      <c r="AD132">
        <f>ROUND(((((ET132*2))-((EU132*2)))+AE132),6)</f>
        <v>10.72</v>
      </c>
      <c r="AE132">
        <f>ROUND(((EU132*2)),6)</f>
        <v>0.14000000000000001</v>
      </c>
      <c r="AF132">
        <f>ROUND(((EV132*2)),6)</f>
        <v>6688.82</v>
      </c>
      <c r="AG132">
        <f t="shared" si="230"/>
        <v>0</v>
      </c>
      <c r="AH132">
        <f>((EW132*2))</f>
        <v>10.08</v>
      </c>
      <c r="AI132">
        <f>((EX132*2))</f>
        <v>0</v>
      </c>
      <c r="AJ132">
        <f t="shared" si="231"/>
        <v>0</v>
      </c>
      <c r="AK132">
        <v>3381.89</v>
      </c>
      <c r="AL132">
        <v>32.119999999999997</v>
      </c>
      <c r="AM132">
        <v>5.36</v>
      </c>
      <c r="AN132">
        <v>7.0000000000000007E-2</v>
      </c>
      <c r="AO132">
        <v>3344.41</v>
      </c>
      <c r="AP132">
        <v>0</v>
      </c>
      <c r="AQ132">
        <v>5.04</v>
      </c>
      <c r="AR132">
        <v>0</v>
      </c>
      <c r="AS132">
        <v>0</v>
      </c>
      <c r="AT132">
        <v>70</v>
      </c>
      <c r="AU132">
        <v>10</v>
      </c>
      <c r="AV132">
        <v>1</v>
      </c>
      <c r="AW132">
        <v>1</v>
      </c>
      <c r="AZ132">
        <v>1</v>
      </c>
      <c r="BA132">
        <v>1</v>
      </c>
      <c r="BB132">
        <v>1</v>
      </c>
      <c r="BC132">
        <v>1</v>
      </c>
      <c r="BD132" t="s">
        <v>3</v>
      </c>
      <c r="BE132" t="s">
        <v>3</v>
      </c>
      <c r="BF132" t="s">
        <v>3</v>
      </c>
      <c r="BG132" t="s">
        <v>3</v>
      </c>
      <c r="BH132">
        <v>0</v>
      </c>
      <c r="BI132">
        <v>4</v>
      </c>
      <c r="BJ132" t="s">
        <v>227</v>
      </c>
      <c r="BM132">
        <v>0</v>
      </c>
      <c r="BN132">
        <v>0</v>
      </c>
      <c r="BO132" t="s">
        <v>3</v>
      </c>
      <c r="BP132">
        <v>0</v>
      </c>
      <c r="BQ132">
        <v>1</v>
      </c>
      <c r="BR132">
        <v>0</v>
      </c>
      <c r="BS132">
        <v>1</v>
      </c>
      <c r="BT132">
        <v>1</v>
      </c>
      <c r="BU132">
        <v>1</v>
      </c>
      <c r="BV132">
        <v>1</v>
      </c>
      <c r="BW132">
        <v>1</v>
      </c>
      <c r="BX132">
        <v>1</v>
      </c>
      <c r="BY132" t="s">
        <v>3</v>
      </c>
      <c r="BZ132">
        <v>70</v>
      </c>
      <c r="CA132">
        <v>10</v>
      </c>
      <c r="CB132" t="s">
        <v>3</v>
      </c>
      <c r="CE132">
        <v>0</v>
      </c>
      <c r="CF132">
        <v>0</v>
      </c>
      <c r="CG132">
        <v>0</v>
      </c>
      <c r="CM132">
        <v>0</v>
      </c>
      <c r="CN132" t="s">
        <v>3</v>
      </c>
      <c r="CO132">
        <v>0</v>
      </c>
      <c r="CP132">
        <f t="shared" si="232"/>
        <v>6763.78</v>
      </c>
      <c r="CQ132">
        <f t="shared" si="233"/>
        <v>64.239999999999995</v>
      </c>
      <c r="CR132">
        <f>(((((ET132*2))*BB132-((EU132*2))*BS132)+AE132*BS132)*AV132)</f>
        <v>10.72</v>
      </c>
      <c r="CS132">
        <f t="shared" si="234"/>
        <v>0.14000000000000001</v>
      </c>
      <c r="CT132">
        <f t="shared" si="235"/>
        <v>6688.82</v>
      </c>
      <c r="CU132">
        <f t="shared" si="236"/>
        <v>0</v>
      </c>
      <c r="CV132">
        <f t="shared" si="237"/>
        <v>10.08</v>
      </c>
      <c r="CW132">
        <f t="shared" si="238"/>
        <v>0</v>
      </c>
      <c r="CX132">
        <f t="shared" si="239"/>
        <v>0</v>
      </c>
      <c r="CY132">
        <f t="shared" si="240"/>
        <v>4682.174</v>
      </c>
      <c r="CZ132">
        <f t="shared" si="241"/>
        <v>668.88199999999995</v>
      </c>
      <c r="DC132" t="s">
        <v>3</v>
      </c>
      <c r="DD132" t="s">
        <v>228</v>
      </c>
      <c r="DE132" t="s">
        <v>228</v>
      </c>
      <c r="DF132" t="s">
        <v>228</v>
      </c>
      <c r="DG132" t="s">
        <v>228</v>
      </c>
      <c r="DH132" t="s">
        <v>3</v>
      </c>
      <c r="DI132" t="s">
        <v>228</v>
      </c>
      <c r="DJ132" t="s">
        <v>228</v>
      </c>
      <c r="DK132" t="s">
        <v>3</v>
      </c>
      <c r="DL132" t="s">
        <v>3</v>
      </c>
      <c r="DM132" t="s">
        <v>3</v>
      </c>
      <c r="DN132">
        <v>0</v>
      </c>
      <c r="DO132">
        <v>0</v>
      </c>
      <c r="DP132">
        <v>1</v>
      </c>
      <c r="DQ132">
        <v>1</v>
      </c>
      <c r="DU132">
        <v>1013</v>
      </c>
      <c r="DV132" t="s">
        <v>222</v>
      </c>
      <c r="DW132" t="s">
        <v>222</v>
      </c>
      <c r="DX132">
        <v>1</v>
      </c>
      <c r="DZ132" t="s">
        <v>3</v>
      </c>
      <c r="EA132" t="s">
        <v>3</v>
      </c>
      <c r="EB132" t="s">
        <v>3</v>
      </c>
      <c r="EC132" t="s">
        <v>3</v>
      </c>
      <c r="EE132">
        <v>1441815344</v>
      </c>
      <c r="EF132">
        <v>1</v>
      </c>
      <c r="EG132" t="s">
        <v>20</v>
      </c>
      <c r="EH132">
        <v>0</v>
      </c>
      <c r="EI132" t="s">
        <v>3</v>
      </c>
      <c r="EJ132">
        <v>4</v>
      </c>
      <c r="EK132">
        <v>0</v>
      </c>
      <c r="EL132" t="s">
        <v>21</v>
      </c>
      <c r="EM132" t="s">
        <v>22</v>
      </c>
      <c r="EO132" t="s">
        <v>3</v>
      </c>
      <c r="EQ132">
        <v>0</v>
      </c>
      <c r="ER132">
        <v>3381.89</v>
      </c>
      <c r="ES132">
        <v>32.119999999999997</v>
      </c>
      <c r="ET132">
        <v>5.36</v>
      </c>
      <c r="EU132">
        <v>7.0000000000000007E-2</v>
      </c>
      <c r="EV132">
        <v>3344.41</v>
      </c>
      <c r="EW132">
        <v>5.04</v>
      </c>
      <c r="EX132">
        <v>0</v>
      </c>
      <c r="EY132">
        <v>0</v>
      </c>
      <c r="FQ132">
        <v>0</v>
      </c>
      <c r="FR132">
        <f t="shared" si="242"/>
        <v>0</v>
      </c>
      <c r="FS132">
        <v>0</v>
      </c>
      <c r="FX132">
        <v>70</v>
      </c>
      <c r="FY132">
        <v>10</v>
      </c>
      <c r="GA132" t="s">
        <v>3</v>
      </c>
      <c r="GD132">
        <v>0</v>
      </c>
      <c r="GF132">
        <v>1541964264</v>
      </c>
      <c r="GG132">
        <v>2</v>
      </c>
      <c r="GH132">
        <v>1</v>
      </c>
      <c r="GI132">
        <v>-2</v>
      </c>
      <c r="GJ132">
        <v>0</v>
      </c>
      <c r="GK132">
        <f>ROUND(R132*(R12)/100,2)</f>
        <v>0.15</v>
      </c>
      <c r="GL132">
        <f t="shared" si="243"/>
        <v>0</v>
      </c>
      <c r="GM132">
        <f t="shared" si="244"/>
        <v>12114.98</v>
      </c>
      <c r="GN132">
        <f t="shared" si="245"/>
        <v>0</v>
      </c>
      <c r="GO132">
        <f t="shared" si="246"/>
        <v>0</v>
      </c>
      <c r="GP132">
        <f t="shared" si="247"/>
        <v>12114.98</v>
      </c>
      <c r="GR132">
        <v>0</v>
      </c>
      <c r="GS132">
        <v>3</v>
      </c>
      <c r="GT132">
        <v>0</v>
      </c>
      <c r="GU132" t="s">
        <v>3</v>
      </c>
      <c r="GV132">
        <f t="shared" si="248"/>
        <v>0</v>
      </c>
      <c r="GW132">
        <v>1</v>
      </c>
      <c r="GX132">
        <f t="shared" si="249"/>
        <v>0</v>
      </c>
      <c r="HA132">
        <v>0</v>
      </c>
      <c r="HB132">
        <v>0</v>
      </c>
      <c r="HC132">
        <f t="shared" si="250"/>
        <v>0</v>
      </c>
      <c r="HE132" t="s">
        <v>3</v>
      </c>
      <c r="HF132" t="s">
        <v>3</v>
      </c>
      <c r="HM132" t="s">
        <v>3</v>
      </c>
      <c r="HN132" t="s">
        <v>3</v>
      </c>
      <c r="HO132" t="s">
        <v>3</v>
      </c>
      <c r="HP132" t="s">
        <v>3</v>
      </c>
      <c r="HQ132" t="s">
        <v>3</v>
      </c>
      <c r="IK132">
        <v>0</v>
      </c>
    </row>
    <row r="133" spans="1:245" x14ac:dyDescent="0.2">
      <c r="A133">
        <v>17</v>
      </c>
      <c r="B133">
        <v>1</v>
      </c>
      <c r="C133">
        <f>ROW(SmtRes!A122)</f>
        <v>122</v>
      </c>
      <c r="D133">
        <f>ROW(EtalonRes!A174)</f>
        <v>174</v>
      </c>
      <c r="E133" t="s">
        <v>3</v>
      </c>
      <c r="F133" t="s">
        <v>229</v>
      </c>
      <c r="G133" t="s">
        <v>230</v>
      </c>
      <c r="H133" t="s">
        <v>222</v>
      </c>
      <c r="I133">
        <v>1</v>
      </c>
      <c r="J133">
        <v>0</v>
      </c>
      <c r="K133">
        <v>1</v>
      </c>
      <c r="O133">
        <f t="shared" si="218"/>
        <v>3703.34</v>
      </c>
      <c r="P133">
        <f t="shared" si="219"/>
        <v>3.14</v>
      </c>
      <c r="Q133">
        <f t="shared" si="220"/>
        <v>10.72</v>
      </c>
      <c r="R133">
        <f t="shared" si="221"/>
        <v>0.14000000000000001</v>
      </c>
      <c r="S133">
        <f t="shared" si="222"/>
        <v>3689.48</v>
      </c>
      <c r="T133">
        <f t="shared" si="223"/>
        <v>0</v>
      </c>
      <c r="U133">
        <f t="shared" si="224"/>
        <v>5.56</v>
      </c>
      <c r="V133">
        <f t="shared" si="225"/>
        <v>0</v>
      </c>
      <c r="W133">
        <f t="shared" si="226"/>
        <v>0</v>
      </c>
      <c r="X133">
        <f t="shared" si="227"/>
        <v>2582.64</v>
      </c>
      <c r="Y133">
        <f t="shared" si="228"/>
        <v>368.95</v>
      </c>
      <c r="AA133">
        <v>-1</v>
      </c>
      <c r="AB133">
        <f t="shared" si="229"/>
        <v>3703.34</v>
      </c>
      <c r="AC133">
        <f>ROUND(((ES133*2)),6)</f>
        <v>3.14</v>
      </c>
      <c r="AD133">
        <f>ROUND(((((ET133*2))-((EU133*2)))+AE133),6)</f>
        <v>10.72</v>
      </c>
      <c r="AE133">
        <f>ROUND(((EU133*2)),6)</f>
        <v>0.14000000000000001</v>
      </c>
      <c r="AF133">
        <f>ROUND(((EV133*2)),6)</f>
        <v>3689.48</v>
      </c>
      <c r="AG133">
        <f t="shared" si="230"/>
        <v>0</v>
      </c>
      <c r="AH133">
        <f>((EW133*2))</f>
        <v>5.56</v>
      </c>
      <c r="AI133">
        <f>((EX133*2))</f>
        <v>0</v>
      </c>
      <c r="AJ133">
        <f t="shared" si="231"/>
        <v>0</v>
      </c>
      <c r="AK133">
        <v>1851.67</v>
      </c>
      <c r="AL133">
        <v>1.57</v>
      </c>
      <c r="AM133">
        <v>5.36</v>
      </c>
      <c r="AN133">
        <v>7.0000000000000007E-2</v>
      </c>
      <c r="AO133">
        <v>1844.74</v>
      </c>
      <c r="AP133">
        <v>0</v>
      </c>
      <c r="AQ133">
        <v>2.78</v>
      </c>
      <c r="AR133">
        <v>0</v>
      </c>
      <c r="AS133">
        <v>0</v>
      </c>
      <c r="AT133">
        <v>70</v>
      </c>
      <c r="AU133">
        <v>10</v>
      </c>
      <c r="AV133">
        <v>1</v>
      </c>
      <c r="AW133">
        <v>1</v>
      </c>
      <c r="AZ133">
        <v>1</v>
      </c>
      <c r="BA133">
        <v>1</v>
      </c>
      <c r="BB133">
        <v>1</v>
      </c>
      <c r="BC133">
        <v>1</v>
      </c>
      <c r="BD133" t="s">
        <v>3</v>
      </c>
      <c r="BE133" t="s">
        <v>3</v>
      </c>
      <c r="BF133" t="s">
        <v>3</v>
      </c>
      <c r="BG133" t="s">
        <v>3</v>
      </c>
      <c r="BH133">
        <v>0</v>
      </c>
      <c r="BI133">
        <v>4</v>
      </c>
      <c r="BJ133" t="s">
        <v>231</v>
      </c>
      <c r="BM133">
        <v>0</v>
      </c>
      <c r="BN133">
        <v>0</v>
      </c>
      <c r="BO133" t="s">
        <v>3</v>
      </c>
      <c r="BP133">
        <v>0</v>
      </c>
      <c r="BQ133">
        <v>1</v>
      </c>
      <c r="BR133">
        <v>0</v>
      </c>
      <c r="BS133">
        <v>1</v>
      </c>
      <c r="BT133">
        <v>1</v>
      </c>
      <c r="BU133">
        <v>1</v>
      </c>
      <c r="BV133">
        <v>1</v>
      </c>
      <c r="BW133">
        <v>1</v>
      </c>
      <c r="BX133">
        <v>1</v>
      </c>
      <c r="BY133" t="s">
        <v>3</v>
      </c>
      <c r="BZ133">
        <v>70</v>
      </c>
      <c r="CA133">
        <v>10</v>
      </c>
      <c r="CB133" t="s">
        <v>3</v>
      </c>
      <c r="CE133">
        <v>0</v>
      </c>
      <c r="CF133">
        <v>0</v>
      </c>
      <c r="CG133">
        <v>0</v>
      </c>
      <c r="CM133">
        <v>0</v>
      </c>
      <c r="CN133" t="s">
        <v>3</v>
      </c>
      <c r="CO133">
        <v>0</v>
      </c>
      <c r="CP133">
        <f t="shared" si="232"/>
        <v>3703.34</v>
      </c>
      <c r="CQ133">
        <f t="shared" si="233"/>
        <v>3.14</v>
      </c>
      <c r="CR133">
        <f>(((((ET133*2))*BB133-((EU133*2))*BS133)+AE133*BS133)*AV133)</f>
        <v>10.72</v>
      </c>
      <c r="CS133">
        <f t="shared" si="234"/>
        <v>0.14000000000000001</v>
      </c>
      <c r="CT133">
        <f t="shared" si="235"/>
        <v>3689.48</v>
      </c>
      <c r="CU133">
        <f t="shared" si="236"/>
        <v>0</v>
      </c>
      <c r="CV133">
        <f t="shared" si="237"/>
        <v>5.56</v>
      </c>
      <c r="CW133">
        <f t="shared" si="238"/>
        <v>0</v>
      </c>
      <c r="CX133">
        <f t="shared" si="239"/>
        <v>0</v>
      </c>
      <c r="CY133">
        <f t="shared" si="240"/>
        <v>2582.636</v>
      </c>
      <c r="CZ133">
        <f t="shared" si="241"/>
        <v>368.94800000000004</v>
      </c>
      <c r="DC133" t="s">
        <v>3</v>
      </c>
      <c r="DD133" t="s">
        <v>228</v>
      </c>
      <c r="DE133" t="s">
        <v>228</v>
      </c>
      <c r="DF133" t="s">
        <v>228</v>
      </c>
      <c r="DG133" t="s">
        <v>228</v>
      </c>
      <c r="DH133" t="s">
        <v>3</v>
      </c>
      <c r="DI133" t="s">
        <v>228</v>
      </c>
      <c r="DJ133" t="s">
        <v>228</v>
      </c>
      <c r="DK133" t="s">
        <v>3</v>
      </c>
      <c r="DL133" t="s">
        <v>3</v>
      </c>
      <c r="DM133" t="s">
        <v>3</v>
      </c>
      <c r="DN133">
        <v>0</v>
      </c>
      <c r="DO133">
        <v>0</v>
      </c>
      <c r="DP133">
        <v>1</v>
      </c>
      <c r="DQ133">
        <v>1</v>
      </c>
      <c r="DU133">
        <v>1013</v>
      </c>
      <c r="DV133" t="s">
        <v>222</v>
      </c>
      <c r="DW133" t="s">
        <v>222</v>
      </c>
      <c r="DX133">
        <v>1</v>
      </c>
      <c r="DZ133" t="s">
        <v>3</v>
      </c>
      <c r="EA133" t="s">
        <v>3</v>
      </c>
      <c r="EB133" t="s">
        <v>3</v>
      </c>
      <c r="EC133" t="s">
        <v>3</v>
      </c>
      <c r="EE133">
        <v>1441815344</v>
      </c>
      <c r="EF133">
        <v>1</v>
      </c>
      <c r="EG133" t="s">
        <v>20</v>
      </c>
      <c r="EH133">
        <v>0</v>
      </c>
      <c r="EI133" t="s">
        <v>3</v>
      </c>
      <c r="EJ133">
        <v>4</v>
      </c>
      <c r="EK133">
        <v>0</v>
      </c>
      <c r="EL133" t="s">
        <v>21</v>
      </c>
      <c r="EM133" t="s">
        <v>22</v>
      </c>
      <c r="EO133" t="s">
        <v>3</v>
      </c>
      <c r="EQ133">
        <v>1024</v>
      </c>
      <c r="ER133">
        <v>1851.67</v>
      </c>
      <c r="ES133">
        <v>1.57</v>
      </c>
      <c r="ET133">
        <v>5.36</v>
      </c>
      <c r="EU133">
        <v>7.0000000000000007E-2</v>
      </c>
      <c r="EV133">
        <v>1844.74</v>
      </c>
      <c r="EW133">
        <v>2.78</v>
      </c>
      <c r="EX133">
        <v>0</v>
      </c>
      <c r="EY133">
        <v>0</v>
      </c>
      <c r="FQ133">
        <v>0</v>
      </c>
      <c r="FR133">
        <f t="shared" si="242"/>
        <v>0</v>
      </c>
      <c r="FS133">
        <v>0</v>
      </c>
      <c r="FX133">
        <v>70</v>
      </c>
      <c r="FY133">
        <v>10</v>
      </c>
      <c r="GA133" t="s">
        <v>3</v>
      </c>
      <c r="GD133">
        <v>0</v>
      </c>
      <c r="GF133">
        <v>-905773843</v>
      </c>
      <c r="GG133">
        <v>2</v>
      </c>
      <c r="GH133">
        <v>1</v>
      </c>
      <c r="GI133">
        <v>-2</v>
      </c>
      <c r="GJ133">
        <v>0</v>
      </c>
      <c r="GK133">
        <f>ROUND(R133*(R12)/100,2)</f>
        <v>0.15</v>
      </c>
      <c r="GL133">
        <f t="shared" si="243"/>
        <v>0</v>
      </c>
      <c r="GM133">
        <f t="shared" si="244"/>
        <v>6655.08</v>
      </c>
      <c r="GN133">
        <f t="shared" si="245"/>
        <v>0</v>
      </c>
      <c r="GO133">
        <f t="shared" si="246"/>
        <v>0</v>
      </c>
      <c r="GP133">
        <f t="shared" si="247"/>
        <v>6655.08</v>
      </c>
      <c r="GR133">
        <v>0</v>
      </c>
      <c r="GS133">
        <v>3</v>
      </c>
      <c r="GT133">
        <v>0</v>
      </c>
      <c r="GU133" t="s">
        <v>3</v>
      </c>
      <c r="GV133">
        <f t="shared" si="248"/>
        <v>0</v>
      </c>
      <c r="GW133">
        <v>1</v>
      </c>
      <c r="GX133">
        <f t="shared" si="249"/>
        <v>0</v>
      </c>
      <c r="HA133">
        <v>0</v>
      </c>
      <c r="HB133">
        <v>0</v>
      </c>
      <c r="HC133">
        <f t="shared" si="250"/>
        <v>0</v>
      </c>
      <c r="HE133" t="s">
        <v>3</v>
      </c>
      <c r="HF133" t="s">
        <v>3</v>
      </c>
      <c r="HM133" t="s">
        <v>3</v>
      </c>
      <c r="HN133" t="s">
        <v>3</v>
      </c>
      <c r="HO133" t="s">
        <v>3</v>
      </c>
      <c r="HP133" t="s">
        <v>3</v>
      </c>
      <c r="HQ133" t="s">
        <v>3</v>
      </c>
      <c r="IK133">
        <v>0</v>
      </c>
    </row>
    <row r="134" spans="1:245" x14ac:dyDescent="0.2">
      <c r="A134">
        <v>17</v>
      </c>
      <c r="B134">
        <v>1</v>
      </c>
      <c r="C134">
        <f>ROW(SmtRes!A132)</f>
        <v>132</v>
      </c>
      <c r="D134">
        <f>ROW(EtalonRes!A184)</f>
        <v>184</v>
      </c>
      <c r="E134" t="s">
        <v>3</v>
      </c>
      <c r="F134" t="s">
        <v>232</v>
      </c>
      <c r="G134" t="s">
        <v>233</v>
      </c>
      <c r="H134" t="s">
        <v>222</v>
      </c>
      <c r="I134">
        <v>1</v>
      </c>
      <c r="J134">
        <v>0</v>
      </c>
      <c r="K134">
        <v>1</v>
      </c>
      <c r="O134">
        <f t="shared" si="218"/>
        <v>52961.13</v>
      </c>
      <c r="P134">
        <f t="shared" si="219"/>
        <v>1091.97</v>
      </c>
      <c r="Q134">
        <f t="shared" si="220"/>
        <v>0</v>
      </c>
      <c r="R134">
        <f t="shared" si="221"/>
        <v>0</v>
      </c>
      <c r="S134">
        <f t="shared" si="222"/>
        <v>51869.16</v>
      </c>
      <c r="T134">
        <f t="shared" si="223"/>
        <v>0</v>
      </c>
      <c r="U134">
        <f t="shared" si="224"/>
        <v>84</v>
      </c>
      <c r="V134">
        <f t="shared" si="225"/>
        <v>0</v>
      </c>
      <c r="W134">
        <f t="shared" si="226"/>
        <v>0</v>
      </c>
      <c r="X134">
        <f t="shared" si="227"/>
        <v>36308.410000000003</v>
      </c>
      <c r="Y134">
        <f t="shared" si="228"/>
        <v>5186.92</v>
      </c>
      <c r="AA134">
        <v>-1</v>
      </c>
      <c r="AB134">
        <f t="shared" si="229"/>
        <v>52961.13</v>
      </c>
      <c r="AC134">
        <f>ROUND((ES134),6)</f>
        <v>1091.97</v>
      </c>
      <c r="AD134">
        <f>ROUND((((ET134)-(EU134))+AE134),6)</f>
        <v>0</v>
      </c>
      <c r="AE134">
        <f>ROUND((EU134),6)</f>
        <v>0</v>
      </c>
      <c r="AF134">
        <f>ROUND((EV134),6)</f>
        <v>51869.16</v>
      </c>
      <c r="AG134">
        <f t="shared" si="230"/>
        <v>0</v>
      </c>
      <c r="AH134">
        <f>(EW134)</f>
        <v>84</v>
      </c>
      <c r="AI134">
        <f>(EX134)</f>
        <v>0</v>
      </c>
      <c r="AJ134">
        <f t="shared" si="231"/>
        <v>0</v>
      </c>
      <c r="AK134">
        <v>52961.13</v>
      </c>
      <c r="AL134">
        <v>1091.97</v>
      </c>
      <c r="AM134">
        <v>0</v>
      </c>
      <c r="AN134">
        <v>0</v>
      </c>
      <c r="AO134">
        <v>51869.16</v>
      </c>
      <c r="AP134">
        <v>0</v>
      </c>
      <c r="AQ134">
        <v>84</v>
      </c>
      <c r="AR134">
        <v>0</v>
      </c>
      <c r="AS134">
        <v>0</v>
      </c>
      <c r="AT134">
        <v>70</v>
      </c>
      <c r="AU134">
        <v>10</v>
      </c>
      <c r="AV134">
        <v>1</v>
      </c>
      <c r="AW134">
        <v>1</v>
      </c>
      <c r="AZ134">
        <v>1</v>
      </c>
      <c r="BA134">
        <v>1</v>
      </c>
      <c r="BB134">
        <v>1</v>
      </c>
      <c r="BC134">
        <v>1</v>
      </c>
      <c r="BD134" t="s">
        <v>3</v>
      </c>
      <c r="BE134" t="s">
        <v>3</v>
      </c>
      <c r="BF134" t="s">
        <v>3</v>
      </c>
      <c r="BG134" t="s">
        <v>3</v>
      </c>
      <c r="BH134">
        <v>0</v>
      </c>
      <c r="BI134">
        <v>4</v>
      </c>
      <c r="BJ134" t="s">
        <v>234</v>
      </c>
      <c r="BM134">
        <v>0</v>
      </c>
      <c r="BN134">
        <v>0</v>
      </c>
      <c r="BO134" t="s">
        <v>3</v>
      </c>
      <c r="BP134">
        <v>0</v>
      </c>
      <c r="BQ134">
        <v>1</v>
      </c>
      <c r="BR134">
        <v>0</v>
      </c>
      <c r="BS134">
        <v>1</v>
      </c>
      <c r="BT134">
        <v>1</v>
      </c>
      <c r="BU134">
        <v>1</v>
      </c>
      <c r="BV134">
        <v>1</v>
      </c>
      <c r="BW134">
        <v>1</v>
      </c>
      <c r="BX134">
        <v>1</v>
      </c>
      <c r="BY134" t="s">
        <v>3</v>
      </c>
      <c r="BZ134">
        <v>70</v>
      </c>
      <c r="CA134">
        <v>10</v>
      </c>
      <c r="CB134" t="s">
        <v>3</v>
      </c>
      <c r="CE134">
        <v>0</v>
      </c>
      <c r="CF134">
        <v>0</v>
      </c>
      <c r="CG134">
        <v>0</v>
      </c>
      <c r="CM134">
        <v>0</v>
      </c>
      <c r="CN134" t="s">
        <v>3</v>
      </c>
      <c r="CO134">
        <v>0</v>
      </c>
      <c r="CP134">
        <f t="shared" si="232"/>
        <v>52961.130000000005</v>
      </c>
      <c r="CQ134">
        <f t="shared" si="233"/>
        <v>1091.97</v>
      </c>
      <c r="CR134">
        <f>((((ET134)*BB134-(EU134)*BS134)+AE134*BS134)*AV134)</f>
        <v>0</v>
      </c>
      <c r="CS134">
        <f t="shared" si="234"/>
        <v>0</v>
      </c>
      <c r="CT134">
        <f t="shared" si="235"/>
        <v>51869.16</v>
      </c>
      <c r="CU134">
        <f t="shared" si="236"/>
        <v>0</v>
      </c>
      <c r="CV134">
        <f t="shared" si="237"/>
        <v>84</v>
      </c>
      <c r="CW134">
        <f t="shared" si="238"/>
        <v>0</v>
      </c>
      <c r="CX134">
        <f t="shared" si="239"/>
        <v>0</v>
      </c>
      <c r="CY134">
        <f t="shared" si="240"/>
        <v>36308.412000000004</v>
      </c>
      <c r="CZ134">
        <f t="shared" si="241"/>
        <v>5186.9160000000002</v>
      </c>
      <c r="DC134" t="s">
        <v>3</v>
      </c>
      <c r="DD134" t="s">
        <v>3</v>
      </c>
      <c r="DE134" t="s">
        <v>3</v>
      </c>
      <c r="DF134" t="s">
        <v>3</v>
      </c>
      <c r="DG134" t="s">
        <v>3</v>
      </c>
      <c r="DH134" t="s">
        <v>3</v>
      </c>
      <c r="DI134" t="s">
        <v>3</v>
      </c>
      <c r="DJ134" t="s">
        <v>3</v>
      </c>
      <c r="DK134" t="s">
        <v>3</v>
      </c>
      <c r="DL134" t="s">
        <v>3</v>
      </c>
      <c r="DM134" t="s">
        <v>3</v>
      </c>
      <c r="DN134">
        <v>0</v>
      </c>
      <c r="DO134">
        <v>0</v>
      </c>
      <c r="DP134">
        <v>1</v>
      </c>
      <c r="DQ134">
        <v>1</v>
      </c>
      <c r="DU134">
        <v>1013</v>
      </c>
      <c r="DV134" t="s">
        <v>222</v>
      </c>
      <c r="DW134" t="s">
        <v>222</v>
      </c>
      <c r="DX134">
        <v>1</v>
      </c>
      <c r="DZ134" t="s">
        <v>3</v>
      </c>
      <c r="EA134" t="s">
        <v>3</v>
      </c>
      <c r="EB134" t="s">
        <v>3</v>
      </c>
      <c r="EC134" t="s">
        <v>3</v>
      </c>
      <c r="EE134">
        <v>1441815344</v>
      </c>
      <c r="EF134">
        <v>1</v>
      </c>
      <c r="EG134" t="s">
        <v>20</v>
      </c>
      <c r="EH134">
        <v>0</v>
      </c>
      <c r="EI134" t="s">
        <v>3</v>
      </c>
      <c r="EJ134">
        <v>4</v>
      </c>
      <c r="EK134">
        <v>0</v>
      </c>
      <c r="EL134" t="s">
        <v>21</v>
      </c>
      <c r="EM134" t="s">
        <v>22</v>
      </c>
      <c r="EO134" t="s">
        <v>3</v>
      </c>
      <c r="EQ134">
        <v>1024</v>
      </c>
      <c r="ER134">
        <v>52961.13</v>
      </c>
      <c r="ES134">
        <v>1091.97</v>
      </c>
      <c r="ET134">
        <v>0</v>
      </c>
      <c r="EU134">
        <v>0</v>
      </c>
      <c r="EV134">
        <v>51869.16</v>
      </c>
      <c r="EW134">
        <v>84</v>
      </c>
      <c r="EX134">
        <v>0</v>
      </c>
      <c r="EY134">
        <v>0</v>
      </c>
      <c r="FQ134">
        <v>0</v>
      </c>
      <c r="FR134">
        <f t="shared" si="242"/>
        <v>0</v>
      </c>
      <c r="FS134">
        <v>0</v>
      </c>
      <c r="FX134">
        <v>70</v>
      </c>
      <c r="FY134">
        <v>10</v>
      </c>
      <c r="GA134" t="s">
        <v>3</v>
      </c>
      <c r="GD134">
        <v>0</v>
      </c>
      <c r="GF134">
        <v>-1286809581</v>
      </c>
      <c r="GG134">
        <v>2</v>
      </c>
      <c r="GH134">
        <v>1</v>
      </c>
      <c r="GI134">
        <v>-2</v>
      </c>
      <c r="GJ134">
        <v>0</v>
      </c>
      <c r="GK134">
        <f>ROUND(R134*(R12)/100,2)</f>
        <v>0</v>
      </c>
      <c r="GL134">
        <f t="shared" si="243"/>
        <v>0</v>
      </c>
      <c r="GM134">
        <f t="shared" si="244"/>
        <v>94456.46</v>
      </c>
      <c r="GN134">
        <f t="shared" si="245"/>
        <v>0</v>
      </c>
      <c r="GO134">
        <f t="shared" si="246"/>
        <v>0</v>
      </c>
      <c r="GP134">
        <f t="shared" si="247"/>
        <v>94456.46</v>
      </c>
      <c r="GR134">
        <v>0</v>
      </c>
      <c r="GS134">
        <v>3</v>
      </c>
      <c r="GT134">
        <v>0</v>
      </c>
      <c r="GU134" t="s">
        <v>3</v>
      </c>
      <c r="GV134">
        <f t="shared" si="248"/>
        <v>0</v>
      </c>
      <c r="GW134">
        <v>1</v>
      </c>
      <c r="GX134">
        <f t="shared" si="249"/>
        <v>0</v>
      </c>
      <c r="HA134">
        <v>0</v>
      </c>
      <c r="HB134">
        <v>0</v>
      </c>
      <c r="HC134">
        <f t="shared" si="250"/>
        <v>0</v>
      </c>
      <c r="HE134" t="s">
        <v>3</v>
      </c>
      <c r="HF134" t="s">
        <v>3</v>
      </c>
      <c r="HM134" t="s">
        <v>3</v>
      </c>
      <c r="HN134" t="s">
        <v>3</v>
      </c>
      <c r="HO134" t="s">
        <v>3</v>
      </c>
      <c r="HP134" t="s">
        <v>3</v>
      </c>
      <c r="HQ134" t="s">
        <v>3</v>
      </c>
      <c r="IK134">
        <v>0</v>
      </c>
    </row>
    <row r="135" spans="1:245" x14ac:dyDescent="0.2">
      <c r="A135">
        <v>17</v>
      </c>
      <c r="B135">
        <v>1</v>
      </c>
      <c r="C135">
        <f>ROW(SmtRes!A134)</f>
        <v>134</v>
      </c>
      <c r="D135">
        <f>ROW(EtalonRes!A186)</f>
        <v>186</v>
      </c>
      <c r="E135" t="s">
        <v>256</v>
      </c>
      <c r="F135" t="s">
        <v>236</v>
      </c>
      <c r="G135" t="s">
        <v>237</v>
      </c>
      <c r="H135" t="s">
        <v>222</v>
      </c>
      <c r="I135">
        <v>1</v>
      </c>
      <c r="J135">
        <v>0</v>
      </c>
      <c r="K135">
        <v>1</v>
      </c>
      <c r="O135">
        <f t="shared" si="218"/>
        <v>3689.74</v>
      </c>
      <c r="P135">
        <f t="shared" si="219"/>
        <v>0.26</v>
      </c>
      <c r="Q135">
        <f t="shared" si="220"/>
        <v>0</v>
      </c>
      <c r="R135">
        <f t="shared" si="221"/>
        <v>0</v>
      </c>
      <c r="S135">
        <f t="shared" si="222"/>
        <v>3689.48</v>
      </c>
      <c r="T135">
        <f t="shared" si="223"/>
        <v>0</v>
      </c>
      <c r="U135">
        <f t="shared" si="224"/>
        <v>5.56</v>
      </c>
      <c r="V135">
        <f t="shared" si="225"/>
        <v>0</v>
      </c>
      <c r="W135">
        <f t="shared" si="226"/>
        <v>0</v>
      </c>
      <c r="X135">
        <f t="shared" si="227"/>
        <v>2582.64</v>
      </c>
      <c r="Y135">
        <f t="shared" si="228"/>
        <v>368.95</v>
      </c>
      <c r="AA135">
        <v>1473083510</v>
      </c>
      <c r="AB135">
        <f t="shared" si="229"/>
        <v>3689.74</v>
      </c>
      <c r="AC135">
        <f>ROUND(((ES135*2)),6)</f>
        <v>0.26</v>
      </c>
      <c r="AD135">
        <f>ROUND(((((ET135*2))-((EU135*2)))+AE135),6)</f>
        <v>0</v>
      </c>
      <c r="AE135">
        <f>ROUND(((EU135*2)),6)</f>
        <v>0</v>
      </c>
      <c r="AF135">
        <f>ROUND(((EV135*2)),6)</f>
        <v>3689.48</v>
      </c>
      <c r="AG135">
        <f t="shared" si="230"/>
        <v>0</v>
      </c>
      <c r="AH135">
        <f>((EW135*2))</f>
        <v>5.56</v>
      </c>
      <c r="AI135">
        <f>((EX135*2))</f>
        <v>0</v>
      </c>
      <c r="AJ135">
        <f t="shared" si="231"/>
        <v>0</v>
      </c>
      <c r="AK135">
        <v>1844.87</v>
      </c>
      <c r="AL135">
        <v>0.13</v>
      </c>
      <c r="AM135">
        <v>0</v>
      </c>
      <c r="AN135">
        <v>0</v>
      </c>
      <c r="AO135">
        <v>1844.74</v>
      </c>
      <c r="AP135">
        <v>0</v>
      </c>
      <c r="AQ135">
        <v>2.78</v>
      </c>
      <c r="AR135">
        <v>0</v>
      </c>
      <c r="AS135">
        <v>0</v>
      </c>
      <c r="AT135">
        <v>70</v>
      </c>
      <c r="AU135">
        <v>10</v>
      </c>
      <c r="AV135">
        <v>1</v>
      </c>
      <c r="AW135">
        <v>1</v>
      </c>
      <c r="AZ135">
        <v>1</v>
      </c>
      <c r="BA135">
        <v>1</v>
      </c>
      <c r="BB135">
        <v>1</v>
      </c>
      <c r="BC135">
        <v>1</v>
      </c>
      <c r="BD135" t="s">
        <v>3</v>
      </c>
      <c r="BE135" t="s">
        <v>3</v>
      </c>
      <c r="BF135" t="s">
        <v>3</v>
      </c>
      <c r="BG135" t="s">
        <v>3</v>
      </c>
      <c r="BH135">
        <v>0</v>
      </c>
      <c r="BI135">
        <v>4</v>
      </c>
      <c r="BJ135" t="s">
        <v>238</v>
      </c>
      <c r="BM135">
        <v>0</v>
      </c>
      <c r="BN135">
        <v>0</v>
      </c>
      <c r="BO135" t="s">
        <v>3</v>
      </c>
      <c r="BP135">
        <v>0</v>
      </c>
      <c r="BQ135">
        <v>1</v>
      </c>
      <c r="BR135">
        <v>0</v>
      </c>
      <c r="BS135">
        <v>1</v>
      </c>
      <c r="BT135">
        <v>1</v>
      </c>
      <c r="BU135">
        <v>1</v>
      </c>
      <c r="BV135">
        <v>1</v>
      </c>
      <c r="BW135">
        <v>1</v>
      </c>
      <c r="BX135">
        <v>1</v>
      </c>
      <c r="BY135" t="s">
        <v>3</v>
      </c>
      <c r="BZ135">
        <v>70</v>
      </c>
      <c r="CA135">
        <v>10</v>
      </c>
      <c r="CB135" t="s">
        <v>3</v>
      </c>
      <c r="CE135">
        <v>0</v>
      </c>
      <c r="CF135">
        <v>0</v>
      </c>
      <c r="CG135">
        <v>0</v>
      </c>
      <c r="CM135">
        <v>0</v>
      </c>
      <c r="CN135" t="s">
        <v>3</v>
      </c>
      <c r="CO135">
        <v>0</v>
      </c>
      <c r="CP135">
        <f t="shared" si="232"/>
        <v>3689.7400000000002</v>
      </c>
      <c r="CQ135">
        <f t="shared" si="233"/>
        <v>0.26</v>
      </c>
      <c r="CR135">
        <f>(((((ET135*2))*BB135-((EU135*2))*BS135)+AE135*BS135)*AV135)</f>
        <v>0</v>
      </c>
      <c r="CS135">
        <f t="shared" si="234"/>
        <v>0</v>
      </c>
      <c r="CT135">
        <f t="shared" si="235"/>
        <v>3689.48</v>
      </c>
      <c r="CU135">
        <f t="shared" si="236"/>
        <v>0</v>
      </c>
      <c r="CV135">
        <f t="shared" si="237"/>
        <v>5.56</v>
      </c>
      <c r="CW135">
        <f t="shared" si="238"/>
        <v>0</v>
      </c>
      <c r="CX135">
        <f t="shared" si="239"/>
        <v>0</v>
      </c>
      <c r="CY135">
        <f t="shared" si="240"/>
        <v>2582.636</v>
      </c>
      <c r="CZ135">
        <f t="shared" si="241"/>
        <v>368.94800000000004</v>
      </c>
      <c r="DC135" t="s">
        <v>3</v>
      </c>
      <c r="DD135" t="s">
        <v>228</v>
      </c>
      <c r="DE135" t="s">
        <v>228</v>
      </c>
      <c r="DF135" t="s">
        <v>228</v>
      </c>
      <c r="DG135" t="s">
        <v>228</v>
      </c>
      <c r="DH135" t="s">
        <v>3</v>
      </c>
      <c r="DI135" t="s">
        <v>228</v>
      </c>
      <c r="DJ135" t="s">
        <v>228</v>
      </c>
      <c r="DK135" t="s">
        <v>3</v>
      </c>
      <c r="DL135" t="s">
        <v>3</v>
      </c>
      <c r="DM135" t="s">
        <v>3</v>
      </c>
      <c r="DN135">
        <v>0</v>
      </c>
      <c r="DO135">
        <v>0</v>
      </c>
      <c r="DP135">
        <v>1</v>
      </c>
      <c r="DQ135">
        <v>1</v>
      </c>
      <c r="DU135">
        <v>1013</v>
      </c>
      <c r="DV135" t="s">
        <v>222</v>
      </c>
      <c r="DW135" t="s">
        <v>222</v>
      </c>
      <c r="DX135">
        <v>1</v>
      </c>
      <c r="DZ135" t="s">
        <v>3</v>
      </c>
      <c r="EA135" t="s">
        <v>3</v>
      </c>
      <c r="EB135" t="s">
        <v>3</v>
      </c>
      <c r="EC135" t="s">
        <v>3</v>
      </c>
      <c r="EE135">
        <v>1441815344</v>
      </c>
      <c r="EF135">
        <v>1</v>
      </c>
      <c r="EG135" t="s">
        <v>20</v>
      </c>
      <c r="EH135">
        <v>0</v>
      </c>
      <c r="EI135" t="s">
        <v>3</v>
      </c>
      <c r="EJ135">
        <v>4</v>
      </c>
      <c r="EK135">
        <v>0</v>
      </c>
      <c r="EL135" t="s">
        <v>21</v>
      </c>
      <c r="EM135" t="s">
        <v>22</v>
      </c>
      <c r="EO135" t="s">
        <v>3</v>
      </c>
      <c r="EQ135">
        <v>0</v>
      </c>
      <c r="ER135">
        <v>1844.87</v>
      </c>
      <c r="ES135">
        <v>0.13</v>
      </c>
      <c r="ET135">
        <v>0</v>
      </c>
      <c r="EU135">
        <v>0</v>
      </c>
      <c r="EV135">
        <v>1844.74</v>
      </c>
      <c r="EW135">
        <v>2.78</v>
      </c>
      <c r="EX135">
        <v>0</v>
      </c>
      <c r="EY135">
        <v>0</v>
      </c>
      <c r="FQ135">
        <v>0</v>
      </c>
      <c r="FR135">
        <f t="shared" si="242"/>
        <v>0</v>
      </c>
      <c r="FS135">
        <v>0</v>
      </c>
      <c r="FX135">
        <v>70</v>
      </c>
      <c r="FY135">
        <v>10</v>
      </c>
      <c r="GA135" t="s">
        <v>3</v>
      </c>
      <c r="GD135">
        <v>0</v>
      </c>
      <c r="GF135">
        <v>-1375426856</v>
      </c>
      <c r="GG135">
        <v>2</v>
      </c>
      <c r="GH135">
        <v>1</v>
      </c>
      <c r="GI135">
        <v>-2</v>
      </c>
      <c r="GJ135">
        <v>0</v>
      </c>
      <c r="GK135">
        <f>ROUND(R135*(R12)/100,2)</f>
        <v>0</v>
      </c>
      <c r="GL135">
        <f t="shared" si="243"/>
        <v>0</v>
      </c>
      <c r="GM135">
        <f t="shared" si="244"/>
        <v>6641.33</v>
      </c>
      <c r="GN135">
        <f t="shared" si="245"/>
        <v>0</v>
      </c>
      <c r="GO135">
        <f t="shared" si="246"/>
        <v>0</v>
      </c>
      <c r="GP135">
        <f t="shared" si="247"/>
        <v>6641.33</v>
      </c>
      <c r="GR135">
        <v>0</v>
      </c>
      <c r="GS135">
        <v>3</v>
      </c>
      <c r="GT135">
        <v>0</v>
      </c>
      <c r="GU135" t="s">
        <v>3</v>
      </c>
      <c r="GV135">
        <f t="shared" si="248"/>
        <v>0</v>
      </c>
      <c r="GW135">
        <v>1</v>
      </c>
      <c r="GX135">
        <f t="shared" si="249"/>
        <v>0</v>
      </c>
      <c r="HA135">
        <v>0</v>
      </c>
      <c r="HB135">
        <v>0</v>
      </c>
      <c r="HC135">
        <f t="shared" si="250"/>
        <v>0</v>
      </c>
      <c r="HE135" t="s">
        <v>3</v>
      </c>
      <c r="HF135" t="s">
        <v>3</v>
      </c>
      <c r="HM135" t="s">
        <v>3</v>
      </c>
      <c r="HN135" t="s">
        <v>3</v>
      </c>
      <c r="HO135" t="s">
        <v>3</v>
      </c>
      <c r="HP135" t="s">
        <v>3</v>
      </c>
      <c r="HQ135" t="s">
        <v>3</v>
      </c>
      <c r="IK135">
        <v>0</v>
      </c>
    </row>
    <row r="136" spans="1:245" x14ac:dyDescent="0.2">
      <c r="A136">
        <v>17</v>
      </c>
      <c r="B136">
        <v>1</v>
      </c>
      <c r="C136">
        <f>ROW(SmtRes!A136)</f>
        <v>136</v>
      </c>
      <c r="D136">
        <f>ROW(EtalonRes!A188)</f>
        <v>188</v>
      </c>
      <c r="E136" t="s">
        <v>3</v>
      </c>
      <c r="F136" t="s">
        <v>239</v>
      </c>
      <c r="G136" t="s">
        <v>240</v>
      </c>
      <c r="H136" t="s">
        <v>222</v>
      </c>
      <c r="I136">
        <v>1</v>
      </c>
      <c r="J136">
        <v>0</v>
      </c>
      <c r="K136">
        <v>1</v>
      </c>
      <c r="O136">
        <f t="shared" si="218"/>
        <v>1990.98</v>
      </c>
      <c r="P136">
        <f t="shared" si="219"/>
        <v>0.26</v>
      </c>
      <c r="Q136">
        <f t="shared" si="220"/>
        <v>0</v>
      </c>
      <c r="R136">
        <f t="shared" si="221"/>
        <v>0</v>
      </c>
      <c r="S136">
        <f t="shared" si="222"/>
        <v>1990.72</v>
      </c>
      <c r="T136">
        <f t="shared" si="223"/>
        <v>0</v>
      </c>
      <c r="U136">
        <f t="shared" si="224"/>
        <v>3</v>
      </c>
      <c r="V136">
        <f t="shared" si="225"/>
        <v>0</v>
      </c>
      <c r="W136">
        <f t="shared" si="226"/>
        <v>0</v>
      </c>
      <c r="X136">
        <f t="shared" si="227"/>
        <v>1393.5</v>
      </c>
      <c r="Y136">
        <f t="shared" si="228"/>
        <v>199.07</v>
      </c>
      <c r="AA136">
        <v>-1</v>
      </c>
      <c r="AB136">
        <f t="shared" si="229"/>
        <v>1990.98</v>
      </c>
      <c r="AC136">
        <f>ROUND(((ES136*2)),6)</f>
        <v>0.26</v>
      </c>
      <c r="AD136">
        <f>ROUND(((((ET136*2))-((EU136*2)))+AE136),6)</f>
        <v>0</v>
      </c>
      <c r="AE136">
        <f>ROUND(((EU136*2)),6)</f>
        <v>0</v>
      </c>
      <c r="AF136">
        <f>ROUND(((EV136*2)),6)</f>
        <v>1990.72</v>
      </c>
      <c r="AG136">
        <f t="shared" si="230"/>
        <v>0</v>
      </c>
      <c r="AH136">
        <f>((EW136*2))</f>
        <v>3</v>
      </c>
      <c r="AI136">
        <f>((EX136*2))</f>
        <v>0</v>
      </c>
      <c r="AJ136">
        <f t="shared" si="231"/>
        <v>0</v>
      </c>
      <c r="AK136">
        <v>995.49</v>
      </c>
      <c r="AL136">
        <v>0.13</v>
      </c>
      <c r="AM136">
        <v>0</v>
      </c>
      <c r="AN136">
        <v>0</v>
      </c>
      <c r="AO136">
        <v>995.36</v>
      </c>
      <c r="AP136">
        <v>0</v>
      </c>
      <c r="AQ136">
        <v>1.5</v>
      </c>
      <c r="AR136">
        <v>0</v>
      </c>
      <c r="AS136">
        <v>0</v>
      </c>
      <c r="AT136">
        <v>70</v>
      </c>
      <c r="AU136">
        <v>10</v>
      </c>
      <c r="AV136">
        <v>1</v>
      </c>
      <c r="AW136">
        <v>1</v>
      </c>
      <c r="AZ136">
        <v>1</v>
      </c>
      <c r="BA136">
        <v>1</v>
      </c>
      <c r="BB136">
        <v>1</v>
      </c>
      <c r="BC136">
        <v>1</v>
      </c>
      <c r="BD136" t="s">
        <v>3</v>
      </c>
      <c r="BE136" t="s">
        <v>3</v>
      </c>
      <c r="BF136" t="s">
        <v>3</v>
      </c>
      <c r="BG136" t="s">
        <v>3</v>
      </c>
      <c r="BH136">
        <v>0</v>
      </c>
      <c r="BI136">
        <v>4</v>
      </c>
      <c r="BJ136" t="s">
        <v>241</v>
      </c>
      <c r="BM136">
        <v>0</v>
      </c>
      <c r="BN136">
        <v>0</v>
      </c>
      <c r="BO136" t="s">
        <v>3</v>
      </c>
      <c r="BP136">
        <v>0</v>
      </c>
      <c r="BQ136">
        <v>1</v>
      </c>
      <c r="BR136">
        <v>0</v>
      </c>
      <c r="BS136">
        <v>1</v>
      </c>
      <c r="BT136">
        <v>1</v>
      </c>
      <c r="BU136">
        <v>1</v>
      </c>
      <c r="BV136">
        <v>1</v>
      </c>
      <c r="BW136">
        <v>1</v>
      </c>
      <c r="BX136">
        <v>1</v>
      </c>
      <c r="BY136" t="s">
        <v>3</v>
      </c>
      <c r="BZ136">
        <v>70</v>
      </c>
      <c r="CA136">
        <v>10</v>
      </c>
      <c r="CB136" t="s">
        <v>3</v>
      </c>
      <c r="CE136">
        <v>0</v>
      </c>
      <c r="CF136">
        <v>0</v>
      </c>
      <c r="CG136">
        <v>0</v>
      </c>
      <c r="CM136">
        <v>0</v>
      </c>
      <c r="CN136" t="s">
        <v>3</v>
      </c>
      <c r="CO136">
        <v>0</v>
      </c>
      <c r="CP136">
        <f t="shared" si="232"/>
        <v>1990.98</v>
      </c>
      <c r="CQ136">
        <f t="shared" si="233"/>
        <v>0.26</v>
      </c>
      <c r="CR136">
        <f>(((((ET136*2))*BB136-((EU136*2))*BS136)+AE136*BS136)*AV136)</f>
        <v>0</v>
      </c>
      <c r="CS136">
        <f t="shared" si="234"/>
        <v>0</v>
      </c>
      <c r="CT136">
        <f t="shared" si="235"/>
        <v>1990.72</v>
      </c>
      <c r="CU136">
        <f t="shared" si="236"/>
        <v>0</v>
      </c>
      <c r="CV136">
        <f t="shared" si="237"/>
        <v>3</v>
      </c>
      <c r="CW136">
        <f t="shared" si="238"/>
        <v>0</v>
      </c>
      <c r="CX136">
        <f t="shared" si="239"/>
        <v>0</v>
      </c>
      <c r="CY136">
        <f t="shared" si="240"/>
        <v>1393.5039999999999</v>
      </c>
      <c r="CZ136">
        <f t="shared" si="241"/>
        <v>199.072</v>
      </c>
      <c r="DC136" t="s">
        <v>3</v>
      </c>
      <c r="DD136" t="s">
        <v>228</v>
      </c>
      <c r="DE136" t="s">
        <v>228</v>
      </c>
      <c r="DF136" t="s">
        <v>228</v>
      </c>
      <c r="DG136" t="s">
        <v>228</v>
      </c>
      <c r="DH136" t="s">
        <v>3</v>
      </c>
      <c r="DI136" t="s">
        <v>228</v>
      </c>
      <c r="DJ136" t="s">
        <v>228</v>
      </c>
      <c r="DK136" t="s">
        <v>3</v>
      </c>
      <c r="DL136" t="s">
        <v>3</v>
      </c>
      <c r="DM136" t="s">
        <v>3</v>
      </c>
      <c r="DN136">
        <v>0</v>
      </c>
      <c r="DO136">
        <v>0</v>
      </c>
      <c r="DP136">
        <v>1</v>
      </c>
      <c r="DQ136">
        <v>1</v>
      </c>
      <c r="DU136">
        <v>1013</v>
      </c>
      <c r="DV136" t="s">
        <v>222</v>
      </c>
      <c r="DW136" t="s">
        <v>222</v>
      </c>
      <c r="DX136">
        <v>1</v>
      </c>
      <c r="DZ136" t="s">
        <v>3</v>
      </c>
      <c r="EA136" t="s">
        <v>3</v>
      </c>
      <c r="EB136" t="s">
        <v>3</v>
      </c>
      <c r="EC136" t="s">
        <v>3</v>
      </c>
      <c r="EE136">
        <v>1441815344</v>
      </c>
      <c r="EF136">
        <v>1</v>
      </c>
      <c r="EG136" t="s">
        <v>20</v>
      </c>
      <c r="EH136">
        <v>0</v>
      </c>
      <c r="EI136" t="s">
        <v>3</v>
      </c>
      <c r="EJ136">
        <v>4</v>
      </c>
      <c r="EK136">
        <v>0</v>
      </c>
      <c r="EL136" t="s">
        <v>21</v>
      </c>
      <c r="EM136" t="s">
        <v>22</v>
      </c>
      <c r="EO136" t="s">
        <v>3</v>
      </c>
      <c r="EQ136">
        <v>1024</v>
      </c>
      <c r="ER136">
        <v>995.49</v>
      </c>
      <c r="ES136">
        <v>0.13</v>
      </c>
      <c r="ET136">
        <v>0</v>
      </c>
      <c r="EU136">
        <v>0</v>
      </c>
      <c r="EV136">
        <v>995.36</v>
      </c>
      <c r="EW136">
        <v>1.5</v>
      </c>
      <c r="EX136">
        <v>0</v>
      </c>
      <c r="EY136">
        <v>0</v>
      </c>
      <c r="FQ136">
        <v>0</v>
      </c>
      <c r="FR136">
        <f t="shared" si="242"/>
        <v>0</v>
      </c>
      <c r="FS136">
        <v>0</v>
      </c>
      <c r="FX136">
        <v>70</v>
      </c>
      <c r="FY136">
        <v>10</v>
      </c>
      <c r="GA136" t="s">
        <v>3</v>
      </c>
      <c r="GD136">
        <v>0</v>
      </c>
      <c r="GF136">
        <v>1316401234</v>
      </c>
      <c r="GG136">
        <v>2</v>
      </c>
      <c r="GH136">
        <v>1</v>
      </c>
      <c r="GI136">
        <v>-2</v>
      </c>
      <c r="GJ136">
        <v>0</v>
      </c>
      <c r="GK136">
        <f>ROUND(R136*(R12)/100,2)</f>
        <v>0</v>
      </c>
      <c r="GL136">
        <f t="shared" si="243"/>
        <v>0</v>
      </c>
      <c r="GM136">
        <f t="shared" si="244"/>
        <v>3583.55</v>
      </c>
      <c r="GN136">
        <f t="shared" si="245"/>
        <v>0</v>
      </c>
      <c r="GO136">
        <f t="shared" si="246"/>
        <v>0</v>
      </c>
      <c r="GP136">
        <f t="shared" si="247"/>
        <v>3583.55</v>
      </c>
      <c r="GR136">
        <v>0</v>
      </c>
      <c r="GS136">
        <v>3</v>
      </c>
      <c r="GT136">
        <v>0</v>
      </c>
      <c r="GU136" t="s">
        <v>3</v>
      </c>
      <c r="GV136">
        <f t="shared" si="248"/>
        <v>0</v>
      </c>
      <c r="GW136">
        <v>1</v>
      </c>
      <c r="GX136">
        <f t="shared" si="249"/>
        <v>0</v>
      </c>
      <c r="HA136">
        <v>0</v>
      </c>
      <c r="HB136">
        <v>0</v>
      </c>
      <c r="HC136">
        <f t="shared" si="250"/>
        <v>0</v>
      </c>
      <c r="HE136" t="s">
        <v>3</v>
      </c>
      <c r="HF136" t="s">
        <v>3</v>
      </c>
      <c r="HM136" t="s">
        <v>3</v>
      </c>
      <c r="HN136" t="s">
        <v>3</v>
      </c>
      <c r="HO136" t="s">
        <v>3</v>
      </c>
      <c r="HP136" t="s">
        <v>3</v>
      </c>
      <c r="HQ136" t="s">
        <v>3</v>
      </c>
      <c r="IK136">
        <v>0</v>
      </c>
    </row>
    <row r="137" spans="1:245" x14ac:dyDescent="0.2">
      <c r="A137">
        <v>17</v>
      </c>
      <c r="B137">
        <v>1</v>
      </c>
      <c r="C137">
        <f>ROW(SmtRes!A140)</f>
        <v>140</v>
      </c>
      <c r="D137">
        <f>ROW(EtalonRes!A192)</f>
        <v>192</v>
      </c>
      <c r="E137" t="s">
        <v>3</v>
      </c>
      <c r="F137" t="s">
        <v>242</v>
      </c>
      <c r="G137" t="s">
        <v>243</v>
      </c>
      <c r="H137" t="s">
        <v>18</v>
      </c>
      <c r="I137">
        <v>1</v>
      </c>
      <c r="J137">
        <v>0</v>
      </c>
      <c r="K137">
        <v>1</v>
      </c>
      <c r="O137">
        <f t="shared" si="218"/>
        <v>11624.28</v>
      </c>
      <c r="P137">
        <f t="shared" si="219"/>
        <v>858.24</v>
      </c>
      <c r="Q137">
        <f t="shared" si="220"/>
        <v>3815.18</v>
      </c>
      <c r="R137">
        <f t="shared" si="221"/>
        <v>2404.96</v>
      </c>
      <c r="S137">
        <f t="shared" si="222"/>
        <v>6950.86</v>
      </c>
      <c r="T137">
        <f t="shared" si="223"/>
        <v>0</v>
      </c>
      <c r="U137">
        <f t="shared" si="224"/>
        <v>11.37</v>
      </c>
      <c r="V137">
        <f t="shared" si="225"/>
        <v>0</v>
      </c>
      <c r="W137">
        <f t="shared" si="226"/>
        <v>0</v>
      </c>
      <c r="X137">
        <f t="shared" si="227"/>
        <v>4865.6000000000004</v>
      </c>
      <c r="Y137">
        <f t="shared" si="228"/>
        <v>695.09</v>
      </c>
      <c r="AA137">
        <v>-1</v>
      </c>
      <c r="AB137">
        <f t="shared" si="229"/>
        <v>11624.28</v>
      </c>
      <c r="AC137">
        <f>ROUND((ES137),6)</f>
        <v>858.24</v>
      </c>
      <c r="AD137">
        <f>ROUND((((ET137)-(EU137))+AE137),6)</f>
        <v>3815.18</v>
      </c>
      <c r="AE137">
        <f>ROUND((EU137),6)</f>
        <v>2404.96</v>
      </c>
      <c r="AF137">
        <f>ROUND((EV137),6)</f>
        <v>6950.86</v>
      </c>
      <c r="AG137">
        <f t="shared" si="230"/>
        <v>0</v>
      </c>
      <c r="AH137">
        <f>(EW137)</f>
        <v>11.37</v>
      </c>
      <c r="AI137">
        <f>(EX137)</f>
        <v>0</v>
      </c>
      <c r="AJ137">
        <f t="shared" si="231"/>
        <v>0</v>
      </c>
      <c r="AK137">
        <v>11624.28</v>
      </c>
      <c r="AL137">
        <v>858.24</v>
      </c>
      <c r="AM137">
        <v>3815.18</v>
      </c>
      <c r="AN137">
        <v>2404.96</v>
      </c>
      <c r="AO137">
        <v>6950.86</v>
      </c>
      <c r="AP137">
        <v>0</v>
      </c>
      <c r="AQ137">
        <v>11.37</v>
      </c>
      <c r="AR137">
        <v>0</v>
      </c>
      <c r="AS137">
        <v>0</v>
      </c>
      <c r="AT137">
        <v>70</v>
      </c>
      <c r="AU137">
        <v>10</v>
      </c>
      <c r="AV137">
        <v>1</v>
      </c>
      <c r="AW137">
        <v>1</v>
      </c>
      <c r="AZ137">
        <v>1</v>
      </c>
      <c r="BA137">
        <v>1</v>
      </c>
      <c r="BB137">
        <v>1</v>
      </c>
      <c r="BC137">
        <v>1</v>
      </c>
      <c r="BD137" t="s">
        <v>3</v>
      </c>
      <c r="BE137" t="s">
        <v>3</v>
      </c>
      <c r="BF137" t="s">
        <v>3</v>
      </c>
      <c r="BG137" t="s">
        <v>3</v>
      </c>
      <c r="BH137">
        <v>0</v>
      </c>
      <c r="BI137">
        <v>4</v>
      </c>
      <c r="BJ137" t="s">
        <v>244</v>
      </c>
      <c r="BM137">
        <v>0</v>
      </c>
      <c r="BN137">
        <v>0</v>
      </c>
      <c r="BO137" t="s">
        <v>3</v>
      </c>
      <c r="BP137">
        <v>0</v>
      </c>
      <c r="BQ137">
        <v>1</v>
      </c>
      <c r="BR137">
        <v>0</v>
      </c>
      <c r="BS137">
        <v>1</v>
      </c>
      <c r="BT137">
        <v>1</v>
      </c>
      <c r="BU137">
        <v>1</v>
      </c>
      <c r="BV137">
        <v>1</v>
      </c>
      <c r="BW137">
        <v>1</v>
      </c>
      <c r="BX137">
        <v>1</v>
      </c>
      <c r="BY137" t="s">
        <v>3</v>
      </c>
      <c r="BZ137">
        <v>70</v>
      </c>
      <c r="CA137">
        <v>10</v>
      </c>
      <c r="CB137" t="s">
        <v>3</v>
      </c>
      <c r="CE137">
        <v>0</v>
      </c>
      <c r="CF137">
        <v>0</v>
      </c>
      <c r="CG137">
        <v>0</v>
      </c>
      <c r="CM137">
        <v>0</v>
      </c>
      <c r="CN137" t="s">
        <v>3</v>
      </c>
      <c r="CO137">
        <v>0</v>
      </c>
      <c r="CP137">
        <f t="shared" si="232"/>
        <v>11624.279999999999</v>
      </c>
      <c r="CQ137">
        <f t="shared" si="233"/>
        <v>858.24</v>
      </c>
      <c r="CR137">
        <f>((((ET137)*BB137-(EU137)*BS137)+AE137*BS137)*AV137)</f>
        <v>3815.18</v>
      </c>
      <c r="CS137">
        <f t="shared" si="234"/>
        <v>2404.96</v>
      </c>
      <c r="CT137">
        <f t="shared" si="235"/>
        <v>6950.86</v>
      </c>
      <c r="CU137">
        <f t="shared" si="236"/>
        <v>0</v>
      </c>
      <c r="CV137">
        <f t="shared" si="237"/>
        <v>11.37</v>
      </c>
      <c r="CW137">
        <f t="shared" si="238"/>
        <v>0</v>
      </c>
      <c r="CX137">
        <f t="shared" si="239"/>
        <v>0</v>
      </c>
      <c r="CY137">
        <f t="shared" si="240"/>
        <v>4865.6019999999999</v>
      </c>
      <c r="CZ137">
        <f t="shared" si="241"/>
        <v>695.0859999999999</v>
      </c>
      <c r="DC137" t="s">
        <v>3</v>
      </c>
      <c r="DD137" t="s">
        <v>3</v>
      </c>
      <c r="DE137" t="s">
        <v>3</v>
      </c>
      <c r="DF137" t="s">
        <v>3</v>
      </c>
      <c r="DG137" t="s">
        <v>3</v>
      </c>
      <c r="DH137" t="s">
        <v>3</v>
      </c>
      <c r="DI137" t="s">
        <v>3</v>
      </c>
      <c r="DJ137" t="s">
        <v>3</v>
      </c>
      <c r="DK137" t="s">
        <v>3</v>
      </c>
      <c r="DL137" t="s">
        <v>3</v>
      </c>
      <c r="DM137" t="s">
        <v>3</v>
      </c>
      <c r="DN137">
        <v>0</v>
      </c>
      <c r="DO137">
        <v>0</v>
      </c>
      <c r="DP137">
        <v>1</v>
      </c>
      <c r="DQ137">
        <v>1</v>
      </c>
      <c r="DU137">
        <v>16987630</v>
      </c>
      <c r="DV137" t="s">
        <v>18</v>
      </c>
      <c r="DW137" t="s">
        <v>18</v>
      </c>
      <c r="DX137">
        <v>1</v>
      </c>
      <c r="DZ137" t="s">
        <v>3</v>
      </c>
      <c r="EA137" t="s">
        <v>3</v>
      </c>
      <c r="EB137" t="s">
        <v>3</v>
      </c>
      <c r="EC137" t="s">
        <v>3</v>
      </c>
      <c r="EE137">
        <v>1441815344</v>
      </c>
      <c r="EF137">
        <v>1</v>
      </c>
      <c r="EG137" t="s">
        <v>20</v>
      </c>
      <c r="EH137">
        <v>0</v>
      </c>
      <c r="EI137" t="s">
        <v>3</v>
      </c>
      <c r="EJ137">
        <v>4</v>
      </c>
      <c r="EK137">
        <v>0</v>
      </c>
      <c r="EL137" t="s">
        <v>21</v>
      </c>
      <c r="EM137" t="s">
        <v>22</v>
      </c>
      <c r="EO137" t="s">
        <v>3</v>
      </c>
      <c r="EQ137">
        <v>1024</v>
      </c>
      <c r="ER137">
        <v>11624.28</v>
      </c>
      <c r="ES137">
        <v>858.24</v>
      </c>
      <c r="ET137">
        <v>3815.18</v>
      </c>
      <c r="EU137">
        <v>2404.96</v>
      </c>
      <c r="EV137">
        <v>6950.86</v>
      </c>
      <c r="EW137">
        <v>11.37</v>
      </c>
      <c r="EX137">
        <v>0</v>
      </c>
      <c r="EY137">
        <v>0</v>
      </c>
      <c r="FQ137">
        <v>0</v>
      </c>
      <c r="FR137">
        <f t="shared" si="242"/>
        <v>0</v>
      </c>
      <c r="FS137">
        <v>0</v>
      </c>
      <c r="FX137">
        <v>70</v>
      </c>
      <c r="FY137">
        <v>10</v>
      </c>
      <c r="GA137" t="s">
        <v>3</v>
      </c>
      <c r="GD137">
        <v>0</v>
      </c>
      <c r="GF137">
        <v>-766424164</v>
      </c>
      <c r="GG137">
        <v>2</v>
      </c>
      <c r="GH137">
        <v>1</v>
      </c>
      <c r="GI137">
        <v>-2</v>
      </c>
      <c r="GJ137">
        <v>0</v>
      </c>
      <c r="GK137">
        <f>ROUND(R137*(R12)/100,2)</f>
        <v>2597.36</v>
      </c>
      <c r="GL137">
        <f t="shared" si="243"/>
        <v>0</v>
      </c>
      <c r="GM137">
        <f t="shared" si="244"/>
        <v>19782.330000000002</v>
      </c>
      <c r="GN137">
        <f t="shared" si="245"/>
        <v>0</v>
      </c>
      <c r="GO137">
        <f t="shared" si="246"/>
        <v>0</v>
      </c>
      <c r="GP137">
        <f t="shared" si="247"/>
        <v>19782.330000000002</v>
      </c>
      <c r="GR137">
        <v>0</v>
      </c>
      <c r="GS137">
        <v>3</v>
      </c>
      <c r="GT137">
        <v>0</v>
      </c>
      <c r="GU137" t="s">
        <v>3</v>
      </c>
      <c r="GV137">
        <f t="shared" si="248"/>
        <v>0</v>
      </c>
      <c r="GW137">
        <v>1</v>
      </c>
      <c r="GX137">
        <f t="shared" si="249"/>
        <v>0</v>
      </c>
      <c r="HA137">
        <v>0</v>
      </c>
      <c r="HB137">
        <v>0</v>
      </c>
      <c r="HC137">
        <f t="shared" si="250"/>
        <v>0</v>
      </c>
      <c r="HE137" t="s">
        <v>3</v>
      </c>
      <c r="HF137" t="s">
        <v>3</v>
      </c>
      <c r="HM137" t="s">
        <v>3</v>
      </c>
      <c r="HN137" t="s">
        <v>3</v>
      </c>
      <c r="HO137" t="s">
        <v>3</v>
      </c>
      <c r="HP137" t="s">
        <v>3</v>
      </c>
      <c r="HQ137" t="s">
        <v>3</v>
      </c>
      <c r="IK137">
        <v>0</v>
      </c>
    </row>
    <row r="138" spans="1:245" x14ac:dyDescent="0.2">
      <c r="A138">
        <v>17</v>
      </c>
      <c r="B138">
        <v>1</v>
      </c>
      <c r="C138">
        <f>ROW(SmtRes!A149)</f>
        <v>149</v>
      </c>
      <c r="D138">
        <f>ROW(EtalonRes!A201)</f>
        <v>201</v>
      </c>
      <c r="E138" t="s">
        <v>3</v>
      </c>
      <c r="F138" t="s">
        <v>245</v>
      </c>
      <c r="G138" t="s">
        <v>246</v>
      </c>
      <c r="H138" t="s">
        <v>222</v>
      </c>
      <c r="I138">
        <v>1</v>
      </c>
      <c r="J138">
        <v>0</v>
      </c>
      <c r="K138">
        <v>1</v>
      </c>
      <c r="O138">
        <f t="shared" si="218"/>
        <v>49747.16</v>
      </c>
      <c r="P138">
        <f t="shared" si="219"/>
        <v>63.92</v>
      </c>
      <c r="Q138">
        <f t="shared" si="220"/>
        <v>19028.48</v>
      </c>
      <c r="R138">
        <f t="shared" si="221"/>
        <v>11625.04</v>
      </c>
      <c r="S138">
        <f t="shared" si="222"/>
        <v>30654.76</v>
      </c>
      <c r="T138">
        <f t="shared" si="223"/>
        <v>0</v>
      </c>
      <c r="U138">
        <f t="shared" si="224"/>
        <v>55.08</v>
      </c>
      <c r="V138">
        <f t="shared" si="225"/>
        <v>0</v>
      </c>
      <c r="W138">
        <f t="shared" si="226"/>
        <v>0</v>
      </c>
      <c r="X138">
        <f t="shared" si="227"/>
        <v>21458.33</v>
      </c>
      <c r="Y138">
        <f t="shared" si="228"/>
        <v>3065.48</v>
      </c>
      <c r="AA138">
        <v>-1</v>
      </c>
      <c r="AB138">
        <f t="shared" si="229"/>
        <v>49747.16</v>
      </c>
      <c r="AC138">
        <f>ROUND(((ES138*4)),6)</f>
        <v>63.92</v>
      </c>
      <c r="AD138">
        <f>ROUND(((((ET138*4))-((EU138*4)))+AE138),6)</f>
        <v>19028.48</v>
      </c>
      <c r="AE138">
        <f t="shared" ref="AE138:AF140" si="251">ROUND(((EU138*4)),6)</f>
        <v>11625.04</v>
      </c>
      <c r="AF138">
        <f t="shared" si="251"/>
        <v>30654.76</v>
      </c>
      <c r="AG138">
        <f t="shared" si="230"/>
        <v>0</v>
      </c>
      <c r="AH138">
        <f t="shared" ref="AH138:AI140" si="252">((EW138*4))</f>
        <v>55.08</v>
      </c>
      <c r="AI138">
        <f t="shared" si="252"/>
        <v>0</v>
      </c>
      <c r="AJ138">
        <f t="shared" si="231"/>
        <v>0</v>
      </c>
      <c r="AK138">
        <v>12436.79</v>
      </c>
      <c r="AL138">
        <v>15.98</v>
      </c>
      <c r="AM138">
        <v>4757.12</v>
      </c>
      <c r="AN138">
        <v>2906.26</v>
      </c>
      <c r="AO138">
        <v>7663.69</v>
      </c>
      <c r="AP138">
        <v>0</v>
      </c>
      <c r="AQ138">
        <v>13.77</v>
      </c>
      <c r="AR138">
        <v>0</v>
      </c>
      <c r="AS138">
        <v>0</v>
      </c>
      <c r="AT138">
        <v>70</v>
      </c>
      <c r="AU138">
        <v>10</v>
      </c>
      <c r="AV138">
        <v>1</v>
      </c>
      <c r="AW138">
        <v>1</v>
      </c>
      <c r="AZ138">
        <v>1</v>
      </c>
      <c r="BA138">
        <v>1</v>
      </c>
      <c r="BB138">
        <v>1</v>
      </c>
      <c r="BC138">
        <v>1</v>
      </c>
      <c r="BD138" t="s">
        <v>3</v>
      </c>
      <c r="BE138" t="s">
        <v>3</v>
      </c>
      <c r="BF138" t="s">
        <v>3</v>
      </c>
      <c r="BG138" t="s">
        <v>3</v>
      </c>
      <c r="BH138">
        <v>0</v>
      </c>
      <c r="BI138">
        <v>4</v>
      </c>
      <c r="BJ138" t="s">
        <v>247</v>
      </c>
      <c r="BM138">
        <v>0</v>
      </c>
      <c r="BN138">
        <v>0</v>
      </c>
      <c r="BO138" t="s">
        <v>3</v>
      </c>
      <c r="BP138">
        <v>0</v>
      </c>
      <c r="BQ138">
        <v>1</v>
      </c>
      <c r="BR138">
        <v>0</v>
      </c>
      <c r="BS138">
        <v>1</v>
      </c>
      <c r="BT138">
        <v>1</v>
      </c>
      <c r="BU138">
        <v>1</v>
      </c>
      <c r="BV138">
        <v>1</v>
      </c>
      <c r="BW138">
        <v>1</v>
      </c>
      <c r="BX138">
        <v>1</v>
      </c>
      <c r="BY138" t="s">
        <v>3</v>
      </c>
      <c r="BZ138">
        <v>70</v>
      </c>
      <c r="CA138">
        <v>10</v>
      </c>
      <c r="CB138" t="s">
        <v>3</v>
      </c>
      <c r="CE138">
        <v>0</v>
      </c>
      <c r="CF138">
        <v>0</v>
      </c>
      <c r="CG138">
        <v>0</v>
      </c>
      <c r="CM138">
        <v>0</v>
      </c>
      <c r="CN138" t="s">
        <v>3</v>
      </c>
      <c r="CO138">
        <v>0</v>
      </c>
      <c r="CP138">
        <f t="shared" si="232"/>
        <v>49747.159999999996</v>
      </c>
      <c r="CQ138">
        <f t="shared" si="233"/>
        <v>63.92</v>
      </c>
      <c r="CR138">
        <f>(((((ET138*4))*BB138-((EU138*4))*BS138)+AE138*BS138)*AV138)</f>
        <v>19028.48</v>
      </c>
      <c r="CS138">
        <f t="shared" si="234"/>
        <v>11625.04</v>
      </c>
      <c r="CT138">
        <f t="shared" si="235"/>
        <v>30654.76</v>
      </c>
      <c r="CU138">
        <f t="shared" si="236"/>
        <v>0</v>
      </c>
      <c r="CV138">
        <f t="shared" si="237"/>
        <v>55.08</v>
      </c>
      <c r="CW138">
        <f t="shared" si="238"/>
        <v>0</v>
      </c>
      <c r="CX138">
        <f t="shared" si="239"/>
        <v>0</v>
      </c>
      <c r="CY138">
        <f t="shared" si="240"/>
        <v>21458.331999999999</v>
      </c>
      <c r="CZ138">
        <f t="shared" si="241"/>
        <v>3065.4759999999997</v>
      </c>
      <c r="DC138" t="s">
        <v>3</v>
      </c>
      <c r="DD138" t="s">
        <v>93</v>
      </c>
      <c r="DE138" t="s">
        <v>93</v>
      </c>
      <c r="DF138" t="s">
        <v>93</v>
      </c>
      <c r="DG138" t="s">
        <v>93</v>
      </c>
      <c r="DH138" t="s">
        <v>3</v>
      </c>
      <c r="DI138" t="s">
        <v>93</v>
      </c>
      <c r="DJ138" t="s">
        <v>93</v>
      </c>
      <c r="DK138" t="s">
        <v>3</v>
      </c>
      <c r="DL138" t="s">
        <v>3</v>
      </c>
      <c r="DM138" t="s">
        <v>3</v>
      </c>
      <c r="DN138">
        <v>0</v>
      </c>
      <c r="DO138">
        <v>0</v>
      </c>
      <c r="DP138">
        <v>1</v>
      </c>
      <c r="DQ138">
        <v>1</v>
      </c>
      <c r="DU138">
        <v>1013</v>
      </c>
      <c r="DV138" t="s">
        <v>222</v>
      </c>
      <c r="DW138" t="s">
        <v>222</v>
      </c>
      <c r="DX138">
        <v>1</v>
      </c>
      <c r="DZ138" t="s">
        <v>3</v>
      </c>
      <c r="EA138" t="s">
        <v>3</v>
      </c>
      <c r="EB138" t="s">
        <v>3</v>
      </c>
      <c r="EC138" t="s">
        <v>3</v>
      </c>
      <c r="EE138">
        <v>1441815344</v>
      </c>
      <c r="EF138">
        <v>1</v>
      </c>
      <c r="EG138" t="s">
        <v>20</v>
      </c>
      <c r="EH138">
        <v>0</v>
      </c>
      <c r="EI138" t="s">
        <v>3</v>
      </c>
      <c r="EJ138">
        <v>4</v>
      </c>
      <c r="EK138">
        <v>0</v>
      </c>
      <c r="EL138" t="s">
        <v>21</v>
      </c>
      <c r="EM138" t="s">
        <v>22</v>
      </c>
      <c r="EO138" t="s">
        <v>3</v>
      </c>
      <c r="EQ138">
        <v>1024</v>
      </c>
      <c r="ER138">
        <v>12436.79</v>
      </c>
      <c r="ES138">
        <v>15.98</v>
      </c>
      <c r="ET138">
        <v>4757.12</v>
      </c>
      <c r="EU138">
        <v>2906.26</v>
      </c>
      <c r="EV138">
        <v>7663.69</v>
      </c>
      <c r="EW138">
        <v>13.77</v>
      </c>
      <c r="EX138">
        <v>0</v>
      </c>
      <c r="EY138">
        <v>0</v>
      </c>
      <c r="FQ138">
        <v>0</v>
      </c>
      <c r="FR138">
        <f t="shared" si="242"/>
        <v>0</v>
      </c>
      <c r="FS138">
        <v>0</v>
      </c>
      <c r="FX138">
        <v>70</v>
      </c>
      <c r="FY138">
        <v>10</v>
      </c>
      <c r="GA138" t="s">
        <v>3</v>
      </c>
      <c r="GD138">
        <v>0</v>
      </c>
      <c r="GF138">
        <v>-527866067</v>
      </c>
      <c r="GG138">
        <v>2</v>
      </c>
      <c r="GH138">
        <v>1</v>
      </c>
      <c r="GI138">
        <v>-2</v>
      </c>
      <c r="GJ138">
        <v>0</v>
      </c>
      <c r="GK138">
        <f>ROUND(R138*(R12)/100,2)</f>
        <v>12555.04</v>
      </c>
      <c r="GL138">
        <f t="shared" si="243"/>
        <v>0</v>
      </c>
      <c r="GM138">
        <f t="shared" si="244"/>
        <v>86826.01</v>
      </c>
      <c r="GN138">
        <f t="shared" si="245"/>
        <v>0</v>
      </c>
      <c r="GO138">
        <f t="shared" si="246"/>
        <v>0</v>
      </c>
      <c r="GP138">
        <f t="shared" si="247"/>
        <v>86826.01</v>
      </c>
      <c r="GR138">
        <v>0</v>
      </c>
      <c r="GS138">
        <v>3</v>
      </c>
      <c r="GT138">
        <v>0</v>
      </c>
      <c r="GU138" t="s">
        <v>3</v>
      </c>
      <c r="GV138">
        <f t="shared" si="248"/>
        <v>0</v>
      </c>
      <c r="GW138">
        <v>1</v>
      </c>
      <c r="GX138">
        <f t="shared" si="249"/>
        <v>0</v>
      </c>
      <c r="HA138">
        <v>0</v>
      </c>
      <c r="HB138">
        <v>0</v>
      </c>
      <c r="HC138">
        <f t="shared" si="250"/>
        <v>0</v>
      </c>
      <c r="HE138" t="s">
        <v>3</v>
      </c>
      <c r="HF138" t="s">
        <v>3</v>
      </c>
      <c r="HM138" t="s">
        <v>3</v>
      </c>
      <c r="HN138" t="s">
        <v>3</v>
      </c>
      <c r="HO138" t="s">
        <v>3</v>
      </c>
      <c r="HP138" t="s">
        <v>3</v>
      </c>
      <c r="HQ138" t="s">
        <v>3</v>
      </c>
      <c r="IK138">
        <v>0</v>
      </c>
    </row>
    <row r="139" spans="1:245" x14ac:dyDescent="0.2">
      <c r="A139">
        <v>17</v>
      </c>
      <c r="B139">
        <v>1</v>
      </c>
      <c r="D139">
        <f>ROW(EtalonRes!A205)</f>
        <v>205</v>
      </c>
      <c r="E139" t="s">
        <v>3</v>
      </c>
      <c r="F139" t="s">
        <v>248</v>
      </c>
      <c r="G139" t="s">
        <v>249</v>
      </c>
      <c r="H139" t="s">
        <v>222</v>
      </c>
      <c r="I139">
        <v>1</v>
      </c>
      <c r="J139">
        <v>0</v>
      </c>
      <c r="K139">
        <v>1</v>
      </c>
      <c r="O139">
        <f t="shared" si="218"/>
        <v>33275.839999999997</v>
      </c>
      <c r="P139">
        <f t="shared" si="219"/>
        <v>22.68</v>
      </c>
      <c r="Q139">
        <f t="shared" si="220"/>
        <v>14859.56</v>
      </c>
      <c r="R139">
        <f t="shared" si="221"/>
        <v>9354.08</v>
      </c>
      <c r="S139">
        <f t="shared" si="222"/>
        <v>18393.599999999999</v>
      </c>
      <c r="T139">
        <f t="shared" si="223"/>
        <v>0</v>
      </c>
      <c r="U139">
        <f t="shared" si="224"/>
        <v>30.24</v>
      </c>
      <c r="V139">
        <f t="shared" si="225"/>
        <v>0</v>
      </c>
      <c r="W139">
        <f t="shared" si="226"/>
        <v>0</v>
      </c>
      <c r="X139">
        <f t="shared" si="227"/>
        <v>12875.52</v>
      </c>
      <c r="Y139">
        <f t="shared" si="228"/>
        <v>1839.36</v>
      </c>
      <c r="AA139">
        <v>-1</v>
      </c>
      <c r="AB139">
        <f t="shared" si="229"/>
        <v>33275.839999999997</v>
      </c>
      <c r="AC139">
        <f>ROUND(((ES139*4)),6)</f>
        <v>22.68</v>
      </c>
      <c r="AD139">
        <f>ROUND(((((ET139*4))-((EU139*4)))+AE139),6)</f>
        <v>14859.56</v>
      </c>
      <c r="AE139">
        <f t="shared" si="251"/>
        <v>9354.08</v>
      </c>
      <c r="AF139">
        <f t="shared" si="251"/>
        <v>18393.599999999999</v>
      </c>
      <c r="AG139">
        <f t="shared" si="230"/>
        <v>0</v>
      </c>
      <c r="AH139">
        <f t="shared" si="252"/>
        <v>30.24</v>
      </c>
      <c r="AI139">
        <f t="shared" si="252"/>
        <v>0</v>
      </c>
      <c r="AJ139">
        <f t="shared" si="231"/>
        <v>0</v>
      </c>
      <c r="AK139">
        <v>8318.9599999999991</v>
      </c>
      <c r="AL139">
        <v>5.67</v>
      </c>
      <c r="AM139">
        <v>3714.89</v>
      </c>
      <c r="AN139">
        <v>2338.52</v>
      </c>
      <c r="AO139">
        <v>4598.3999999999996</v>
      </c>
      <c r="AP139">
        <v>0</v>
      </c>
      <c r="AQ139">
        <v>7.56</v>
      </c>
      <c r="AR139">
        <v>0</v>
      </c>
      <c r="AS139">
        <v>0</v>
      </c>
      <c r="AT139">
        <v>70</v>
      </c>
      <c r="AU139">
        <v>10</v>
      </c>
      <c r="AV139">
        <v>1</v>
      </c>
      <c r="AW139">
        <v>1</v>
      </c>
      <c r="AZ139">
        <v>1</v>
      </c>
      <c r="BA139">
        <v>1</v>
      </c>
      <c r="BB139">
        <v>1</v>
      </c>
      <c r="BC139">
        <v>1</v>
      </c>
      <c r="BD139" t="s">
        <v>3</v>
      </c>
      <c r="BE139" t="s">
        <v>3</v>
      </c>
      <c r="BF139" t="s">
        <v>3</v>
      </c>
      <c r="BG139" t="s">
        <v>3</v>
      </c>
      <c r="BH139">
        <v>0</v>
      </c>
      <c r="BI139">
        <v>4</v>
      </c>
      <c r="BJ139" t="s">
        <v>250</v>
      </c>
      <c r="BM139">
        <v>0</v>
      </c>
      <c r="BN139">
        <v>0</v>
      </c>
      <c r="BO139" t="s">
        <v>3</v>
      </c>
      <c r="BP139">
        <v>0</v>
      </c>
      <c r="BQ139">
        <v>1</v>
      </c>
      <c r="BR139">
        <v>0</v>
      </c>
      <c r="BS139">
        <v>1</v>
      </c>
      <c r="BT139">
        <v>1</v>
      </c>
      <c r="BU139">
        <v>1</v>
      </c>
      <c r="BV139">
        <v>1</v>
      </c>
      <c r="BW139">
        <v>1</v>
      </c>
      <c r="BX139">
        <v>1</v>
      </c>
      <c r="BY139" t="s">
        <v>3</v>
      </c>
      <c r="BZ139">
        <v>70</v>
      </c>
      <c r="CA139">
        <v>10</v>
      </c>
      <c r="CB139" t="s">
        <v>3</v>
      </c>
      <c r="CE139">
        <v>0</v>
      </c>
      <c r="CF139">
        <v>0</v>
      </c>
      <c r="CG139">
        <v>0</v>
      </c>
      <c r="CM139">
        <v>0</v>
      </c>
      <c r="CN139" t="s">
        <v>3</v>
      </c>
      <c r="CO139">
        <v>0</v>
      </c>
      <c r="CP139">
        <f t="shared" si="232"/>
        <v>33275.839999999997</v>
      </c>
      <c r="CQ139">
        <f t="shared" si="233"/>
        <v>22.68</v>
      </c>
      <c r="CR139">
        <f>(((((ET139*4))*BB139-((EU139*4))*BS139)+AE139*BS139)*AV139)</f>
        <v>14859.56</v>
      </c>
      <c r="CS139">
        <f t="shared" si="234"/>
        <v>9354.08</v>
      </c>
      <c r="CT139">
        <f t="shared" si="235"/>
        <v>18393.599999999999</v>
      </c>
      <c r="CU139">
        <f t="shared" si="236"/>
        <v>0</v>
      </c>
      <c r="CV139">
        <f t="shared" si="237"/>
        <v>30.24</v>
      </c>
      <c r="CW139">
        <f t="shared" si="238"/>
        <v>0</v>
      </c>
      <c r="CX139">
        <f t="shared" si="239"/>
        <v>0</v>
      </c>
      <c r="CY139">
        <f t="shared" si="240"/>
        <v>12875.52</v>
      </c>
      <c r="CZ139">
        <f t="shared" si="241"/>
        <v>1839.36</v>
      </c>
      <c r="DC139" t="s">
        <v>3</v>
      </c>
      <c r="DD139" t="s">
        <v>93</v>
      </c>
      <c r="DE139" t="s">
        <v>93</v>
      </c>
      <c r="DF139" t="s">
        <v>93</v>
      </c>
      <c r="DG139" t="s">
        <v>93</v>
      </c>
      <c r="DH139" t="s">
        <v>3</v>
      </c>
      <c r="DI139" t="s">
        <v>93</v>
      </c>
      <c r="DJ139" t="s">
        <v>93</v>
      </c>
      <c r="DK139" t="s">
        <v>3</v>
      </c>
      <c r="DL139" t="s">
        <v>3</v>
      </c>
      <c r="DM139" t="s">
        <v>3</v>
      </c>
      <c r="DN139">
        <v>0</v>
      </c>
      <c r="DO139">
        <v>0</v>
      </c>
      <c r="DP139">
        <v>1</v>
      </c>
      <c r="DQ139">
        <v>1</v>
      </c>
      <c r="DU139">
        <v>1013</v>
      </c>
      <c r="DV139" t="s">
        <v>222</v>
      </c>
      <c r="DW139" t="s">
        <v>222</v>
      </c>
      <c r="DX139">
        <v>1</v>
      </c>
      <c r="DZ139" t="s">
        <v>3</v>
      </c>
      <c r="EA139" t="s">
        <v>3</v>
      </c>
      <c r="EB139" t="s">
        <v>3</v>
      </c>
      <c r="EC139" t="s">
        <v>3</v>
      </c>
      <c r="EE139">
        <v>1441815344</v>
      </c>
      <c r="EF139">
        <v>1</v>
      </c>
      <c r="EG139" t="s">
        <v>20</v>
      </c>
      <c r="EH139">
        <v>0</v>
      </c>
      <c r="EI139" t="s">
        <v>3</v>
      </c>
      <c r="EJ139">
        <v>4</v>
      </c>
      <c r="EK139">
        <v>0</v>
      </c>
      <c r="EL139" t="s">
        <v>21</v>
      </c>
      <c r="EM139" t="s">
        <v>22</v>
      </c>
      <c r="EO139" t="s">
        <v>3</v>
      </c>
      <c r="EQ139">
        <v>1024</v>
      </c>
      <c r="ER139">
        <v>8318.9599999999991</v>
      </c>
      <c r="ES139">
        <v>5.67</v>
      </c>
      <c r="ET139">
        <v>3714.89</v>
      </c>
      <c r="EU139">
        <v>2338.52</v>
      </c>
      <c r="EV139">
        <v>4598.3999999999996</v>
      </c>
      <c r="EW139">
        <v>7.56</v>
      </c>
      <c r="EX139">
        <v>0</v>
      </c>
      <c r="EY139">
        <v>0</v>
      </c>
      <c r="FQ139">
        <v>0</v>
      </c>
      <c r="FR139">
        <f t="shared" si="242"/>
        <v>0</v>
      </c>
      <c r="FS139">
        <v>0</v>
      </c>
      <c r="FX139">
        <v>70</v>
      </c>
      <c r="FY139">
        <v>10</v>
      </c>
      <c r="GA139" t="s">
        <v>3</v>
      </c>
      <c r="GD139">
        <v>0</v>
      </c>
      <c r="GF139">
        <v>1801048025</v>
      </c>
      <c r="GG139">
        <v>2</v>
      </c>
      <c r="GH139">
        <v>1</v>
      </c>
      <c r="GI139">
        <v>-2</v>
      </c>
      <c r="GJ139">
        <v>0</v>
      </c>
      <c r="GK139">
        <f>ROUND(R139*(R12)/100,2)</f>
        <v>10102.41</v>
      </c>
      <c r="GL139">
        <f t="shared" si="243"/>
        <v>0</v>
      </c>
      <c r="GM139">
        <f t="shared" si="244"/>
        <v>58093.13</v>
      </c>
      <c r="GN139">
        <f t="shared" si="245"/>
        <v>0</v>
      </c>
      <c r="GO139">
        <f t="shared" si="246"/>
        <v>0</v>
      </c>
      <c r="GP139">
        <f t="shared" si="247"/>
        <v>58093.13</v>
      </c>
      <c r="GR139">
        <v>0</v>
      </c>
      <c r="GS139">
        <v>3</v>
      </c>
      <c r="GT139">
        <v>0</v>
      </c>
      <c r="GU139" t="s">
        <v>3</v>
      </c>
      <c r="GV139">
        <f t="shared" si="248"/>
        <v>0</v>
      </c>
      <c r="GW139">
        <v>1</v>
      </c>
      <c r="GX139">
        <f t="shared" si="249"/>
        <v>0</v>
      </c>
      <c r="HA139">
        <v>0</v>
      </c>
      <c r="HB139">
        <v>0</v>
      </c>
      <c r="HC139">
        <f t="shared" si="250"/>
        <v>0</v>
      </c>
      <c r="HE139" t="s">
        <v>3</v>
      </c>
      <c r="HF139" t="s">
        <v>3</v>
      </c>
      <c r="HM139" t="s">
        <v>3</v>
      </c>
      <c r="HN139" t="s">
        <v>3</v>
      </c>
      <c r="HO139" t="s">
        <v>3</v>
      </c>
      <c r="HP139" t="s">
        <v>3</v>
      </c>
      <c r="HQ139" t="s">
        <v>3</v>
      </c>
      <c r="IK139">
        <v>0</v>
      </c>
    </row>
    <row r="140" spans="1:245" x14ac:dyDescent="0.2">
      <c r="A140">
        <v>17</v>
      </c>
      <c r="B140">
        <v>1</v>
      </c>
      <c r="D140">
        <f>ROW(EtalonRes!A206)</f>
        <v>206</v>
      </c>
      <c r="E140" t="s">
        <v>3</v>
      </c>
      <c r="F140" t="s">
        <v>251</v>
      </c>
      <c r="G140" t="s">
        <v>252</v>
      </c>
      <c r="H140" t="s">
        <v>18</v>
      </c>
      <c r="I140">
        <f>ROUND(2+18,9)</f>
        <v>20</v>
      </c>
      <c r="J140">
        <v>0</v>
      </c>
      <c r="K140">
        <f>ROUND(2+18,9)</f>
        <v>20</v>
      </c>
      <c r="O140">
        <f t="shared" si="218"/>
        <v>16573.599999999999</v>
      </c>
      <c r="P140">
        <f t="shared" si="219"/>
        <v>0</v>
      </c>
      <c r="Q140">
        <f t="shared" si="220"/>
        <v>0</v>
      </c>
      <c r="R140">
        <f t="shared" si="221"/>
        <v>0</v>
      </c>
      <c r="S140">
        <f t="shared" si="222"/>
        <v>16573.599999999999</v>
      </c>
      <c r="T140">
        <f t="shared" si="223"/>
        <v>0</v>
      </c>
      <c r="U140">
        <f t="shared" si="224"/>
        <v>32</v>
      </c>
      <c r="V140">
        <f t="shared" si="225"/>
        <v>0</v>
      </c>
      <c r="W140">
        <f t="shared" si="226"/>
        <v>0</v>
      </c>
      <c r="X140">
        <f t="shared" si="227"/>
        <v>11601.52</v>
      </c>
      <c r="Y140">
        <f t="shared" si="228"/>
        <v>1657.36</v>
      </c>
      <c r="AA140">
        <v>-1</v>
      </c>
      <c r="AB140">
        <f t="shared" si="229"/>
        <v>828.68</v>
      </c>
      <c r="AC140">
        <f>ROUND(((ES140*4)),6)</f>
        <v>0</v>
      </c>
      <c r="AD140">
        <f>ROUND(((((ET140*4))-((EU140*4)))+AE140),6)</f>
        <v>0</v>
      </c>
      <c r="AE140">
        <f t="shared" si="251"/>
        <v>0</v>
      </c>
      <c r="AF140">
        <f t="shared" si="251"/>
        <v>828.68</v>
      </c>
      <c r="AG140">
        <f t="shared" si="230"/>
        <v>0</v>
      </c>
      <c r="AH140">
        <f t="shared" si="252"/>
        <v>1.6</v>
      </c>
      <c r="AI140">
        <f t="shared" si="252"/>
        <v>0</v>
      </c>
      <c r="AJ140">
        <f t="shared" si="231"/>
        <v>0</v>
      </c>
      <c r="AK140">
        <v>207.17</v>
      </c>
      <c r="AL140">
        <v>0</v>
      </c>
      <c r="AM140">
        <v>0</v>
      </c>
      <c r="AN140">
        <v>0</v>
      </c>
      <c r="AO140">
        <v>207.17</v>
      </c>
      <c r="AP140">
        <v>0</v>
      </c>
      <c r="AQ140">
        <v>0.4</v>
      </c>
      <c r="AR140">
        <v>0</v>
      </c>
      <c r="AS140">
        <v>0</v>
      </c>
      <c r="AT140">
        <v>70</v>
      </c>
      <c r="AU140">
        <v>10</v>
      </c>
      <c r="AV140">
        <v>1</v>
      </c>
      <c r="AW140">
        <v>1</v>
      </c>
      <c r="AZ140">
        <v>1</v>
      </c>
      <c r="BA140">
        <v>1</v>
      </c>
      <c r="BB140">
        <v>1</v>
      </c>
      <c r="BC140">
        <v>1</v>
      </c>
      <c r="BD140" t="s">
        <v>3</v>
      </c>
      <c r="BE140" t="s">
        <v>3</v>
      </c>
      <c r="BF140" t="s">
        <v>3</v>
      </c>
      <c r="BG140" t="s">
        <v>3</v>
      </c>
      <c r="BH140">
        <v>0</v>
      </c>
      <c r="BI140">
        <v>4</v>
      </c>
      <c r="BJ140" t="s">
        <v>253</v>
      </c>
      <c r="BM140">
        <v>0</v>
      </c>
      <c r="BN140">
        <v>0</v>
      </c>
      <c r="BO140" t="s">
        <v>3</v>
      </c>
      <c r="BP140">
        <v>0</v>
      </c>
      <c r="BQ140">
        <v>1</v>
      </c>
      <c r="BR140">
        <v>0</v>
      </c>
      <c r="BS140">
        <v>1</v>
      </c>
      <c r="BT140">
        <v>1</v>
      </c>
      <c r="BU140">
        <v>1</v>
      </c>
      <c r="BV140">
        <v>1</v>
      </c>
      <c r="BW140">
        <v>1</v>
      </c>
      <c r="BX140">
        <v>1</v>
      </c>
      <c r="BY140" t="s">
        <v>3</v>
      </c>
      <c r="BZ140">
        <v>70</v>
      </c>
      <c r="CA140">
        <v>10</v>
      </c>
      <c r="CB140" t="s">
        <v>3</v>
      </c>
      <c r="CE140">
        <v>0</v>
      </c>
      <c r="CF140">
        <v>0</v>
      </c>
      <c r="CG140">
        <v>0</v>
      </c>
      <c r="CM140">
        <v>0</v>
      </c>
      <c r="CN140" t="s">
        <v>3</v>
      </c>
      <c r="CO140">
        <v>0</v>
      </c>
      <c r="CP140">
        <f t="shared" si="232"/>
        <v>16573.599999999999</v>
      </c>
      <c r="CQ140">
        <f t="shared" si="233"/>
        <v>0</v>
      </c>
      <c r="CR140">
        <f>(((((ET140*4))*BB140-((EU140*4))*BS140)+AE140*BS140)*AV140)</f>
        <v>0</v>
      </c>
      <c r="CS140">
        <f t="shared" si="234"/>
        <v>0</v>
      </c>
      <c r="CT140">
        <f t="shared" si="235"/>
        <v>828.68</v>
      </c>
      <c r="CU140">
        <f t="shared" si="236"/>
        <v>0</v>
      </c>
      <c r="CV140">
        <f t="shared" si="237"/>
        <v>1.6</v>
      </c>
      <c r="CW140">
        <f t="shared" si="238"/>
        <v>0</v>
      </c>
      <c r="CX140">
        <f t="shared" si="239"/>
        <v>0</v>
      </c>
      <c r="CY140">
        <f t="shared" si="240"/>
        <v>11601.52</v>
      </c>
      <c r="CZ140">
        <f t="shared" si="241"/>
        <v>1657.36</v>
      </c>
      <c r="DC140" t="s">
        <v>3</v>
      </c>
      <c r="DD140" t="s">
        <v>93</v>
      </c>
      <c r="DE140" t="s">
        <v>93</v>
      </c>
      <c r="DF140" t="s">
        <v>93</v>
      </c>
      <c r="DG140" t="s">
        <v>93</v>
      </c>
      <c r="DH140" t="s">
        <v>3</v>
      </c>
      <c r="DI140" t="s">
        <v>93</v>
      </c>
      <c r="DJ140" t="s">
        <v>93</v>
      </c>
      <c r="DK140" t="s">
        <v>3</v>
      </c>
      <c r="DL140" t="s">
        <v>3</v>
      </c>
      <c r="DM140" t="s">
        <v>3</v>
      </c>
      <c r="DN140">
        <v>0</v>
      </c>
      <c r="DO140">
        <v>0</v>
      </c>
      <c r="DP140">
        <v>1</v>
      </c>
      <c r="DQ140">
        <v>1</v>
      </c>
      <c r="DU140">
        <v>16987630</v>
      </c>
      <c r="DV140" t="s">
        <v>18</v>
      </c>
      <c r="DW140" t="s">
        <v>18</v>
      </c>
      <c r="DX140">
        <v>1</v>
      </c>
      <c r="DZ140" t="s">
        <v>3</v>
      </c>
      <c r="EA140" t="s">
        <v>3</v>
      </c>
      <c r="EB140" t="s">
        <v>3</v>
      </c>
      <c r="EC140" t="s">
        <v>3</v>
      </c>
      <c r="EE140">
        <v>1441815344</v>
      </c>
      <c r="EF140">
        <v>1</v>
      </c>
      <c r="EG140" t="s">
        <v>20</v>
      </c>
      <c r="EH140">
        <v>0</v>
      </c>
      <c r="EI140" t="s">
        <v>3</v>
      </c>
      <c r="EJ140">
        <v>4</v>
      </c>
      <c r="EK140">
        <v>0</v>
      </c>
      <c r="EL140" t="s">
        <v>21</v>
      </c>
      <c r="EM140" t="s">
        <v>22</v>
      </c>
      <c r="EO140" t="s">
        <v>3</v>
      </c>
      <c r="EQ140">
        <v>1024</v>
      </c>
      <c r="ER140">
        <v>207.17</v>
      </c>
      <c r="ES140">
        <v>0</v>
      </c>
      <c r="ET140">
        <v>0</v>
      </c>
      <c r="EU140">
        <v>0</v>
      </c>
      <c r="EV140">
        <v>207.17</v>
      </c>
      <c r="EW140">
        <v>0.4</v>
      </c>
      <c r="EX140">
        <v>0</v>
      </c>
      <c r="EY140">
        <v>0</v>
      </c>
      <c r="FQ140">
        <v>0</v>
      </c>
      <c r="FR140">
        <f t="shared" si="242"/>
        <v>0</v>
      </c>
      <c r="FS140">
        <v>0</v>
      </c>
      <c r="FX140">
        <v>70</v>
      </c>
      <c r="FY140">
        <v>10</v>
      </c>
      <c r="GA140" t="s">
        <v>3</v>
      </c>
      <c r="GD140">
        <v>0</v>
      </c>
      <c r="GF140">
        <v>-1777342782</v>
      </c>
      <c r="GG140">
        <v>2</v>
      </c>
      <c r="GH140">
        <v>1</v>
      </c>
      <c r="GI140">
        <v>-2</v>
      </c>
      <c r="GJ140">
        <v>0</v>
      </c>
      <c r="GK140">
        <f>ROUND(R140*(R12)/100,2)</f>
        <v>0</v>
      </c>
      <c r="GL140">
        <f t="shared" si="243"/>
        <v>0</v>
      </c>
      <c r="GM140">
        <f t="shared" si="244"/>
        <v>29832.48</v>
      </c>
      <c r="GN140">
        <f t="shared" si="245"/>
        <v>0</v>
      </c>
      <c r="GO140">
        <f t="shared" si="246"/>
        <v>0</v>
      </c>
      <c r="GP140">
        <f t="shared" si="247"/>
        <v>29832.48</v>
      </c>
      <c r="GR140">
        <v>0</v>
      </c>
      <c r="GS140">
        <v>3</v>
      </c>
      <c r="GT140">
        <v>0</v>
      </c>
      <c r="GU140" t="s">
        <v>3</v>
      </c>
      <c r="GV140">
        <f t="shared" si="248"/>
        <v>0</v>
      </c>
      <c r="GW140">
        <v>1</v>
      </c>
      <c r="GX140">
        <f t="shared" si="249"/>
        <v>0</v>
      </c>
      <c r="HA140">
        <v>0</v>
      </c>
      <c r="HB140">
        <v>0</v>
      </c>
      <c r="HC140">
        <f t="shared" si="250"/>
        <v>0</v>
      </c>
      <c r="HE140" t="s">
        <v>3</v>
      </c>
      <c r="HF140" t="s">
        <v>3</v>
      </c>
      <c r="HM140" t="s">
        <v>3</v>
      </c>
      <c r="HN140" t="s">
        <v>3</v>
      </c>
      <c r="HO140" t="s">
        <v>3</v>
      </c>
      <c r="HP140" t="s">
        <v>3</v>
      </c>
      <c r="HQ140" t="s">
        <v>3</v>
      </c>
      <c r="IK140">
        <v>0</v>
      </c>
    </row>
    <row r="141" spans="1:245" x14ac:dyDescent="0.2">
      <c r="A141">
        <v>19</v>
      </c>
      <c r="B141">
        <v>1</v>
      </c>
      <c r="F141" t="s">
        <v>3</v>
      </c>
      <c r="G141" t="s">
        <v>257</v>
      </c>
      <c r="H141" t="s">
        <v>3</v>
      </c>
      <c r="AA141">
        <v>1</v>
      </c>
      <c r="IK141">
        <v>0</v>
      </c>
    </row>
    <row r="142" spans="1:245" x14ac:dyDescent="0.2">
      <c r="A142">
        <v>17</v>
      </c>
      <c r="B142">
        <v>1</v>
      </c>
      <c r="C142">
        <f>ROW(SmtRes!A163)</f>
        <v>163</v>
      </c>
      <c r="D142">
        <f>ROW(EtalonRes!A220)</f>
        <v>220</v>
      </c>
      <c r="E142" t="s">
        <v>3</v>
      </c>
      <c r="F142" t="s">
        <v>220</v>
      </c>
      <c r="G142" t="s">
        <v>221</v>
      </c>
      <c r="H142" t="s">
        <v>222</v>
      </c>
      <c r="I142">
        <v>1</v>
      </c>
      <c r="J142">
        <v>0</v>
      </c>
      <c r="K142">
        <v>1</v>
      </c>
      <c r="O142">
        <f t="shared" ref="O142:O151" si="253">ROUND(CP142,2)</f>
        <v>104901.62</v>
      </c>
      <c r="P142">
        <f t="shared" ref="P142:P151" si="254">ROUND(CQ142*I142,2)</f>
        <v>6691.78</v>
      </c>
      <c r="Q142">
        <f t="shared" ref="Q142:Q151" si="255">ROUND(CR142*I142,2)</f>
        <v>0</v>
      </c>
      <c r="R142">
        <f t="shared" ref="R142:R151" si="256">ROUND(CS142*I142,2)</f>
        <v>0</v>
      </c>
      <c r="S142">
        <f t="shared" ref="S142:S151" si="257">ROUND(CT142*I142,2)</f>
        <v>98209.84</v>
      </c>
      <c r="T142">
        <f t="shared" ref="T142:T151" si="258">ROUND(CU142*I142,2)</f>
        <v>0</v>
      </c>
      <c r="U142">
        <f t="shared" ref="U142:U151" si="259">CV142*I142</f>
        <v>148</v>
      </c>
      <c r="V142">
        <f t="shared" ref="V142:V151" si="260">CW142*I142</f>
        <v>0</v>
      </c>
      <c r="W142">
        <f t="shared" ref="W142:W151" si="261">ROUND(CX142*I142,2)</f>
        <v>0</v>
      </c>
      <c r="X142">
        <f t="shared" ref="X142:X151" si="262">ROUND(CY142,2)</f>
        <v>68746.89</v>
      </c>
      <c r="Y142">
        <f t="shared" ref="Y142:Y151" si="263">ROUND(CZ142,2)</f>
        <v>9820.98</v>
      </c>
      <c r="AA142">
        <v>-1</v>
      </c>
      <c r="AB142">
        <f t="shared" ref="AB142:AB151" si="264">ROUND((AC142+AD142+AF142),6)</f>
        <v>104901.62</v>
      </c>
      <c r="AC142">
        <f>ROUND((ES142),6)</f>
        <v>6691.78</v>
      </c>
      <c r="AD142">
        <f>ROUND((((ET142)-(EU142))+AE142),6)</f>
        <v>0</v>
      </c>
      <c r="AE142">
        <f>ROUND((EU142),6)</f>
        <v>0</v>
      </c>
      <c r="AF142">
        <f>ROUND((EV142),6)</f>
        <v>98209.84</v>
      </c>
      <c r="AG142">
        <f t="shared" ref="AG142:AG151" si="265">ROUND((AP142),6)</f>
        <v>0</v>
      </c>
      <c r="AH142">
        <f>(EW142)</f>
        <v>148</v>
      </c>
      <c r="AI142">
        <f>(EX142)</f>
        <v>0</v>
      </c>
      <c r="AJ142">
        <f t="shared" ref="AJ142:AJ151" si="266">(AS142)</f>
        <v>0</v>
      </c>
      <c r="AK142">
        <v>104901.62</v>
      </c>
      <c r="AL142">
        <v>6691.78</v>
      </c>
      <c r="AM142">
        <v>0</v>
      </c>
      <c r="AN142">
        <v>0</v>
      </c>
      <c r="AO142">
        <v>98209.84</v>
      </c>
      <c r="AP142">
        <v>0</v>
      </c>
      <c r="AQ142">
        <v>148</v>
      </c>
      <c r="AR142">
        <v>0</v>
      </c>
      <c r="AS142">
        <v>0</v>
      </c>
      <c r="AT142">
        <v>70</v>
      </c>
      <c r="AU142">
        <v>10</v>
      </c>
      <c r="AV142">
        <v>1</v>
      </c>
      <c r="AW142">
        <v>1</v>
      </c>
      <c r="AZ142">
        <v>1</v>
      </c>
      <c r="BA142">
        <v>1</v>
      </c>
      <c r="BB142">
        <v>1</v>
      </c>
      <c r="BC142">
        <v>1</v>
      </c>
      <c r="BD142" t="s">
        <v>3</v>
      </c>
      <c r="BE142" t="s">
        <v>3</v>
      </c>
      <c r="BF142" t="s">
        <v>3</v>
      </c>
      <c r="BG142" t="s">
        <v>3</v>
      </c>
      <c r="BH142">
        <v>0</v>
      </c>
      <c r="BI142">
        <v>4</v>
      </c>
      <c r="BJ142" t="s">
        <v>223</v>
      </c>
      <c r="BM142">
        <v>0</v>
      </c>
      <c r="BN142">
        <v>0</v>
      </c>
      <c r="BO142" t="s">
        <v>3</v>
      </c>
      <c r="BP142">
        <v>0</v>
      </c>
      <c r="BQ142">
        <v>1</v>
      </c>
      <c r="BR142">
        <v>0</v>
      </c>
      <c r="BS142">
        <v>1</v>
      </c>
      <c r="BT142">
        <v>1</v>
      </c>
      <c r="BU142">
        <v>1</v>
      </c>
      <c r="BV142">
        <v>1</v>
      </c>
      <c r="BW142">
        <v>1</v>
      </c>
      <c r="BX142">
        <v>1</v>
      </c>
      <c r="BY142" t="s">
        <v>3</v>
      </c>
      <c r="BZ142">
        <v>70</v>
      </c>
      <c r="CA142">
        <v>10</v>
      </c>
      <c r="CB142" t="s">
        <v>3</v>
      </c>
      <c r="CE142">
        <v>0</v>
      </c>
      <c r="CF142">
        <v>0</v>
      </c>
      <c r="CG142">
        <v>0</v>
      </c>
      <c r="CM142">
        <v>0</v>
      </c>
      <c r="CN142" t="s">
        <v>3</v>
      </c>
      <c r="CO142">
        <v>0</v>
      </c>
      <c r="CP142">
        <f t="shared" ref="CP142:CP151" si="267">(P142+Q142+S142)</f>
        <v>104901.62</v>
      </c>
      <c r="CQ142">
        <f t="shared" ref="CQ142:CQ151" si="268">(AC142*BC142*AW142)</f>
        <v>6691.78</v>
      </c>
      <c r="CR142">
        <f>((((ET142)*BB142-(EU142)*BS142)+AE142*BS142)*AV142)</f>
        <v>0</v>
      </c>
      <c r="CS142">
        <f t="shared" ref="CS142:CS151" si="269">(AE142*BS142*AV142)</f>
        <v>0</v>
      </c>
      <c r="CT142">
        <f t="shared" ref="CT142:CT151" si="270">(AF142*BA142*AV142)</f>
        <v>98209.84</v>
      </c>
      <c r="CU142">
        <f t="shared" ref="CU142:CU151" si="271">AG142</f>
        <v>0</v>
      </c>
      <c r="CV142">
        <f t="shared" ref="CV142:CV151" si="272">(AH142*AV142)</f>
        <v>148</v>
      </c>
      <c r="CW142">
        <f t="shared" ref="CW142:CW151" si="273">AI142</f>
        <v>0</v>
      </c>
      <c r="CX142">
        <f t="shared" ref="CX142:CX151" si="274">AJ142</f>
        <v>0</v>
      </c>
      <c r="CY142">
        <f t="shared" ref="CY142:CY151" si="275">((S142*BZ142)/100)</f>
        <v>68746.887999999992</v>
      </c>
      <c r="CZ142">
        <f t="shared" ref="CZ142:CZ151" si="276">((S142*CA142)/100)</f>
        <v>9820.9839999999986</v>
      </c>
      <c r="DC142" t="s">
        <v>3</v>
      </c>
      <c r="DD142" t="s">
        <v>3</v>
      </c>
      <c r="DE142" t="s">
        <v>3</v>
      </c>
      <c r="DF142" t="s">
        <v>3</v>
      </c>
      <c r="DG142" t="s">
        <v>3</v>
      </c>
      <c r="DH142" t="s">
        <v>3</v>
      </c>
      <c r="DI142" t="s">
        <v>3</v>
      </c>
      <c r="DJ142" t="s">
        <v>3</v>
      </c>
      <c r="DK142" t="s">
        <v>3</v>
      </c>
      <c r="DL142" t="s">
        <v>3</v>
      </c>
      <c r="DM142" t="s">
        <v>3</v>
      </c>
      <c r="DN142">
        <v>0</v>
      </c>
      <c r="DO142">
        <v>0</v>
      </c>
      <c r="DP142">
        <v>1</v>
      </c>
      <c r="DQ142">
        <v>1</v>
      </c>
      <c r="DU142">
        <v>1013</v>
      </c>
      <c r="DV142" t="s">
        <v>222</v>
      </c>
      <c r="DW142" t="s">
        <v>222</v>
      </c>
      <c r="DX142">
        <v>1</v>
      </c>
      <c r="DZ142" t="s">
        <v>3</v>
      </c>
      <c r="EA142" t="s">
        <v>3</v>
      </c>
      <c r="EB142" t="s">
        <v>3</v>
      </c>
      <c r="EC142" t="s">
        <v>3</v>
      </c>
      <c r="EE142">
        <v>1441815344</v>
      </c>
      <c r="EF142">
        <v>1</v>
      </c>
      <c r="EG142" t="s">
        <v>20</v>
      </c>
      <c r="EH142">
        <v>0</v>
      </c>
      <c r="EI142" t="s">
        <v>3</v>
      </c>
      <c r="EJ142">
        <v>4</v>
      </c>
      <c r="EK142">
        <v>0</v>
      </c>
      <c r="EL142" t="s">
        <v>21</v>
      </c>
      <c r="EM142" t="s">
        <v>22</v>
      </c>
      <c r="EO142" t="s">
        <v>3</v>
      </c>
      <c r="EQ142">
        <v>1024</v>
      </c>
      <c r="ER142">
        <v>104901.62</v>
      </c>
      <c r="ES142">
        <v>6691.78</v>
      </c>
      <c r="ET142">
        <v>0</v>
      </c>
      <c r="EU142">
        <v>0</v>
      </c>
      <c r="EV142">
        <v>98209.84</v>
      </c>
      <c r="EW142">
        <v>148</v>
      </c>
      <c r="EX142">
        <v>0</v>
      </c>
      <c r="EY142">
        <v>0</v>
      </c>
      <c r="FQ142">
        <v>0</v>
      </c>
      <c r="FR142">
        <f t="shared" ref="FR142:FR151" si="277">ROUND(IF(BI142=3,GM142,0),2)</f>
        <v>0</v>
      </c>
      <c r="FS142">
        <v>0</v>
      </c>
      <c r="FX142">
        <v>70</v>
      </c>
      <c r="FY142">
        <v>10</v>
      </c>
      <c r="GA142" t="s">
        <v>3</v>
      </c>
      <c r="GD142">
        <v>0</v>
      </c>
      <c r="GF142">
        <v>331213477</v>
      </c>
      <c r="GG142">
        <v>2</v>
      </c>
      <c r="GH142">
        <v>1</v>
      </c>
      <c r="GI142">
        <v>-2</v>
      </c>
      <c r="GJ142">
        <v>0</v>
      </c>
      <c r="GK142">
        <f>ROUND(R142*(R12)/100,2)</f>
        <v>0</v>
      </c>
      <c r="GL142">
        <f t="shared" ref="GL142:GL151" si="278">ROUND(IF(AND(BH142=3,BI142=3,FS142&lt;&gt;0),P142,0),2)</f>
        <v>0</v>
      </c>
      <c r="GM142">
        <f t="shared" ref="GM142:GM151" si="279">ROUND(O142+X142+Y142+GK142,2)+GX142</f>
        <v>183469.49</v>
      </c>
      <c r="GN142">
        <f t="shared" ref="GN142:GN151" si="280">IF(OR(BI142=0,BI142=1),GM142-GX142,0)</f>
        <v>0</v>
      </c>
      <c r="GO142">
        <f t="shared" ref="GO142:GO151" si="281">IF(BI142=2,GM142-GX142,0)</f>
        <v>0</v>
      </c>
      <c r="GP142">
        <f t="shared" ref="GP142:GP151" si="282">IF(BI142=4,GM142-GX142,0)</f>
        <v>183469.49</v>
      </c>
      <c r="GR142">
        <v>0</v>
      </c>
      <c r="GS142">
        <v>3</v>
      </c>
      <c r="GT142">
        <v>0</v>
      </c>
      <c r="GU142" t="s">
        <v>3</v>
      </c>
      <c r="GV142">
        <f t="shared" ref="GV142:GV151" si="283">ROUND((GT142),6)</f>
        <v>0</v>
      </c>
      <c r="GW142">
        <v>1</v>
      </c>
      <c r="GX142">
        <f t="shared" ref="GX142:GX151" si="284">ROUND(HC142*I142,2)</f>
        <v>0</v>
      </c>
      <c r="HA142">
        <v>0</v>
      </c>
      <c r="HB142">
        <v>0</v>
      </c>
      <c r="HC142">
        <f t="shared" ref="HC142:HC151" si="285">GV142*GW142</f>
        <v>0</v>
      </c>
      <c r="HE142" t="s">
        <v>3</v>
      </c>
      <c r="HF142" t="s">
        <v>3</v>
      </c>
      <c r="HM142" t="s">
        <v>3</v>
      </c>
      <c r="HN142" t="s">
        <v>3</v>
      </c>
      <c r="HO142" t="s">
        <v>3</v>
      </c>
      <c r="HP142" t="s">
        <v>3</v>
      </c>
      <c r="HQ142" t="s">
        <v>3</v>
      </c>
      <c r="IK142">
        <v>0</v>
      </c>
    </row>
    <row r="143" spans="1:245" x14ac:dyDescent="0.2">
      <c r="A143">
        <v>17</v>
      </c>
      <c r="B143">
        <v>1</v>
      </c>
      <c r="C143">
        <f>ROW(SmtRes!A166)</f>
        <v>166</v>
      </c>
      <c r="D143">
        <f>ROW(EtalonRes!A223)</f>
        <v>223</v>
      </c>
      <c r="E143" t="s">
        <v>258</v>
      </c>
      <c r="F143" t="s">
        <v>225</v>
      </c>
      <c r="G143" t="s">
        <v>226</v>
      </c>
      <c r="H143" t="s">
        <v>222</v>
      </c>
      <c r="I143">
        <v>1</v>
      </c>
      <c r="J143">
        <v>0</v>
      </c>
      <c r="K143">
        <v>1</v>
      </c>
      <c r="O143">
        <f t="shared" si="253"/>
        <v>6763.78</v>
      </c>
      <c r="P143">
        <f t="shared" si="254"/>
        <v>64.239999999999995</v>
      </c>
      <c r="Q143">
        <f t="shared" si="255"/>
        <v>10.72</v>
      </c>
      <c r="R143">
        <f t="shared" si="256"/>
        <v>0.14000000000000001</v>
      </c>
      <c r="S143">
        <f t="shared" si="257"/>
        <v>6688.82</v>
      </c>
      <c r="T143">
        <f t="shared" si="258"/>
        <v>0</v>
      </c>
      <c r="U143">
        <f t="shared" si="259"/>
        <v>10.08</v>
      </c>
      <c r="V143">
        <f t="shared" si="260"/>
        <v>0</v>
      </c>
      <c r="W143">
        <f t="shared" si="261"/>
        <v>0</v>
      </c>
      <c r="X143">
        <f t="shared" si="262"/>
        <v>4682.17</v>
      </c>
      <c r="Y143">
        <f t="shared" si="263"/>
        <v>668.88</v>
      </c>
      <c r="AA143">
        <v>1473083510</v>
      </c>
      <c r="AB143">
        <f t="shared" si="264"/>
        <v>6763.78</v>
      </c>
      <c r="AC143">
        <f>ROUND(((ES143*2)),6)</f>
        <v>64.239999999999995</v>
      </c>
      <c r="AD143">
        <f>ROUND(((((ET143*2))-((EU143*2)))+AE143),6)</f>
        <v>10.72</v>
      </c>
      <c r="AE143">
        <f>ROUND(((EU143*2)),6)</f>
        <v>0.14000000000000001</v>
      </c>
      <c r="AF143">
        <f>ROUND(((EV143*2)),6)</f>
        <v>6688.82</v>
      </c>
      <c r="AG143">
        <f t="shared" si="265"/>
        <v>0</v>
      </c>
      <c r="AH143">
        <f>((EW143*2))</f>
        <v>10.08</v>
      </c>
      <c r="AI143">
        <f>((EX143*2))</f>
        <v>0</v>
      </c>
      <c r="AJ143">
        <f t="shared" si="266"/>
        <v>0</v>
      </c>
      <c r="AK143">
        <v>3381.89</v>
      </c>
      <c r="AL143">
        <v>32.119999999999997</v>
      </c>
      <c r="AM143">
        <v>5.36</v>
      </c>
      <c r="AN143">
        <v>7.0000000000000007E-2</v>
      </c>
      <c r="AO143">
        <v>3344.41</v>
      </c>
      <c r="AP143">
        <v>0</v>
      </c>
      <c r="AQ143">
        <v>5.04</v>
      </c>
      <c r="AR143">
        <v>0</v>
      </c>
      <c r="AS143">
        <v>0</v>
      </c>
      <c r="AT143">
        <v>70</v>
      </c>
      <c r="AU143">
        <v>10</v>
      </c>
      <c r="AV143">
        <v>1</v>
      </c>
      <c r="AW143">
        <v>1</v>
      </c>
      <c r="AZ143">
        <v>1</v>
      </c>
      <c r="BA143">
        <v>1</v>
      </c>
      <c r="BB143">
        <v>1</v>
      </c>
      <c r="BC143">
        <v>1</v>
      </c>
      <c r="BD143" t="s">
        <v>3</v>
      </c>
      <c r="BE143" t="s">
        <v>3</v>
      </c>
      <c r="BF143" t="s">
        <v>3</v>
      </c>
      <c r="BG143" t="s">
        <v>3</v>
      </c>
      <c r="BH143">
        <v>0</v>
      </c>
      <c r="BI143">
        <v>4</v>
      </c>
      <c r="BJ143" t="s">
        <v>227</v>
      </c>
      <c r="BM143">
        <v>0</v>
      </c>
      <c r="BN143">
        <v>0</v>
      </c>
      <c r="BO143" t="s">
        <v>3</v>
      </c>
      <c r="BP143">
        <v>0</v>
      </c>
      <c r="BQ143">
        <v>1</v>
      </c>
      <c r="BR143">
        <v>0</v>
      </c>
      <c r="BS143">
        <v>1</v>
      </c>
      <c r="BT143">
        <v>1</v>
      </c>
      <c r="BU143">
        <v>1</v>
      </c>
      <c r="BV143">
        <v>1</v>
      </c>
      <c r="BW143">
        <v>1</v>
      </c>
      <c r="BX143">
        <v>1</v>
      </c>
      <c r="BY143" t="s">
        <v>3</v>
      </c>
      <c r="BZ143">
        <v>70</v>
      </c>
      <c r="CA143">
        <v>10</v>
      </c>
      <c r="CB143" t="s">
        <v>3</v>
      </c>
      <c r="CE143">
        <v>0</v>
      </c>
      <c r="CF143">
        <v>0</v>
      </c>
      <c r="CG143">
        <v>0</v>
      </c>
      <c r="CM143">
        <v>0</v>
      </c>
      <c r="CN143" t="s">
        <v>3</v>
      </c>
      <c r="CO143">
        <v>0</v>
      </c>
      <c r="CP143">
        <f t="shared" si="267"/>
        <v>6763.78</v>
      </c>
      <c r="CQ143">
        <f t="shared" si="268"/>
        <v>64.239999999999995</v>
      </c>
      <c r="CR143">
        <f>(((((ET143*2))*BB143-((EU143*2))*BS143)+AE143*BS143)*AV143)</f>
        <v>10.72</v>
      </c>
      <c r="CS143">
        <f t="shared" si="269"/>
        <v>0.14000000000000001</v>
      </c>
      <c r="CT143">
        <f t="shared" si="270"/>
        <v>6688.82</v>
      </c>
      <c r="CU143">
        <f t="shared" si="271"/>
        <v>0</v>
      </c>
      <c r="CV143">
        <f t="shared" si="272"/>
        <v>10.08</v>
      </c>
      <c r="CW143">
        <f t="shared" si="273"/>
        <v>0</v>
      </c>
      <c r="CX143">
        <f t="shared" si="274"/>
        <v>0</v>
      </c>
      <c r="CY143">
        <f t="shared" si="275"/>
        <v>4682.174</v>
      </c>
      <c r="CZ143">
        <f t="shared" si="276"/>
        <v>668.88199999999995</v>
      </c>
      <c r="DC143" t="s">
        <v>3</v>
      </c>
      <c r="DD143" t="s">
        <v>228</v>
      </c>
      <c r="DE143" t="s">
        <v>228</v>
      </c>
      <c r="DF143" t="s">
        <v>228</v>
      </c>
      <c r="DG143" t="s">
        <v>228</v>
      </c>
      <c r="DH143" t="s">
        <v>3</v>
      </c>
      <c r="DI143" t="s">
        <v>228</v>
      </c>
      <c r="DJ143" t="s">
        <v>228</v>
      </c>
      <c r="DK143" t="s">
        <v>3</v>
      </c>
      <c r="DL143" t="s">
        <v>3</v>
      </c>
      <c r="DM143" t="s">
        <v>3</v>
      </c>
      <c r="DN143">
        <v>0</v>
      </c>
      <c r="DO143">
        <v>0</v>
      </c>
      <c r="DP143">
        <v>1</v>
      </c>
      <c r="DQ143">
        <v>1</v>
      </c>
      <c r="DU143">
        <v>1013</v>
      </c>
      <c r="DV143" t="s">
        <v>222</v>
      </c>
      <c r="DW143" t="s">
        <v>222</v>
      </c>
      <c r="DX143">
        <v>1</v>
      </c>
      <c r="DZ143" t="s">
        <v>3</v>
      </c>
      <c r="EA143" t="s">
        <v>3</v>
      </c>
      <c r="EB143" t="s">
        <v>3</v>
      </c>
      <c r="EC143" t="s">
        <v>3</v>
      </c>
      <c r="EE143">
        <v>1441815344</v>
      </c>
      <c r="EF143">
        <v>1</v>
      </c>
      <c r="EG143" t="s">
        <v>20</v>
      </c>
      <c r="EH143">
        <v>0</v>
      </c>
      <c r="EI143" t="s">
        <v>3</v>
      </c>
      <c r="EJ143">
        <v>4</v>
      </c>
      <c r="EK143">
        <v>0</v>
      </c>
      <c r="EL143" t="s">
        <v>21</v>
      </c>
      <c r="EM143" t="s">
        <v>22</v>
      </c>
      <c r="EO143" t="s">
        <v>3</v>
      </c>
      <c r="EQ143">
        <v>0</v>
      </c>
      <c r="ER143">
        <v>3381.89</v>
      </c>
      <c r="ES143">
        <v>32.119999999999997</v>
      </c>
      <c r="ET143">
        <v>5.36</v>
      </c>
      <c r="EU143">
        <v>7.0000000000000007E-2</v>
      </c>
      <c r="EV143">
        <v>3344.41</v>
      </c>
      <c r="EW143">
        <v>5.04</v>
      </c>
      <c r="EX143">
        <v>0</v>
      </c>
      <c r="EY143">
        <v>0</v>
      </c>
      <c r="FQ143">
        <v>0</v>
      </c>
      <c r="FR143">
        <f t="shared" si="277"/>
        <v>0</v>
      </c>
      <c r="FS143">
        <v>0</v>
      </c>
      <c r="FX143">
        <v>70</v>
      </c>
      <c r="FY143">
        <v>10</v>
      </c>
      <c r="GA143" t="s">
        <v>3</v>
      </c>
      <c r="GD143">
        <v>0</v>
      </c>
      <c r="GF143">
        <v>1541964264</v>
      </c>
      <c r="GG143">
        <v>2</v>
      </c>
      <c r="GH143">
        <v>1</v>
      </c>
      <c r="GI143">
        <v>-2</v>
      </c>
      <c r="GJ143">
        <v>0</v>
      </c>
      <c r="GK143">
        <f>ROUND(R143*(R12)/100,2)</f>
        <v>0.15</v>
      </c>
      <c r="GL143">
        <f t="shared" si="278"/>
        <v>0</v>
      </c>
      <c r="GM143">
        <f t="shared" si="279"/>
        <v>12114.98</v>
      </c>
      <c r="GN143">
        <f t="shared" si="280"/>
        <v>0</v>
      </c>
      <c r="GO143">
        <f t="shared" si="281"/>
        <v>0</v>
      </c>
      <c r="GP143">
        <f t="shared" si="282"/>
        <v>12114.98</v>
      </c>
      <c r="GR143">
        <v>0</v>
      </c>
      <c r="GS143">
        <v>3</v>
      </c>
      <c r="GT143">
        <v>0</v>
      </c>
      <c r="GU143" t="s">
        <v>3</v>
      </c>
      <c r="GV143">
        <f t="shared" si="283"/>
        <v>0</v>
      </c>
      <c r="GW143">
        <v>1</v>
      </c>
      <c r="GX143">
        <f t="shared" si="284"/>
        <v>0</v>
      </c>
      <c r="HA143">
        <v>0</v>
      </c>
      <c r="HB143">
        <v>0</v>
      </c>
      <c r="HC143">
        <f t="shared" si="285"/>
        <v>0</v>
      </c>
      <c r="HE143" t="s">
        <v>3</v>
      </c>
      <c r="HF143" t="s">
        <v>3</v>
      </c>
      <c r="HM143" t="s">
        <v>3</v>
      </c>
      <c r="HN143" t="s">
        <v>3</v>
      </c>
      <c r="HO143" t="s">
        <v>3</v>
      </c>
      <c r="HP143" t="s">
        <v>3</v>
      </c>
      <c r="HQ143" t="s">
        <v>3</v>
      </c>
      <c r="IK143">
        <v>0</v>
      </c>
    </row>
    <row r="144" spans="1:245" x14ac:dyDescent="0.2">
      <c r="A144">
        <v>17</v>
      </c>
      <c r="B144">
        <v>1</v>
      </c>
      <c r="C144">
        <f>ROW(SmtRes!A169)</f>
        <v>169</v>
      </c>
      <c r="D144">
        <f>ROW(EtalonRes!A226)</f>
        <v>226</v>
      </c>
      <c r="E144" t="s">
        <v>3</v>
      </c>
      <c r="F144" t="s">
        <v>229</v>
      </c>
      <c r="G144" t="s">
        <v>230</v>
      </c>
      <c r="H144" t="s">
        <v>222</v>
      </c>
      <c r="I144">
        <v>1</v>
      </c>
      <c r="J144">
        <v>0</v>
      </c>
      <c r="K144">
        <v>1</v>
      </c>
      <c r="O144">
        <f t="shared" si="253"/>
        <v>3703.34</v>
      </c>
      <c r="P144">
        <f t="shared" si="254"/>
        <v>3.14</v>
      </c>
      <c r="Q144">
        <f t="shared" si="255"/>
        <v>10.72</v>
      </c>
      <c r="R144">
        <f t="shared" si="256"/>
        <v>0.14000000000000001</v>
      </c>
      <c r="S144">
        <f t="shared" si="257"/>
        <v>3689.48</v>
      </c>
      <c r="T144">
        <f t="shared" si="258"/>
        <v>0</v>
      </c>
      <c r="U144">
        <f t="shared" si="259"/>
        <v>5.56</v>
      </c>
      <c r="V144">
        <f t="shared" si="260"/>
        <v>0</v>
      </c>
      <c r="W144">
        <f t="shared" si="261"/>
        <v>0</v>
      </c>
      <c r="X144">
        <f t="shared" si="262"/>
        <v>2582.64</v>
      </c>
      <c r="Y144">
        <f t="shared" si="263"/>
        <v>368.95</v>
      </c>
      <c r="AA144">
        <v>-1</v>
      </c>
      <c r="AB144">
        <f t="shared" si="264"/>
        <v>3703.34</v>
      </c>
      <c r="AC144">
        <f>ROUND(((ES144*2)),6)</f>
        <v>3.14</v>
      </c>
      <c r="AD144">
        <f>ROUND(((((ET144*2))-((EU144*2)))+AE144),6)</f>
        <v>10.72</v>
      </c>
      <c r="AE144">
        <f>ROUND(((EU144*2)),6)</f>
        <v>0.14000000000000001</v>
      </c>
      <c r="AF144">
        <f>ROUND(((EV144*2)),6)</f>
        <v>3689.48</v>
      </c>
      <c r="AG144">
        <f t="shared" si="265"/>
        <v>0</v>
      </c>
      <c r="AH144">
        <f>((EW144*2))</f>
        <v>5.56</v>
      </c>
      <c r="AI144">
        <f>((EX144*2))</f>
        <v>0</v>
      </c>
      <c r="AJ144">
        <f t="shared" si="266"/>
        <v>0</v>
      </c>
      <c r="AK144">
        <v>1851.67</v>
      </c>
      <c r="AL144">
        <v>1.57</v>
      </c>
      <c r="AM144">
        <v>5.36</v>
      </c>
      <c r="AN144">
        <v>7.0000000000000007E-2</v>
      </c>
      <c r="AO144">
        <v>1844.74</v>
      </c>
      <c r="AP144">
        <v>0</v>
      </c>
      <c r="AQ144">
        <v>2.78</v>
      </c>
      <c r="AR144">
        <v>0</v>
      </c>
      <c r="AS144">
        <v>0</v>
      </c>
      <c r="AT144">
        <v>70</v>
      </c>
      <c r="AU144">
        <v>10</v>
      </c>
      <c r="AV144">
        <v>1</v>
      </c>
      <c r="AW144">
        <v>1</v>
      </c>
      <c r="AZ144">
        <v>1</v>
      </c>
      <c r="BA144">
        <v>1</v>
      </c>
      <c r="BB144">
        <v>1</v>
      </c>
      <c r="BC144">
        <v>1</v>
      </c>
      <c r="BD144" t="s">
        <v>3</v>
      </c>
      <c r="BE144" t="s">
        <v>3</v>
      </c>
      <c r="BF144" t="s">
        <v>3</v>
      </c>
      <c r="BG144" t="s">
        <v>3</v>
      </c>
      <c r="BH144">
        <v>0</v>
      </c>
      <c r="BI144">
        <v>4</v>
      </c>
      <c r="BJ144" t="s">
        <v>231</v>
      </c>
      <c r="BM144">
        <v>0</v>
      </c>
      <c r="BN144">
        <v>0</v>
      </c>
      <c r="BO144" t="s">
        <v>3</v>
      </c>
      <c r="BP144">
        <v>0</v>
      </c>
      <c r="BQ144">
        <v>1</v>
      </c>
      <c r="BR144">
        <v>0</v>
      </c>
      <c r="BS144">
        <v>1</v>
      </c>
      <c r="BT144">
        <v>1</v>
      </c>
      <c r="BU144">
        <v>1</v>
      </c>
      <c r="BV144">
        <v>1</v>
      </c>
      <c r="BW144">
        <v>1</v>
      </c>
      <c r="BX144">
        <v>1</v>
      </c>
      <c r="BY144" t="s">
        <v>3</v>
      </c>
      <c r="BZ144">
        <v>70</v>
      </c>
      <c r="CA144">
        <v>10</v>
      </c>
      <c r="CB144" t="s">
        <v>3</v>
      </c>
      <c r="CE144">
        <v>0</v>
      </c>
      <c r="CF144">
        <v>0</v>
      </c>
      <c r="CG144">
        <v>0</v>
      </c>
      <c r="CM144">
        <v>0</v>
      </c>
      <c r="CN144" t="s">
        <v>3</v>
      </c>
      <c r="CO144">
        <v>0</v>
      </c>
      <c r="CP144">
        <f t="shared" si="267"/>
        <v>3703.34</v>
      </c>
      <c r="CQ144">
        <f t="shared" si="268"/>
        <v>3.14</v>
      </c>
      <c r="CR144">
        <f>(((((ET144*2))*BB144-((EU144*2))*BS144)+AE144*BS144)*AV144)</f>
        <v>10.72</v>
      </c>
      <c r="CS144">
        <f t="shared" si="269"/>
        <v>0.14000000000000001</v>
      </c>
      <c r="CT144">
        <f t="shared" si="270"/>
        <v>3689.48</v>
      </c>
      <c r="CU144">
        <f t="shared" si="271"/>
        <v>0</v>
      </c>
      <c r="CV144">
        <f t="shared" si="272"/>
        <v>5.56</v>
      </c>
      <c r="CW144">
        <f t="shared" si="273"/>
        <v>0</v>
      </c>
      <c r="CX144">
        <f t="shared" si="274"/>
        <v>0</v>
      </c>
      <c r="CY144">
        <f t="shared" si="275"/>
        <v>2582.636</v>
      </c>
      <c r="CZ144">
        <f t="shared" si="276"/>
        <v>368.94800000000004</v>
      </c>
      <c r="DC144" t="s">
        <v>3</v>
      </c>
      <c r="DD144" t="s">
        <v>228</v>
      </c>
      <c r="DE144" t="s">
        <v>228</v>
      </c>
      <c r="DF144" t="s">
        <v>228</v>
      </c>
      <c r="DG144" t="s">
        <v>228</v>
      </c>
      <c r="DH144" t="s">
        <v>3</v>
      </c>
      <c r="DI144" t="s">
        <v>228</v>
      </c>
      <c r="DJ144" t="s">
        <v>228</v>
      </c>
      <c r="DK144" t="s">
        <v>3</v>
      </c>
      <c r="DL144" t="s">
        <v>3</v>
      </c>
      <c r="DM144" t="s">
        <v>3</v>
      </c>
      <c r="DN144">
        <v>0</v>
      </c>
      <c r="DO144">
        <v>0</v>
      </c>
      <c r="DP144">
        <v>1</v>
      </c>
      <c r="DQ144">
        <v>1</v>
      </c>
      <c r="DU144">
        <v>1013</v>
      </c>
      <c r="DV144" t="s">
        <v>222</v>
      </c>
      <c r="DW144" t="s">
        <v>222</v>
      </c>
      <c r="DX144">
        <v>1</v>
      </c>
      <c r="DZ144" t="s">
        <v>3</v>
      </c>
      <c r="EA144" t="s">
        <v>3</v>
      </c>
      <c r="EB144" t="s">
        <v>3</v>
      </c>
      <c r="EC144" t="s">
        <v>3</v>
      </c>
      <c r="EE144">
        <v>1441815344</v>
      </c>
      <c r="EF144">
        <v>1</v>
      </c>
      <c r="EG144" t="s">
        <v>20</v>
      </c>
      <c r="EH144">
        <v>0</v>
      </c>
      <c r="EI144" t="s">
        <v>3</v>
      </c>
      <c r="EJ144">
        <v>4</v>
      </c>
      <c r="EK144">
        <v>0</v>
      </c>
      <c r="EL144" t="s">
        <v>21</v>
      </c>
      <c r="EM144" t="s">
        <v>22</v>
      </c>
      <c r="EO144" t="s">
        <v>3</v>
      </c>
      <c r="EQ144">
        <v>1024</v>
      </c>
      <c r="ER144">
        <v>1851.67</v>
      </c>
      <c r="ES144">
        <v>1.57</v>
      </c>
      <c r="ET144">
        <v>5.36</v>
      </c>
      <c r="EU144">
        <v>7.0000000000000007E-2</v>
      </c>
      <c r="EV144">
        <v>1844.74</v>
      </c>
      <c r="EW144">
        <v>2.78</v>
      </c>
      <c r="EX144">
        <v>0</v>
      </c>
      <c r="EY144">
        <v>0</v>
      </c>
      <c r="FQ144">
        <v>0</v>
      </c>
      <c r="FR144">
        <f t="shared" si="277"/>
        <v>0</v>
      </c>
      <c r="FS144">
        <v>0</v>
      </c>
      <c r="FX144">
        <v>70</v>
      </c>
      <c r="FY144">
        <v>10</v>
      </c>
      <c r="GA144" t="s">
        <v>3</v>
      </c>
      <c r="GD144">
        <v>0</v>
      </c>
      <c r="GF144">
        <v>-905773843</v>
      </c>
      <c r="GG144">
        <v>2</v>
      </c>
      <c r="GH144">
        <v>1</v>
      </c>
      <c r="GI144">
        <v>-2</v>
      </c>
      <c r="GJ144">
        <v>0</v>
      </c>
      <c r="GK144">
        <f>ROUND(R144*(R12)/100,2)</f>
        <v>0.15</v>
      </c>
      <c r="GL144">
        <f t="shared" si="278"/>
        <v>0</v>
      </c>
      <c r="GM144">
        <f t="shared" si="279"/>
        <v>6655.08</v>
      </c>
      <c r="GN144">
        <f t="shared" si="280"/>
        <v>0</v>
      </c>
      <c r="GO144">
        <f t="shared" si="281"/>
        <v>0</v>
      </c>
      <c r="GP144">
        <f t="shared" si="282"/>
        <v>6655.08</v>
      </c>
      <c r="GR144">
        <v>0</v>
      </c>
      <c r="GS144">
        <v>3</v>
      </c>
      <c r="GT144">
        <v>0</v>
      </c>
      <c r="GU144" t="s">
        <v>3</v>
      </c>
      <c r="GV144">
        <f t="shared" si="283"/>
        <v>0</v>
      </c>
      <c r="GW144">
        <v>1</v>
      </c>
      <c r="GX144">
        <f t="shared" si="284"/>
        <v>0</v>
      </c>
      <c r="HA144">
        <v>0</v>
      </c>
      <c r="HB144">
        <v>0</v>
      </c>
      <c r="HC144">
        <f t="shared" si="285"/>
        <v>0</v>
      </c>
      <c r="HE144" t="s">
        <v>3</v>
      </c>
      <c r="HF144" t="s">
        <v>3</v>
      </c>
      <c r="HM144" t="s">
        <v>3</v>
      </c>
      <c r="HN144" t="s">
        <v>3</v>
      </c>
      <c r="HO144" t="s">
        <v>3</v>
      </c>
      <c r="HP144" t="s">
        <v>3</v>
      </c>
      <c r="HQ144" t="s">
        <v>3</v>
      </c>
      <c r="IK144">
        <v>0</v>
      </c>
    </row>
    <row r="145" spans="1:245" x14ac:dyDescent="0.2">
      <c r="A145">
        <v>17</v>
      </c>
      <c r="B145">
        <v>1</v>
      </c>
      <c r="C145">
        <f>ROW(SmtRes!A179)</f>
        <v>179</v>
      </c>
      <c r="D145">
        <f>ROW(EtalonRes!A236)</f>
        <v>236</v>
      </c>
      <c r="E145" t="s">
        <v>3</v>
      </c>
      <c r="F145" t="s">
        <v>232</v>
      </c>
      <c r="G145" t="s">
        <v>233</v>
      </c>
      <c r="H145" t="s">
        <v>222</v>
      </c>
      <c r="I145">
        <v>1</v>
      </c>
      <c r="J145">
        <v>0</v>
      </c>
      <c r="K145">
        <v>1</v>
      </c>
      <c r="O145">
        <f t="shared" si="253"/>
        <v>52961.13</v>
      </c>
      <c r="P145">
        <f t="shared" si="254"/>
        <v>1091.97</v>
      </c>
      <c r="Q145">
        <f t="shared" si="255"/>
        <v>0</v>
      </c>
      <c r="R145">
        <f t="shared" si="256"/>
        <v>0</v>
      </c>
      <c r="S145">
        <f t="shared" si="257"/>
        <v>51869.16</v>
      </c>
      <c r="T145">
        <f t="shared" si="258"/>
        <v>0</v>
      </c>
      <c r="U145">
        <f t="shared" si="259"/>
        <v>84</v>
      </c>
      <c r="V145">
        <f t="shared" si="260"/>
        <v>0</v>
      </c>
      <c r="W145">
        <f t="shared" si="261"/>
        <v>0</v>
      </c>
      <c r="X145">
        <f t="shared" si="262"/>
        <v>36308.410000000003</v>
      </c>
      <c r="Y145">
        <f t="shared" si="263"/>
        <v>5186.92</v>
      </c>
      <c r="AA145">
        <v>-1</v>
      </c>
      <c r="AB145">
        <f t="shared" si="264"/>
        <v>52961.13</v>
      </c>
      <c r="AC145">
        <f>ROUND((ES145),6)</f>
        <v>1091.97</v>
      </c>
      <c r="AD145">
        <f>ROUND((((ET145)-(EU145))+AE145),6)</f>
        <v>0</v>
      </c>
      <c r="AE145">
        <f>ROUND((EU145),6)</f>
        <v>0</v>
      </c>
      <c r="AF145">
        <f>ROUND((EV145),6)</f>
        <v>51869.16</v>
      </c>
      <c r="AG145">
        <f t="shared" si="265"/>
        <v>0</v>
      </c>
      <c r="AH145">
        <f>(EW145)</f>
        <v>84</v>
      </c>
      <c r="AI145">
        <f>(EX145)</f>
        <v>0</v>
      </c>
      <c r="AJ145">
        <f t="shared" si="266"/>
        <v>0</v>
      </c>
      <c r="AK145">
        <v>52961.13</v>
      </c>
      <c r="AL145">
        <v>1091.97</v>
      </c>
      <c r="AM145">
        <v>0</v>
      </c>
      <c r="AN145">
        <v>0</v>
      </c>
      <c r="AO145">
        <v>51869.16</v>
      </c>
      <c r="AP145">
        <v>0</v>
      </c>
      <c r="AQ145">
        <v>84</v>
      </c>
      <c r="AR145">
        <v>0</v>
      </c>
      <c r="AS145">
        <v>0</v>
      </c>
      <c r="AT145">
        <v>70</v>
      </c>
      <c r="AU145">
        <v>10</v>
      </c>
      <c r="AV145">
        <v>1</v>
      </c>
      <c r="AW145">
        <v>1</v>
      </c>
      <c r="AZ145">
        <v>1</v>
      </c>
      <c r="BA145">
        <v>1</v>
      </c>
      <c r="BB145">
        <v>1</v>
      </c>
      <c r="BC145">
        <v>1</v>
      </c>
      <c r="BD145" t="s">
        <v>3</v>
      </c>
      <c r="BE145" t="s">
        <v>3</v>
      </c>
      <c r="BF145" t="s">
        <v>3</v>
      </c>
      <c r="BG145" t="s">
        <v>3</v>
      </c>
      <c r="BH145">
        <v>0</v>
      </c>
      <c r="BI145">
        <v>4</v>
      </c>
      <c r="BJ145" t="s">
        <v>234</v>
      </c>
      <c r="BM145">
        <v>0</v>
      </c>
      <c r="BN145">
        <v>0</v>
      </c>
      <c r="BO145" t="s">
        <v>3</v>
      </c>
      <c r="BP145">
        <v>0</v>
      </c>
      <c r="BQ145">
        <v>1</v>
      </c>
      <c r="BR145">
        <v>0</v>
      </c>
      <c r="BS145">
        <v>1</v>
      </c>
      <c r="BT145">
        <v>1</v>
      </c>
      <c r="BU145">
        <v>1</v>
      </c>
      <c r="BV145">
        <v>1</v>
      </c>
      <c r="BW145">
        <v>1</v>
      </c>
      <c r="BX145">
        <v>1</v>
      </c>
      <c r="BY145" t="s">
        <v>3</v>
      </c>
      <c r="BZ145">
        <v>70</v>
      </c>
      <c r="CA145">
        <v>10</v>
      </c>
      <c r="CB145" t="s">
        <v>3</v>
      </c>
      <c r="CE145">
        <v>0</v>
      </c>
      <c r="CF145">
        <v>0</v>
      </c>
      <c r="CG145">
        <v>0</v>
      </c>
      <c r="CM145">
        <v>0</v>
      </c>
      <c r="CN145" t="s">
        <v>3</v>
      </c>
      <c r="CO145">
        <v>0</v>
      </c>
      <c r="CP145">
        <f t="shared" si="267"/>
        <v>52961.130000000005</v>
      </c>
      <c r="CQ145">
        <f t="shared" si="268"/>
        <v>1091.97</v>
      </c>
      <c r="CR145">
        <f>((((ET145)*BB145-(EU145)*BS145)+AE145*BS145)*AV145)</f>
        <v>0</v>
      </c>
      <c r="CS145">
        <f t="shared" si="269"/>
        <v>0</v>
      </c>
      <c r="CT145">
        <f t="shared" si="270"/>
        <v>51869.16</v>
      </c>
      <c r="CU145">
        <f t="shared" si="271"/>
        <v>0</v>
      </c>
      <c r="CV145">
        <f t="shared" si="272"/>
        <v>84</v>
      </c>
      <c r="CW145">
        <f t="shared" si="273"/>
        <v>0</v>
      </c>
      <c r="CX145">
        <f t="shared" si="274"/>
        <v>0</v>
      </c>
      <c r="CY145">
        <f t="shared" si="275"/>
        <v>36308.412000000004</v>
      </c>
      <c r="CZ145">
        <f t="shared" si="276"/>
        <v>5186.9160000000002</v>
      </c>
      <c r="DC145" t="s">
        <v>3</v>
      </c>
      <c r="DD145" t="s">
        <v>3</v>
      </c>
      <c r="DE145" t="s">
        <v>3</v>
      </c>
      <c r="DF145" t="s">
        <v>3</v>
      </c>
      <c r="DG145" t="s">
        <v>3</v>
      </c>
      <c r="DH145" t="s">
        <v>3</v>
      </c>
      <c r="DI145" t="s">
        <v>3</v>
      </c>
      <c r="DJ145" t="s">
        <v>3</v>
      </c>
      <c r="DK145" t="s">
        <v>3</v>
      </c>
      <c r="DL145" t="s">
        <v>3</v>
      </c>
      <c r="DM145" t="s">
        <v>3</v>
      </c>
      <c r="DN145">
        <v>0</v>
      </c>
      <c r="DO145">
        <v>0</v>
      </c>
      <c r="DP145">
        <v>1</v>
      </c>
      <c r="DQ145">
        <v>1</v>
      </c>
      <c r="DU145">
        <v>1013</v>
      </c>
      <c r="DV145" t="s">
        <v>222</v>
      </c>
      <c r="DW145" t="s">
        <v>222</v>
      </c>
      <c r="DX145">
        <v>1</v>
      </c>
      <c r="DZ145" t="s">
        <v>3</v>
      </c>
      <c r="EA145" t="s">
        <v>3</v>
      </c>
      <c r="EB145" t="s">
        <v>3</v>
      </c>
      <c r="EC145" t="s">
        <v>3</v>
      </c>
      <c r="EE145">
        <v>1441815344</v>
      </c>
      <c r="EF145">
        <v>1</v>
      </c>
      <c r="EG145" t="s">
        <v>20</v>
      </c>
      <c r="EH145">
        <v>0</v>
      </c>
      <c r="EI145" t="s">
        <v>3</v>
      </c>
      <c r="EJ145">
        <v>4</v>
      </c>
      <c r="EK145">
        <v>0</v>
      </c>
      <c r="EL145" t="s">
        <v>21</v>
      </c>
      <c r="EM145" t="s">
        <v>22</v>
      </c>
      <c r="EO145" t="s">
        <v>3</v>
      </c>
      <c r="EQ145">
        <v>1024</v>
      </c>
      <c r="ER145">
        <v>52961.13</v>
      </c>
      <c r="ES145">
        <v>1091.97</v>
      </c>
      <c r="ET145">
        <v>0</v>
      </c>
      <c r="EU145">
        <v>0</v>
      </c>
      <c r="EV145">
        <v>51869.16</v>
      </c>
      <c r="EW145">
        <v>84</v>
      </c>
      <c r="EX145">
        <v>0</v>
      </c>
      <c r="EY145">
        <v>0</v>
      </c>
      <c r="FQ145">
        <v>0</v>
      </c>
      <c r="FR145">
        <f t="shared" si="277"/>
        <v>0</v>
      </c>
      <c r="FS145">
        <v>0</v>
      </c>
      <c r="FX145">
        <v>70</v>
      </c>
      <c r="FY145">
        <v>10</v>
      </c>
      <c r="GA145" t="s">
        <v>3</v>
      </c>
      <c r="GD145">
        <v>0</v>
      </c>
      <c r="GF145">
        <v>-1286809581</v>
      </c>
      <c r="GG145">
        <v>2</v>
      </c>
      <c r="GH145">
        <v>1</v>
      </c>
      <c r="GI145">
        <v>-2</v>
      </c>
      <c r="GJ145">
        <v>0</v>
      </c>
      <c r="GK145">
        <f>ROUND(R145*(R12)/100,2)</f>
        <v>0</v>
      </c>
      <c r="GL145">
        <f t="shared" si="278"/>
        <v>0</v>
      </c>
      <c r="GM145">
        <f t="shared" si="279"/>
        <v>94456.46</v>
      </c>
      <c r="GN145">
        <f t="shared" si="280"/>
        <v>0</v>
      </c>
      <c r="GO145">
        <f t="shared" si="281"/>
        <v>0</v>
      </c>
      <c r="GP145">
        <f t="shared" si="282"/>
        <v>94456.46</v>
      </c>
      <c r="GR145">
        <v>0</v>
      </c>
      <c r="GS145">
        <v>3</v>
      </c>
      <c r="GT145">
        <v>0</v>
      </c>
      <c r="GU145" t="s">
        <v>3</v>
      </c>
      <c r="GV145">
        <f t="shared" si="283"/>
        <v>0</v>
      </c>
      <c r="GW145">
        <v>1</v>
      </c>
      <c r="GX145">
        <f t="shared" si="284"/>
        <v>0</v>
      </c>
      <c r="HA145">
        <v>0</v>
      </c>
      <c r="HB145">
        <v>0</v>
      </c>
      <c r="HC145">
        <f t="shared" si="285"/>
        <v>0</v>
      </c>
      <c r="HE145" t="s">
        <v>3</v>
      </c>
      <c r="HF145" t="s">
        <v>3</v>
      </c>
      <c r="HM145" t="s">
        <v>3</v>
      </c>
      <c r="HN145" t="s">
        <v>3</v>
      </c>
      <c r="HO145" t="s">
        <v>3</v>
      </c>
      <c r="HP145" t="s">
        <v>3</v>
      </c>
      <c r="HQ145" t="s">
        <v>3</v>
      </c>
      <c r="IK145">
        <v>0</v>
      </c>
    </row>
    <row r="146" spans="1:245" x14ac:dyDescent="0.2">
      <c r="A146">
        <v>17</v>
      </c>
      <c r="B146">
        <v>1</v>
      </c>
      <c r="C146">
        <f>ROW(SmtRes!A181)</f>
        <v>181</v>
      </c>
      <c r="D146">
        <f>ROW(EtalonRes!A238)</f>
        <v>238</v>
      </c>
      <c r="E146" t="s">
        <v>259</v>
      </c>
      <c r="F146" t="s">
        <v>236</v>
      </c>
      <c r="G146" t="s">
        <v>237</v>
      </c>
      <c r="H146" t="s">
        <v>222</v>
      </c>
      <c r="I146">
        <v>1</v>
      </c>
      <c r="J146">
        <v>0</v>
      </c>
      <c r="K146">
        <v>1</v>
      </c>
      <c r="O146">
        <f t="shared" si="253"/>
        <v>3689.74</v>
      </c>
      <c r="P146">
        <f t="shared" si="254"/>
        <v>0.26</v>
      </c>
      <c r="Q146">
        <f t="shared" si="255"/>
        <v>0</v>
      </c>
      <c r="R146">
        <f t="shared" si="256"/>
        <v>0</v>
      </c>
      <c r="S146">
        <f t="shared" si="257"/>
        <v>3689.48</v>
      </c>
      <c r="T146">
        <f t="shared" si="258"/>
        <v>0</v>
      </c>
      <c r="U146">
        <f t="shared" si="259"/>
        <v>5.56</v>
      </c>
      <c r="V146">
        <f t="shared" si="260"/>
        <v>0</v>
      </c>
      <c r="W146">
        <f t="shared" si="261"/>
        <v>0</v>
      </c>
      <c r="X146">
        <f t="shared" si="262"/>
        <v>2582.64</v>
      </c>
      <c r="Y146">
        <f t="shared" si="263"/>
        <v>368.95</v>
      </c>
      <c r="AA146">
        <v>1473083510</v>
      </c>
      <c r="AB146">
        <f t="shared" si="264"/>
        <v>3689.74</v>
      </c>
      <c r="AC146">
        <f>ROUND(((ES146*2)),6)</f>
        <v>0.26</v>
      </c>
      <c r="AD146">
        <f>ROUND(((((ET146*2))-((EU146*2)))+AE146),6)</f>
        <v>0</v>
      </c>
      <c r="AE146">
        <f>ROUND(((EU146*2)),6)</f>
        <v>0</v>
      </c>
      <c r="AF146">
        <f>ROUND(((EV146*2)),6)</f>
        <v>3689.48</v>
      </c>
      <c r="AG146">
        <f t="shared" si="265"/>
        <v>0</v>
      </c>
      <c r="AH146">
        <f>((EW146*2))</f>
        <v>5.56</v>
      </c>
      <c r="AI146">
        <f>((EX146*2))</f>
        <v>0</v>
      </c>
      <c r="AJ146">
        <f t="shared" si="266"/>
        <v>0</v>
      </c>
      <c r="AK146">
        <v>1844.87</v>
      </c>
      <c r="AL146">
        <v>0.13</v>
      </c>
      <c r="AM146">
        <v>0</v>
      </c>
      <c r="AN146">
        <v>0</v>
      </c>
      <c r="AO146">
        <v>1844.74</v>
      </c>
      <c r="AP146">
        <v>0</v>
      </c>
      <c r="AQ146">
        <v>2.78</v>
      </c>
      <c r="AR146">
        <v>0</v>
      </c>
      <c r="AS146">
        <v>0</v>
      </c>
      <c r="AT146">
        <v>70</v>
      </c>
      <c r="AU146">
        <v>10</v>
      </c>
      <c r="AV146">
        <v>1</v>
      </c>
      <c r="AW146">
        <v>1</v>
      </c>
      <c r="AZ146">
        <v>1</v>
      </c>
      <c r="BA146">
        <v>1</v>
      </c>
      <c r="BB146">
        <v>1</v>
      </c>
      <c r="BC146">
        <v>1</v>
      </c>
      <c r="BD146" t="s">
        <v>3</v>
      </c>
      <c r="BE146" t="s">
        <v>3</v>
      </c>
      <c r="BF146" t="s">
        <v>3</v>
      </c>
      <c r="BG146" t="s">
        <v>3</v>
      </c>
      <c r="BH146">
        <v>0</v>
      </c>
      <c r="BI146">
        <v>4</v>
      </c>
      <c r="BJ146" t="s">
        <v>238</v>
      </c>
      <c r="BM146">
        <v>0</v>
      </c>
      <c r="BN146">
        <v>0</v>
      </c>
      <c r="BO146" t="s">
        <v>3</v>
      </c>
      <c r="BP146">
        <v>0</v>
      </c>
      <c r="BQ146">
        <v>1</v>
      </c>
      <c r="BR146">
        <v>0</v>
      </c>
      <c r="BS146">
        <v>1</v>
      </c>
      <c r="BT146">
        <v>1</v>
      </c>
      <c r="BU146">
        <v>1</v>
      </c>
      <c r="BV146">
        <v>1</v>
      </c>
      <c r="BW146">
        <v>1</v>
      </c>
      <c r="BX146">
        <v>1</v>
      </c>
      <c r="BY146" t="s">
        <v>3</v>
      </c>
      <c r="BZ146">
        <v>70</v>
      </c>
      <c r="CA146">
        <v>10</v>
      </c>
      <c r="CB146" t="s">
        <v>3</v>
      </c>
      <c r="CE146">
        <v>0</v>
      </c>
      <c r="CF146">
        <v>0</v>
      </c>
      <c r="CG146">
        <v>0</v>
      </c>
      <c r="CM146">
        <v>0</v>
      </c>
      <c r="CN146" t="s">
        <v>3</v>
      </c>
      <c r="CO146">
        <v>0</v>
      </c>
      <c r="CP146">
        <f t="shared" si="267"/>
        <v>3689.7400000000002</v>
      </c>
      <c r="CQ146">
        <f t="shared" si="268"/>
        <v>0.26</v>
      </c>
      <c r="CR146">
        <f>(((((ET146*2))*BB146-((EU146*2))*BS146)+AE146*BS146)*AV146)</f>
        <v>0</v>
      </c>
      <c r="CS146">
        <f t="shared" si="269"/>
        <v>0</v>
      </c>
      <c r="CT146">
        <f t="shared" si="270"/>
        <v>3689.48</v>
      </c>
      <c r="CU146">
        <f t="shared" si="271"/>
        <v>0</v>
      </c>
      <c r="CV146">
        <f t="shared" si="272"/>
        <v>5.56</v>
      </c>
      <c r="CW146">
        <f t="shared" si="273"/>
        <v>0</v>
      </c>
      <c r="CX146">
        <f t="shared" si="274"/>
        <v>0</v>
      </c>
      <c r="CY146">
        <f t="shared" si="275"/>
        <v>2582.636</v>
      </c>
      <c r="CZ146">
        <f t="shared" si="276"/>
        <v>368.94800000000004</v>
      </c>
      <c r="DC146" t="s">
        <v>3</v>
      </c>
      <c r="DD146" t="s">
        <v>228</v>
      </c>
      <c r="DE146" t="s">
        <v>228</v>
      </c>
      <c r="DF146" t="s">
        <v>228</v>
      </c>
      <c r="DG146" t="s">
        <v>228</v>
      </c>
      <c r="DH146" t="s">
        <v>3</v>
      </c>
      <c r="DI146" t="s">
        <v>228</v>
      </c>
      <c r="DJ146" t="s">
        <v>228</v>
      </c>
      <c r="DK146" t="s">
        <v>3</v>
      </c>
      <c r="DL146" t="s">
        <v>3</v>
      </c>
      <c r="DM146" t="s">
        <v>3</v>
      </c>
      <c r="DN146">
        <v>0</v>
      </c>
      <c r="DO146">
        <v>0</v>
      </c>
      <c r="DP146">
        <v>1</v>
      </c>
      <c r="DQ146">
        <v>1</v>
      </c>
      <c r="DU146">
        <v>1013</v>
      </c>
      <c r="DV146" t="s">
        <v>222</v>
      </c>
      <c r="DW146" t="s">
        <v>222</v>
      </c>
      <c r="DX146">
        <v>1</v>
      </c>
      <c r="DZ146" t="s">
        <v>3</v>
      </c>
      <c r="EA146" t="s">
        <v>3</v>
      </c>
      <c r="EB146" t="s">
        <v>3</v>
      </c>
      <c r="EC146" t="s">
        <v>3</v>
      </c>
      <c r="EE146">
        <v>1441815344</v>
      </c>
      <c r="EF146">
        <v>1</v>
      </c>
      <c r="EG146" t="s">
        <v>20</v>
      </c>
      <c r="EH146">
        <v>0</v>
      </c>
      <c r="EI146" t="s">
        <v>3</v>
      </c>
      <c r="EJ146">
        <v>4</v>
      </c>
      <c r="EK146">
        <v>0</v>
      </c>
      <c r="EL146" t="s">
        <v>21</v>
      </c>
      <c r="EM146" t="s">
        <v>22</v>
      </c>
      <c r="EO146" t="s">
        <v>3</v>
      </c>
      <c r="EQ146">
        <v>0</v>
      </c>
      <c r="ER146">
        <v>1844.87</v>
      </c>
      <c r="ES146">
        <v>0.13</v>
      </c>
      <c r="ET146">
        <v>0</v>
      </c>
      <c r="EU146">
        <v>0</v>
      </c>
      <c r="EV146">
        <v>1844.74</v>
      </c>
      <c r="EW146">
        <v>2.78</v>
      </c>
      <c r="EX146">
        <v>0</v>
      </c>
      <c r="EY146">
        <v>0</v>
      </c>
      <c r="FQ146">
        <v>0</v>
      </c>
      <c r="FR146">
        <f t="shared" si="277"/>
        <v>0</v>
      </c>
      <c r="FS146">
        <v>0</v>
      </c>
      <c r="FX146">
        <v>70</v>
      </c>
      <c r="FY146">
        <v>10</v>
      </c>
      <c r="GA146" t="s">
        <v>3</v>
      </c>
      <c r="GD146">
        <v>0</v>
      </c>
      <c r="GF146">
        <v>-1375426856</v>
      </c>
      <c r="GG146">
        <v>2</v>
      </c>
      <c r="GH146">
        <v>1</v>
      </c>
      <c r="GI146">
        <v>-2</v>
      </c>
      <c r="GJ146">
        <v>0</v>
      </c>
      <c r="GK146">
        <f>ROUND(R146*(R12)/100,2)</f>
        <v>0</v>
      </c>
      <c r="GL146">
        <f t="shared" si="278"/>
        <v>0</v>
      </c>
      <c r="GM146">
        <f t="shared" si="279"/>
        <v>6641.33</v>
      </c>
      <c r="GN146">
        <f t="shared" si="280"/>
        <v>0</v>
      </c>
      <c r="GO146">
        <f t="shared" si="281"/>
        <v>0</v>
      </c>
      <c r="GP146">
        <f t="shared" si="282"/>
        <v>6641.33</v>
      </c>
      <c r="GR146">
        <v>0</v>
      </c>
      <c r="GS146">
        <v>3</v>
      </c>
      <c r="GT146">
        <v>0</v>
      </c>
      <c r="GU146" t="s">
        <v>3</v>
      </c>
      <c r="GV146">
        <f t="shared" si="283"/>
        <v>0</v>
      </c>
      <c r="GW146">
        <v>1</v>
      </c>
      <c r="GX146">
        <f t="shared" si="284"/>
        <v>0</v>
      </c>
      <c r="HA146">
        <v>0</v>
      </c>
      <c r="HB146">
        <v>0</v>
      </c>
      <c r="HC146">
        <f t="shared" si="285"/>
        <v>0</v>
      </c>
      <c r="HE146" t="s">
        <v>3</v>
      </c>
      <c r="HF146" t="s">
        <v>3</v>
      </c>
      <c r="HM146" t="s">
        <v>3</v>
      </c>
      <c r="HN146" t="s">
        <v>3</v>
      </c>
      <c r="HO146" t="s">
        <v>3</v>
      </c>
      <c r="HP146" t="s">
        <v>3</v>
      </c>
      <c r="HQ146" t="s">
        <v>3</v>
      </c>
      <c r="IK146">
        <v>0</v>
      </c>
    </row>
    <row r="147" spans="1:245" x14ac:dyDescent="0.2">
      <c r="A147">
        <v>17</v>
      </c>
      <c r="B147">
        <v>1</v>
      </c>
      <c r="C147">
        <f>ROW(SmtRes!A183)</f>
        <v>183</v>
      </c>
      <c r="D147">
        <f>ROW(EtalonRes!A240)</f>
        <v>240</v>
      </c>
      <c r="E147" t="s">
        <v>3</v>
      </c>
      <c r="F147" t="s">
        <v>239</v>
      </c>
      <c r="G147" t="s">
        <v>240</v>
      </c>
      <c r="H147" t="s">
        <v>222</v>
      </c>
      <c r="I147">
        <v>1</v>
      </c>
      <c r="J147">
        <v>0</v>
      </c>
      <c r="K147">
        <v>1</v>
      </c>
      <c r="O147">
        <f t="shared" si="253"/>
        <v>1990.98</v>
      </c>
      <c r="P147">
        <f t="shared" si="254"/>
        <v>0.26</v>
      </c>
      <c r="Q147">
        <f t="shared" si="255"/>
        <v>0</v>
      </c>
      <c r="R147">
        <f t="shared" si="256"/>
        <v>0</v>
      </c>
      <c r="S147">
        <f t="shared" si="257"/>
        <v>1990.72</v>
      </c>
      <c r="T147">
        <f t="shared" si="258"/>
        <v>0</v>
      </c>
      <c r="U147">
        <f t="shared" si="259"/>
        <v>3</v>
      </c>
      <c r="V147">
        <f t="shared" si="260"/>
        <v>0</v>
      </c>
      <c r="W147">
        <f t="shared" si="261"/>
        <v>0</v>
      </c>
      <c r="X147">
        <f t="shared" si="262"/>
        <v>1393.5</v>
      </c>
      <c r="Y147">
        <f t="shared" si="263"/>
        <v>199.07</v>
      </c>
      <c r="AA147">
        <v>-1</v>
      </c>
      <c r="AB147">
        <f t="shared" si="264"/>
        <v>1990.98</v>
      </c>
      <c r="AC147">
        <f>ROUND(((ES147*2)),6)</f>
        <v>0.26</v>
      </c>
      <c r="AD147">
        <f>ROUND(((((ET147*2))-((EU147*2)))+AE147),6)</f>
        <v>0</v>
      </c>
      <c r="AE147">
        <f>ROUND(((EU147*2)),6)</f>
        <v>0</v>
      </c>
      <c r="AF147">
        <f>ROUND(((EV147*2)),6)</f>
        <v>1990.72</v>
      </c>
      <c r="AG147">
        <f t="shared" si="265"/>
        <v>0</v>
      </c>
      <c r="AH147">
        <f>((EW147*2))</f>
        <v>3</v>
      </c>
      <c r="AI147">
        <f>((EX147*2))</f>
        <v>0</v>
      </c>
      <c r="AJ147">
        <f t="shared" si="266"/>
        <v>0</v>
      </c>
      <c r="AK147">
        <v>995.49</v>
      </c>
      <c r="AL147">
        <v>0.13</v>
      </c>
      <c r="AM147">
        <v>0</v>
      </c>
      <c r="AN147">
        <v>0</v>
      </c>
      <c r="AO147">
        <v>995.36</v>
      </c>
      <c r="AP147">
        <v>0</v>
      </c>
      <c r="AQ147">
        <v>1.5</v>
      </c>
      <c r="AR147">
        <v>0</v>
      </c>
      <c r="AS147">
        <v>0</v>
      </c>
      <c r="AT147">
        <v>70</v>
      </c>
      <c r="AU147">
        <v>10</v>
      </c>
      <c r="AV147">
        <v>1</v>
      </c>
      <c r="AW147">
        <v>1</v>
      </c>
      <c r="AZ147">
        <v>1</v>
      </c>
      <c r="BA147">
        <v>1</v>
      </c>
      <c r="BB147">
        <v>1</v>
      </c>
      <c r="BC147">
        <v>1</v>
      </c>
      <c r="BD147" t="s">
        <v>3</v>
      </c>
      <c r="BE147" t="s">
        <v>3</v>
      </c>
      <c r="BF147" t="s">
        <v>3</v>
      </c>
      <c r="BG147" t="s">
        <v>3</v>
      </c>
      <c r="BH147">
        <v>0</v>
      </c>
      <c r="BI147">
        <v>4</v>
      </c>
      <c r="BJ147" t="s">
        <v>241</v>
      </c>
      <c r="BM147">
        <v>0</v>
      </c>
      <c r="BN147">
        <v>0</v>
      </c>
      <c r="BO147" t="s">
        <v>3</v>
      </c>
      <c r="BP147">
        <v>0</v>
      </c>
      <c r="BQ147">
        <v>1</v>
      </c>
      <c r="BR147">
        <v>0</v>
      </c>
      <c r="BS147">
        <v>1</v>
      </c>
      <c r="BT147">
        <v>1</v>
      </c>
      <c r="BU147">
        <v>1</v>
      </c>
      <c r="BV147">
        <v>1</v>
      </c>
      <c r="BW147">
        <v>1</v>
      </c>
      <c r="BX147">
        <v>1</v>
      </c>
      <c r="BY147" t="s">
        <v>3</v>
      </c>
      <c r="BZ147">
        <v>70</v>
      </c>
      <c r="CA147">
        <v>10</v>
      </c>
      <c r="CB147" t="s">
        <v>3</v>
      </c>
      <c r="CE147">
        <v>0</v>
      </c>
      <c r="CF147">
        <v>0</v>
      </c>
      <c r="CG147">
        <v>0</v>
      </c>
      <c r="CM147">
        <v>0</v>
      </c>
      <c r="CN147" t="s">
        <v>3</v>
      </c>
      <c r="CO147">
        <v>0</v>
      </c>
      <c r="CP147">
        <f t="shared" si="267"/>
        <v>1990.98</v>
      </c>
      <c r="CQ147">
        <f t="shared" si="268"/>
        <v>0.26</v>
      </c>
      <c r="CR147">
        <f>(((((ET147*2))*BB147-((EU147*2))*BS147)+AE147*BS147)*AV147)</f>
        <v>0</v>
      </c>
      <c r="CS147">
        <f t="shared" si="269"/>
        <v>0</v>
      </c>
      <c r="CT147">
        <f t="shared" si="270"/>
        <v>1990.72</v>
      </c>
      <c r="CU147">
        <f t="shared" si="271"/>
        <v>0</v>
      </c>
      <c r="CV147">
        <f t="shared" si="272"/>
        <v>3</v>
      </c>
      <c r="CW147">
        <f t="shared" si="273"/>
        <v>0</v>
      </c>
      <c r="CX147">
        <f t="shared" si="274"/>
        <v>0</v>
      </c>
      <c r="CY147">
        <f t="shared" si="275"/>
        <v>1393.5039999999999</v>
      </c>
      <c r="CZ147">
        <f t="shared" si="276"/>
        <v>199.072</v>
      </c>
      <c r="DC147" t="s">
        <v>3</v>
      </c>
      <c r="DD147" t="s">
        <v>228</v>
      </c>
      <c r="DE147" t="s">
        <v>228</v>
      </c>
      <c r="DF147" t="s">
        <v>228</v>
      </c>
      <c r="DG147" t="s">
        <v>228</v>
      </c>
      <c r="DH147" t="s">
        <v>3</v>
      </c>
      <c r="DI147" t="s">
        <v>228</v>
      </c>
      <c r="DJ147" t="s">
        <v>228</v>
      </c>
      <c r="DK147" t="s">
        <v>3</v>
      </c>
      <c r="DL147" t="s">
        <v>3</v>
      </c>
      <c r="DM147" t="s">
        <v>3</v>
      </c>
      <c r="DN147">
        <v>0</v>
      </c>
      <c r="DO147">
        <v>0</v>
      </c>
      <c r="DP147">
        <v>1</v>
      </c>
      <c r="DQ147">
        <v>1</v>
      </c>
      <c r="DU147">
        <v>1013</v>
      </c>
      <c r="DV147" t="s">
        <v>222</v>
      </c>
      <c r="DW147" t="s">
        <v>222</v>
      </c>
      <c r="DX147">
        <v>1</v>
      </c>
      <c r="DZ147" t="s">
        <v>3</v>
      </c>
      <c r="EA147" t="s">
        <v>3</v>
      </c>
      <c r="EB147" t="s">
        <v>3</v>
      </c>
      <c r="EC147" t="s">
        <v>3</v>
      </c>
      <c r="EE147">
        <v>1441815344</v>
      </c>
      <c r="EF147">
        <v>1</v>
      </c>
      <c r="EG147" t="s">
        <v>20</v>
      </c>
      <c r="EH147">
        <v>0</v>
      </c>
      <c r="EI147" t="s">
        <v>3</v>
      </c>
      <c r="EJ147">
        <v>4</v>
      </c>
      <c r="EK147">
        <v>0</v>
      </c>
      <c r="EL147" t="s">
        <v>21</v>
      </c>
      <c r="EM147" t="s">
        <v>22</v>
      </c>
      <c r="EO147" t="s">
        <v>3</v>
      </c>
      <c r="EQ147">
        <v>1024</v>
      </c>
      <c r="ER147">
        <v>995.49</v>
      </c>
      <c r="ES147">
        <v>0.13</v>
      </c>
      <c r="ET147">
        <v>0</v>
      </c>
      <c r="EU147">
        <v>0</v>
      </c>
      <c r="EV147">
        <v>995.36</v>
      </c>
      <c r="EW147">
        <v>1.5</v>
      </c>
      <c r="EX147">
        <v>0</v>
      </c>
      <c r="EY147">
        <v>0</v>
      </c>
      <c r="FQ147">
        <v>0</v>
      </c>
      <c r="FR147">
        <f t="shared" si="277"/>
        <v>0</v>
      </c>
      <c r="FS147">
        <v>0</v>
      </c>
      <c r="FX147">
        <v>70</v>
      </c>
      <c r="FY147">
        <v>10</v>
      </c>
      <c r="GA147" t="s">
        <v>3</v>
      </c>
      <c r="GD147">
        <v>0</v>
      </c>
      <c r="GF147">
        <v>1316401234</v>
      </c>
      <c r="GG147">
        <v>2</v>
      </c>
      <c r="GH147">
        <v>1</v>
      </c>
      <c r="GI147">
        <v>-2</v>
      </c>
      <c r="GJ147">
        <v>0</v>
      </c>
      <c r="GK147">
        <f>ROUND(R147*(R12)/100,2)</f>
        <v>0</v>
      </c>
      <c r="GL147">
        <f t="shared" si="278"/>
        <v>0</v>
      </c>
      <c r="GM147">
        <f t="shared" si="279"/>
        <v>3583.55</v>
      </c>
      <c r="GN147">
        <f t="shared" si="280"/>
        <v>0</v>
      </c>
      <c r="GO147">
        <f t="shared" si="281"/>
        <v>0</v>
      </c>
      <c r="GP147">
        <f t="shared" si="282"/>
        <v>3583.55</v>
      </c>
      <c r="GR147">
        <v>0</v>
      </c>
      <c r="GS147">
        <v>3</v>
      </c>
      <c r="GT147">
        <v>0</v>
      </c>
      <c r="GU147" t="s">
        <v>3</v>
      </c>
      <c r="GV147">
        <f t="shared" si="283"/>
        <v>0</v>
      </c>
      <c r="GW147">
        <v>1</v>
      </c>
      <c r="GX147">
        <f t="shared" si="284"/>
        <v>0</v>
      </c>
      <c r="HA147">
        <v>0</v>
      </c>
      <c r="HB147">
        <v>0</v>
      </c>
      <c r="HC147">
        <f t="shared" si="285"/>
        <v>0</v>
      </c>
      <c r="HE147" t="s">
        <v>3</v>
      </c>
      <c r="HF147" t="s">
        <v>3</v>
      </c>
      <c r="HM147" t="s">
        <v>3</v>
      </c>
      <c r="HN147" t="s">
        <v>3</v>
      </c>
      <c r="HO147" t="s">
        <v>3</v>
      </c>
      <c r="HP147" t="s">
        <v>3</v>
      </c>
      <c r="HQ147" t="s">
        <v>3</v>
      </c>
      <c r="IK147">
        <v>0</v>
      </c>
    </row>
    <row r="148" spans="1:245" x14ac:dyDescent="0.2">
      <c r="A148">
        <v>17</v>
      </c>
      <c r="B148">
        <v>1</v>
      </c>
      <c r="C148">
        <f>ROW(SmtRes!A187)</f>
        <v>187</v>
      </c>
      <c r="D148">
        <f>ROW(EtalonRes!A244)</f>
        <v>244</v>
      </c>
      <c r="E148" t="s">
        <v>3</v>
      </c>
      <c r="F148" t="s">
        <v>242</v>
      </c>
      <c r="G148" t="s">
        <v>243</v>
      </c>
      <c r="H148" t="s">
        <v>18</v>
      </c>
      <c r="I148">
        <v>1</v>
      </c>
      <c r="J148">
        <v>0</v>
      </c>
      <c r="K148">
        <v>1</v>
      </c>
      <c r="O148">
        <f t="shared" si="253"/>
        <v>11624.28</v>
      </c>
      <c r="P148">
        <f t="shared" si="254"/>
        <v>858.24</v>
      </c>
      <c r="Q148">
        <f t="shared" si="255"/>
        <v>3815.18</v>
      </c>
      <c r="R148">
        <f t="shared" si="256"/>
        <v>2404.96</v>
      </c>
      <c r="S148">
        <f t="shared" si="257"/>
        <v>6950.86</v>
      </c>
      <c r="T148">
        <f t="shared" si="258"/>
        <v>0</v>
      </c>
      <c r="U148">
        <f t="shared" si="259"/>
        <v>11.37</v>
      </c>
      <c r="V148">
        <f t="shared" si="260"/>
        <v>0</v>
      </c>
      <c r="W148">
        <f t="shared" si="261"/>
        <v>0</v>
      </c>
      <c r="X148">
        <f t="shared" si="262"/>
        <v>4865.6000000000004</v>
      </c>
      <c r="Y148">
        <f t="shared" si="263"/>
        <v>695.09</v>
      </c>
      <c r="AA148">
        <v>-1</v>
      </c>
      <c r="AB148">
        <f t="shared" si="264"/>
        <v>11624.28</v>
      </c>
      <c r="AC148">
        <f>ROUND((ES148),6)</f>
        <v>858.24</v>
      </c>
      <c r="AD148">
        <f>ROUND((((ET148)-(EU148))+AE148),6)</f>
        <v>3815.18</v>
      </c>
      <c r="AE148">
        <f>ROUND((EU148),6)</f>
        <v>2404.96</v>
      </c>
      <c r="AF148">
        <f>ROUND((EV148),6)</f>
        <v>6950.86</v>
      </c>
      <c r="AG148">
        <f t="shared" si="265"/>
        <v>0</v>
      </c>
      <c r="AH148">
        <f>(EW148)</f>
        <v>11.37</v>
      </c>
      <c r="AI148">
        <f>(EX148)</f>
        <v>0</v>
      </c>
      <c r="AJ148">
        <f t="shared" si="266"/>
        <v>0</v>
      </c>
      <c r="AK148">
        <v>11624.28</v>
      </c>
      <c r="AL148">
        <v>858.24</v>
      </c>
      <c r="AM148">
        <v>3815.18</v>
      </c>
      <c r="AN148">
        <v>2404.96</v>
      </c>
      <c r="AO148">
        <v>6950.86</v>
      </c>
      <c r="AP148">
        <v>0</v>
      </c>
      <c r="AQ148">
        <v>11.37</v>
      </c>
      <c r="AR148">
        <v>0</v>
      </c>
      <c r="AS148">
        <v>0</v>
      </c>
      <c r="AT148">
        <v>70</v>
      </c>
      <c r="AU148">
        <v>10</v>
      </c>
      <c r="AV148">
        <v>1</v>
      </c>
      <c r="AW148">
        <v>1</v>
      </c>
      <c r="AZ148">
        <v>1</v>
      </c>
      <c r="BA148">
        <v>1</v>
      </c>
      <c r="BB148">
        <v>1</v>
      </c>
      <c r="BC148">
        <v>1</v>
      </c>
      <c r="BD148" t="s">
        <v>3</v>
      </c>
      <c r="BE148" t="s">
        <v>3</v>
      </c>
      <c r="BF148" t="s">
        <v>3</v>
      </c>
      <c r="BG148" t="s">
        <v>3</v>
      </c>
      <c r="BH148">
        <v>0</v>
      </c>
      <c r="BI148">
        <v>4</v>
      </c>
      <c r="BJ148" t="s">
        <v>244</v>
      </c>
      <c r="BM148">
        <v>0</v>
      </c>
      <c r="BN148">
        <v>0</v>
      </c>
      <c r="BO148" t="s">
        <v>3</v>
      </c>
      <c r="BP148">
        <v>0</v>
      </c>
      <c r="BQ148">
        <v>1</v>
      </c>
      <c r="BR148">
        <v>0</v>
      </c>
      <c r="BS148">
        <v>1</v>
      </c>
      <c r="BT148">
        <v>1</v>
      </c>
      <c r="BU148">
        <v>1</v>
      </c>
      <c r="BV148">
        <v>1</v>
      </c>
      <c r="BW148">
        <v>1</v>
      </c>
      <c r="BX148">
        <v>1</v>
      </c>
      <c r="BY148" t="s">
        <v>3</v>
      </c>
      <c r="BZ148">
        <v>70</v>
      </c>
      <c r="CA148">
        <v>10</v>
      </c>
      <c r="CB148" t="s">
        <v>3</v>
      </c>
      <c r="CE148">
        <v>0</v>
      </c>
      <c r="CF148">
        <v>0</v>
      </c>
      <c r="CG148">
        <v>0</v>
      </c>
      <c r="CM148">
        <v>0</v>
      </c>
      <c r="CN148" t="s">
        <v>3</v>
      </c>
      <c r="CO148">
        <v>0</v>
      </c>
      <c r="CP148">
        <f t="shared" si="267"/>
        <v>11624.279999999999</v>
      </c>
      <c r="CQ148">
        <f t="shared" si="268"/>
        <v>858.24</v>
      </c>
      <c r="CR148">
        <f>((((ET148)*BB148-(EU148)*BS148)+AE148*BS148)*AV148)</f>
        <v>3815.18</v>
      </c>
      <c r="CS148">
        <f t="shared" si="269"/>
        <v>2404.96</v>
      </c>
      <c r="CT148">
        <f t="shared" si="270"/>
        <v>6950.86</v>
      </c>
      <c r="CU148">
        <f t="shared" si="271"/>
        <v>0</v>
      </c>
      <c r="CV148">
        <f t="shared" si="272"/>
        <v>11.37</v>
      </c>
      <c r="CW148">
        <f t="shared" si="273"/>
        <v>0</v>
      </c>
      <c r="CX148">
        <f t="shared" si="274"/>
        <v>0</v>
      </c>
      <c r="CY148">
        <f t="shared" si="275"/>
        <v>4865.6019999999999</v>
      </c>
      <c r="CZ148">
        <f t="shared" si="276"/>
        <v>695.0859999999999</v>
      </c>
      <c r="DC148" t="s">
        <v>3</v>
      </c>
      <c r="DD148" t="s">
        <v>3</v>
      </c>
      <c r="DE148" t="s">
        <v>3</v>
      </c>
      <c r="DF148" t="s">
        <v>3</v>
      </c>
      <c r="DG148" t="s">
        <v>3</v>
      </c>
      <c r="DH148" t="s">
        <v>3</v>
      </c>
      <c r="DI148" t="s">
        <v>3</v>
      </c>
      <c r="DJ148" t="s">
        <v>3</v>
      </c>
      <c r="DK148" t="s">
        <v>3</v>
      </c>
      <c r="DL148" t="s">
        <v>3</v>
      </c>
      <c r="DM148" t="s">
        <v>3</v>
      </c>
      <c r="DN148">
        <v>0</v>
      </c>
      <c r="DO148">
        <v>0</v>
      </c>
      <c r="DP148">
        <v>1</v>
      </c>
      <c r="DQ148">
        <v>1</v>
      </c>
      <c r="DU148">
        <v>16987630</v>
      </c>
      <c r="DV148" t="s">
        <v>18</v>
      </c>
      <c r="DW148" t="s">
        <v>18</v>
      </c>
      <c r="DX148">
        <v>1</v>
      </c>
      <c r="DZ148" t="s">
        <v>3</v>
      </c>
      <c r="EA148" t="s">
        <v>3</v>
      </c>
      <c r="EB148" t="s">
        <v>3</v>
      </c>
      <c r="EC148" t="s">
        <v>3</v>
      </c>
      <c r="EE148">
        <v>1441815344</v>
      </c>
      <c r="EF148">
        <v>1</v>
      </c>
      <c r="EG148" t="s">
        <v>20</v>
      </c>
      <c r="EH148">
        <v>0</v>
      </c>
      <c r="EI148" t="s">
        <v>3</v>
      </c>
      <c r="EJ148">
        <v>4</v>
      </c>
      <c r="EK148">
        <v>0</v>
      </c>
      <c r="EL148" t="s">
        <v>21</v>
      </c>
      <c r="EM148" t="s">
        <v>22</v>
      </c>
      <c r="EO148" t="s">
        <v>3</v>
      </c>
      <c r="EQ148">
        <v>1024</v>
      </c>
      <c r="ER148">
        <v>11624.28</v>
      </c>
      <c r="ES148">
        <v>858.24</v>
      </c>
      <c r="ET148">
        <v>3815.18</v>
      </c>
      <c r="EU148">
        <v>2404.96</v>
      </c>
      <c r="EV148">
        <v>6950.86</v>
      </c>
      <c r="EW148">
        <v>11.37</v>
      </c>
      <c r="EX148">
        <v>0</v>
      </c>
      <c r="EY148">
        <v>0</v>
      </c>
      <c r="FQ148">
        <v>0</v>
      </c>
      <c r="FR148">
        <f t="shared" si="277"/>
        <v>0</v>
      </c>
      <c r="FS148">
        <v>0</v>
      </c>
      <c r="FX148">
        <v>70</v>
      </c>
      <c r="FY148">
        <v>10</v>
      </c>
      <c r="GA148" t="s">
        <v>3</v>
      </c>
      <c r="GD148">
        <v>0</v>
      </c>
      <c r="GF148">
        <v>-766424164</v>
      </c>
      <c r="GG148">
        <v>2</v>
      </c>
      <c r="GH148">
        <v>1</v>
      </c>
      <c r="GI148">
        <v>-2</v>
      </c>
      <c r="GJ148">
        <v>0</v>
      </c>
      <c r="GK148">
        <f>ROUND(R148*(R12)/100,2)</f>
        <v>2597.36</v>
      </c>
      <c r="GL148">
        <f t="shared" si="278"/>
        <v>0</v>
      </c>
      <c r="GM148">
        <f t="shared" si="279"/>
        <v>19782.330000000002</v>
      </c>
      <c r="GN148">
        <f t="shared" si="280"/>
        <v>0</v>
      </c>
      <c r="GO148">
        <f t="shared" si="281"/>
        <v>0</v>
      </c>
      <c r="GP148">
        <f t="shared" si="282"/>
        <v>19782.330000000002</v>
      </c>
      <c r="GR148">
        <v>0</v>
      </c>
      <c r="GS148">
        <v>3</v>
      </c>
      <c r="GT148">
        <v>0</v>
      </c>
      <c r="GU148" t="s">
        <v>3</v>
      </c>
      <c r="GV148">
        <f t="shared" si="283"/>
        <v>0</v>
      </c>
      <c r="GW148">
        <v>1</v>
      </c>
      <c r="GX148">
        <f t="shared" si="284"/>
        <v>0</v>
      </c>
      <c r="HA148">
        <v>0</v>
      </c>
      <c r="HB148">
        <v>0</v>
      </c>
      <c r="HC148">
        <f t="shared" si="285"/>
        <v>0</v>
      </c>
      <c r="HE148" t="s">
        <v>3</v>
      </c>
      <c r="HF148" t="s">
        <v>3</v>
      </c>
      <c r="HM148" t="s">
        <v>3</v>
      </c>
      <c r="HN148" t="s">
        <v>3</v>
      </c>
      <c r="HO148" t="s">
        <v>3</v>
      </c>
      <c r="HP148" t="s">
        <v>3</v>
      </c>
      <c r="HQ148" t="s">
        <v>3</v>
      </c>
      <c r="IK148">
        <v>0</v>
      </c>
    </row>
    <row r="149" spans="1:245" x14ac:dyDescent="0.2">
      <c r="A149">
        <v>17</v>
      </c>
      <c r="B149">
        <v>1</v>
      </c>
      <c r="C149">
        <f>ROW(SmtRes!A196)</f>
        <v>196</v>
      </c>
      <c r="D149">
        <f>ROW(EtalonRes!A253)</f>
        <v>253</v>
      </c>
      <c r="E149" t="s">
        <v>3</v>
      </c>
      <c r="F149" t="s">
        <v>245</v>
      </c>
      <c r="G149" t="s">
        <v>246</v>
      </c>
      <c r="H149" t="s">
        <v>222</v>
      </c>
      <c r="I149">
        <v>1</v>
      </c>
      <c r="J149">
        <v>0</v>
      </c>
      <c r="K149">
        <v>1</v>
      </c>
      <c r="O149">
        <f t="shared" si="253"/>
        <v>49747.16</v>
      </c>
      <c r="P149">
        <f t="shared" si="254"/>
        <v>63.92</v>
      </c>
      <c r="Q149">
        <f t="shared" si="255"/>
        <v>19028.48</v>
      </c>
      <c r="R149">
        <f t="shared" si="256"/>
        <v>11625.04</v>
      </c>
      <c r="S149">
        <f t="shared" si="257"/>
        <v>30654.76</v>
      </c>
      <c r="T149">
        <f t="shared" si="258"/>
        <v>0</v>
      </c>
      <c r="U149">
        <f t="shared" si="259"/>
        <v>55.08</v>
      </c>
      <c r="V149">
        <f t="shared" si="260"/>
        <v>0</v>
      </c>
      <c r="W149">
        <f t="shared" si="261"/>
        <v>0</v>
      </c>
      <c r="X149">
        <f t="shared" si="262"/>
        <v>21458.33</v>
      </c>
      <c r="Y149">
        <f t="shared" si="263"/>
        <v>3065.48</v>
      </c>
      <c r="AA149">
        <v>-1</v>
      </c>
      <c r="AB149">
        <f t="shared" si="264"/>
        <v>49747.16</v>
      </c>
      <c r="AC149">
        <f>ROUND(((ES149*4)),6)</f>
        <v>63.92</v>
      </c>
      <c r="AD149">
        <f>ROUND(((((ET149*4))-((EU149*4)))+AE149),6)</f>
        <v>19028.48</v>
      </c>
      <c r="AE149">
        <f t="shared" ref="AE149:AF151" si="286">ROUND(((EU149*4)),6)</f>
        <v>11625.04</v>
      </c>
      <c r="AF149">
        <f t="shared" si="286"/>
        <v>30654.76</v>
      </c>
      <c r="AG149">
        <f t="shared" si="265"/>
        <v>0</v>
      </c>
      <c r="AH149">
        <f t="shared" ref="AH149:AI151" si="287">((EW149*4))</f>
        <v>55.08</v>
      </c>
      <c r="AI149">
        <f t="shared" si="287"/>
        <v>0</v>
      </c>
      <c r="AJ149">
        <f t="shared" si="266"/>
        <v>0</v>
      </c>
      <c r="AK149">
        <v>12436.79</v>
      </c>
      <c r="AL149">
        <v>15.98</v>
      </c>
      <c r="AM149">
        <v>4757.12</v>
      </c>
      <c r="AN149">
        <v>2906.26</v>
      </c>
      <c r="AO149">
        <v>7663.69</v>
      </c>
      <c r="AP149">
        <v>0</v>
      </c>
      <c r="AQ149">
        <v>13.77</v>
      </c>
      <c r="AR149">
        <v>0</v>
      </c>
      <c r="AS149">
        <v>0</v>
      </c>
      <c r="AT149">
        <v>70</v>
      </c>
      <c r="AU149">
        <v>10</v>
      </c>
      <c r="AV149">
        <v>1</v>
      </c>
      <c r="AW149">
        <v>1</v>
      </c>
      <c r="AZ149">
        <v>1</v>
      </c>
      <c r="BA149">
        <v>1</v>
      </c>
      <c r="BB149">
        <v>1</v>
      </c>
      <c r="BC149">
        <v>1</v>
      </c>
      <c r="BD149" t="s">
        <v>3</v>
      </c>
      <c r="BE149" t="s">
        <v>3</v>
      </c>
      <c r="BF149" t="s">
        <v>3</v>
      </c>
      <c r="BG149" t="s">
        <v>3</v>
      </c>
      <c r="BH149">
        <v>0</v>
      </c>
      <c r="BI149">
        <v>4</v>
      </c>
      <c r="BJ149" t="s">
        <v>247</v>
      </c>
      <c r="BM149">
        <v>0</v>
      </c>
      <c r="BN149">
        <v>0</v>
      </c>
      <c r="BO149" t="s">
        <v>3</v>
      </c>
      <c r="BP149">
        <v>0</v>
      </c>
      <c r="BQ149">
        <v>1</v>
      </c>
      <c r="BR149">
        <v>0</v>
      </c>
      <c r="BS149">
        <v>1</v>
      </c>
      <c r="BT149">
        <v>1</v>
      </c>
      <c r="BU149">
        <v>1</v>
      </c>
      <c r="BV149">
        <v>1</v>
      </c>
      <c r="BW149">
        <v>1</v>
      </c>
      <c r="BX149">
        <v>1</v>
      </c>
      <c r="BY149" t="s">
        <v>3</v>
      </c>
      <c r="BZ149">
        <v>70</v>
      </c>
      <c r="CA149">
        <v>10</v>
      </c>
      <c r="CB149" t="s">
        <v>3</v>
      </c>
      <c r="CE149">
        <v>0</v>
      </c>
      <c r="CF149">
        <v>0</v>
      </c>
      <c r="CG149">
        <v>0</v>
      </c>
      <c r="CM149">
        <v>0</v>
      </c>
      <c r="CN149" t="s">
        <v>3</v>
      </c>
      <c r="CO149">
        <v>0</v>
      </c>
      <c r="CP149">
        <f t="shared" si="267"/>
        <v>49747.159999999996</v>
      </c>
      <c r="CQ149">
        <f t="shared" si="268"/>
        <v>63.92</v>
      </c>
      <c r="CR149">
        <f>(((((ET149*4))*BB149-((EU149*4))*BS149)+AE149*BS149)*AV149)</f>
        <v>19028.48</v>
      </c>
      <c r="CS149">
        <f t="shared" si="269"/>
        <v>11625.04</v>
      </c>
      <c r="CT149">
        <f t="shared" si="270"/>
        <v>30654.76</v>
      </c>
      <c r="CU149">
        <f t="shared" si="271"/>
        <v>0</v>
      </c>
      <c r="CV149">
        <f t="shared" si="272"/>
        <v>55.08</v>
      </c>
      <c r="CW149">
        <f t="shared" si="273"/>
        <v>0</v>
      </c>
      <c r="CX149">
        <f t="shared" si="274"/>
        <v>0</v>
      </c>
      <c r="CY149">
        <f t="shared" si="275"/>
        <v>21458.331999999999</v>
      </c>
      <c r="CZ149">
        <f t="shared" si="276"/>
        <v>3065.4759999999997</v>
      </c>
      <c r="DC149" t="s">
        <v>3</v>
      </c>
      <c r="DD149" t="s">
        <v>93</v>
      </c>
      <c r="DE149" t="s">
        <v>93</v>
      </c>
      <c r="DF149" t="s">
        <v>93</v>
      </c>
      <c r="DG149" t="s">
        <v>93</v>
      </c>
      <c r="DH149" t="s">
        <v>3</v>
      </c>
      <c r="DI149" t="s">
        <v>93</v>
      </c>
      <c r="DJ149" t="s">
        <v>93</v>
      </c>
      <c r="DK149" t="s">
        <v>3</v>
      </c>
      <c r="DL149" t="s">
        <v>3</v>
      </c>
      <c r="DM149" t="s">
        <v>3</v>
      </c>
      <c r="DN149">
        <v>0</v>
      </c>
      <c r="DO149">
        <v>0</v>
      </c>
      <c r="DP149">
        <v>1</v>
      </c>
      <c r="DQ149">
        <v>1</v>
      </c>
      <c r="DU149">
        <v>1013</v>
      </c>
      <c r="DV149" t="s">
        <v>222</v>
      </c>
      <c r="DW149" t="s">
        <v>222</v>
      </c>
      <c r="DX149">
        <v>1</v>
      </c>
      <c r="DZ149" t="s">
        <v>3</v>
      </c>
      <c r="EA149" t="s">
        <v>3</v>
      </c>
      <c r="EB149" t="s">
        <v>3</v>
      </c>
      <c r="EC149" t="s">
        <v>3</v>
      </c>
      <c r="EE149">
        <v>1441815344</v>
      </c>
      <c r="EF149">
        <v>1</v>
      </c>
      <c r="EG149" t="s">
        <v>20</v>
      </c>
      <c r="EH149">
        <v>0</v>
      </c>
      <c r="EI149" t="s">
        <v>3</v>
      </c>
      <c r="EJ149">
        <v>4</v>
      </c>
      <c r="EK149">
        <v>0</v>
      </c>
      <c r="EL149" t="s">
        <v>21</v>
      </c>
      <c r="EM149" t="s">
        <v>22</v>
      </c>
      <c r="EO149" t="s">
        <v>3</v>
      </c>
      <c r="EQ149">
        <v>1024</v>
      </c>
      <c r="ER149">
        <v>12436.79</v>
      </c>
      <c r="ES149">
        <v>15.98</v>
      </c>
      <c r="ET149">
        <v>4757.12</v>
      </c>
      <c r="EU149">
        <v>2906.26</v>
      </c>
      <c r="EV149">
        <v>7663.69</v>
      </c>
      <c r="EW149">
        <v>13.77</v>
      </c>
      <c r="EX149">
        <v>0</v>
      </c>
      <c r="EY149">
        <v>0</v>
      </c>
      <c r="FQ149">
        <v>0</v>
      </c>
      <c r="FR149">
        <f t="shared" si="277"/>
        <v>0</v>
      </c>
      <c r="FS149">
        <v>0</v>
      </c>
      <c r="FX149">
        <v>70</v>
      </c>
      <c r="FY149">
        <v>10</v>
      </c>
      <c r="GA149" t="s">
        <v>3</v>
      </c>
      <c r="GD149">
        <v>0</v>
      </c>
      <c r="GF149">
        <v>-527866067</v>
      </c>
      <c r="GG149">
        <v>2</v>
      </c>
      <c r="GH149">
        <v>1</v>
      </c>
      <c r="GI149">
        <v>-2</v>
      </c>
      <c r="GJ149">
        <v>0</v>
      </c>
      <c r="GK149">
        <f>ROUND(R149*(R12)/100,2)</f>
        <v>12555.04</v>
      </c>
      <c r="GL149">
        <f t="shared" si="278"/>
        <v>0</v>
      </c>
      <c r="GM149">
        <f t="shared" si="279"/>
        <v>86826.01</v>
      </c>
      <c r="GN149">
        <f t="shared" si="280"/>
        <v>0</v>
      </c>
      <c r="GO149">
        <f t="shared" si="281"/>
        <v>0</v>
      </c>
      <c r="GP149">
        <f t="shared" si="282"/>
        <v>86826.01</v>
      </c>
      <c r="GR149">
        <v>0</v>
      </c>
      <c r="GS149">
        <v>3</v>
      </c>
      <c r="GT149">
        <v>0</v>
      </c>
      <c r="GU149" t="s">
        <v>3</v>
      </c>
      <c r="GV149">
        <f t="shared" si="283"/>
        <v>0</v>
      </c>
      <c r="GW149">
        <v>1</v>
      </c>
      <c r="GX149">
        <f t="shared" si="284"/>
        <v>0</v>
      </c>
      <c r="HA149">
        <v>0</v>
      </c>
      <c r="HB149">
        <v>0</v>
      </c>
      <c r="HC149">
        <f t="shared" si="285"/>
        <v>0</v>
      </c>
      <c r="HE149" t="s">
        <v>3</v>
      </c>
      <c r="HF149" t="s">
        <v>3</v>
      </c>
      <c r="HM149" t="s">
        <v>3</v>
      </c>
      <c r="HN149" t="s">
        <v>3</v>
      </c>
      <c r="HO149" t="s">
        <v>3</v>
      </c>
      <c r="HP149" t="s">
        <v>3</v>
      </c>
      <c r="HQ149" t="s">
        <v>3</v>
      </c>
      <c r="IK149">
        <v>0</v>
      </c>
    </row>
    <row r="150" spans="1:245" x14ac:dyDescent="0.2">
      <c r="A150">
        <v>17</v>
      </c>
      <c r="B150">
        <v>1</v>
      </c>
      <c r="D150">
        <f>ROW(EtalonRes!A257)</f>
        <v>257</v>
      </c>
      <c r="E150" t="s">
        <v>3</v>
      </c>
      <c r="F150" t="s">
        <v>248</v>
      </c>
      <c r="G150" t="s">
        <v>249</v>
      </c>
      <c r="H150" t="s">
        <v>222</v>
      </c>
      <c r="I150">
        <v>1</v>
      </c>
      <c r="J150">
        <v>0</v>
      </c>
      <c r="K150">
        <v>1</v>
      </c>
      <c r="O150">
        <f t="shared" si="253"/>
        <v>33275.839999999997</v>
      </c>
      <c r="P150">
        <f t="shared" si="254"/>
        <v>22.68</v>
      </c>
      <c r="Q150">
        <f t="shared" si="255"/>
        <v>14859.56</v>
      </c>
      <c r="R150">
        <f t="shared" si="256"/>
        <v>9354.08</v>
      </c>
      <c r="S150">
        <f t="shared" si="257"/>
        <v>18393.599999999999</v>
      </c>
      <c r="T150">
        <f t="shared" si="258"/>
        <v>0</v>
      </c>
      <c r="U150">
        <f t="shared" si="259"/>
        <v>30.24</v>
      </c>
      <c r="V150">
        <f t="shared" si="260"/>
        <v>0</v>
      </c>
      <c r="W150">
        <f t="shared" si="261"/>
        <v>0</v>
      </c>
      <c r="X150">
        <f t="shared" si="262"/>
        <v>12875.52</v>
      </c>
      <c r="Y150">
        <f t="shared" si="263"/>
        <v>1839.36</v>
      </c>
      <c r="AA150">
        <v>-1</v>
      </c>
      <c r="AB150">
        <f t="shared" si="264"/>
        <v>33275.839999999997</v>
      </c>
      <c r="AC150">
        <f>ROUND(((ES150*4)),6)</f>
        <v>22.68</v>
      </c>
      <c r="AD150">
        <f>ROUND(((((ET150*4))-((EU150*4)))+AE150),6)</f>
        <v>14859.56</v>
      </c>
      <c r="AE150">
        <f t="shared" si="286"/>
        <v>9354.08</v>
      </c>
      <c r="AF150">
        <f t="shared" si="286"/>
        <v>18393.599999999999</v>
      </c>
      <c r="AG150">
        <f t="shared" si="265"/>
        <v>0</v>
      </c>
      <c r="AH150">
        <f t="shared" si="287"/>
        <v>30.24</v>
      </c>
      <c r="AI150">
        <f t="shared" si="287"/>
        <v>0</v>
      </c>
      <c r="AJ150">
        <f t="shared" si="266"/>
        <v>0</v>
      </c>
      <c r="AK150">
        <v>8318.9599999999991</v>
      </c>
      <c r="AL150">
        <v>5.67</v>
      </c>
      <c r="AM150">
        <v>3714.89</v>
      </c>
      <c r="AN150">
        <v>2338.52</v>
      </c>
      <c r="AO150">
        <v>4598.3999999999996</v>
      </c>
      <c r="AP150">
        <v>0</v>
      </c>
      <c r="AQ150">
        <v>7.56</v>
      </c>
      <c r="AR150">
        <v>0</v>
      </c>
      <c r="AS150">
        <v>0</v>
      </c>
      <c r="AT150">
        <v>70</v>
      </c>
      <c r="AU150">
        <v>10</v>
      </c>
      <c r="AV150">
        <v>1</v>
      </c>
      <c r="AW150">
        <v>1</v>
      </c>
      <c r="AZ150">
        <v>1</v>
      </c>
      <c r="BA150">
        <v>1</v>
      </c>
      <c r="BB150">
        <v>1</v>
      </c>
      <c r="BC150">
        <v>1</v>
      </c>
      <c r="BD150" t="s">
        <v>3</v>
      </c>
      <c r="BE150" t="s">
        <v>3</v>
      </c>
      <c r="BF150" t="s">
        <v>3</v>
      </c>
      <c r="BG150" t="s">
        <v>3</v>
      </c>
      <c r="BH150">
        <v>0</v>
      </c>
      <c r="BI150">
        <v>4</v>
      </c>
      <c r="BJ150" t="s">
        <v>250</v>
      </c>
      <c r="BM150">
        <v>0</v>
      </c>
      <c r="BN150">
        <v>0</v>
      </c>
      <c r="BO150" t="s">
        <v>3</v>
      </c>
      <c r="BP150">
        <v>0</v>
      </c>
      <c r="BQ150">
        <v>1</v>
      </c>
      <c r="BR150">
        <v>0</v>
      </c>
      <c r="BS150">
        <v>1</v>
      </c>
      <c r="BT150">
        <v>1</v>
      </c>
      <c r="BU150">
        <v>1</v>
      </c>
      <c r="BV150">
        <v>1</v>
      </c>
      <c r="BW150">
        <v>1</v>
      </c>
      <c r="BX150">
        <v>1</v>
      </c>
      <c r="BY150" t="s">
        <v>3</v>
      </c>
      <c r="BZ150">
        <v>70</v>
      </c>
      <c r="CA150">
        <v>10</v>
      </c>
      <c r="CB150" t="s">
        <v>3</v>
      </c>
      <c r="CE150">
        <v>0</v>
      </c>
      <c r="CF150">
        <v>0</v>
      </c>
      <c r="CG150">
        <v>0</v>
      </c>
      <c r="CM150">
        <v>0</v>
      </c>
      <c r="CN150" t="s">
        <v>3</v>
      </c>
      <c r="CO150">
        <v>0</v>
      </c>
      <c r="CP150">
        <f t="shared" si="267"/>
        <v>33275.839999999997</v>
      </c>
      <c r="CQ150">
        <f t="shared" si="268"/>
        <v>22.68</v>
      </c>
      <c r="CR150">
        <f>(((((ET150*4))*BB150-((EU150*4))*BS150)+AE150*BS150)*AV150)</f>
        <v>14859.56</v>
      </c>
      <c r="CS150">
        <f t="shared" si="269"/>
        <v>9354.08</v>
      </c>
      <c r="CT150">
        <f t="shared" si="270"/>
        <v>18393.599999999999</v>
      </c>
      <c r="CU150">
        <f t="shared" si="271"/>
        <v>0</v>
      </c>
      <c r="CV150">
        <f t="shared" si="272"/>
        <v>30.24</v>
      </c>
      <c r="CW150">
        <f t="shared" si="273"/>
        <v>0</v>
      </c>
      <c r="CX150">
        <f t="shared" si="274"/>
        <v>0</v>
      </c>
      <c r="CY150">
        <f t="shared" si="275"/>
        <v>12875.52</v>
      </c>
      <c r="CZ150">
        <f t="shared" si="276"/>
        <v>1839.36</v>
      </c>
      <c r="DC150" t="s">
        <v>3</v>
      </c>
      <c r="DD150" t="s">
        <v>93</v>
      </c>
      <c r="DE150" t="s">
        <v>93</v>
      </c>
      <c r="DF150" t="s">
        <v>93</v>
      </c>
      <c r="DG150" t="s">
        <v>93</v>
      </c>
      <c r="DH150" t="s">
        <v>3</v>
      </c>
      <c r="DI150" t="s">
        <v>93</v>
      </c>
      <c r="DJ150" t="s">
        <v>93</v>
      </c>
      <c r="DK150" t="s">
        <v>3</v>
      </c>
      <c r="DL150" t="s">
        <v>3</v>
      </c>
      <c r="DM150" t="s">
        <v>3</v>
      </c>
      <c r="DN150">
        <v>0</v>
      </c>
      <c r="DO150">
        <v>0</v>
      </c>
      <c r="DP150">
        <v>1</v>
      </c>
      <c r="DQ150">
        <v>1</v>
      </c>
      <c r="DU150">
        <v>1013</v>
      </c>
      <c r="DV150" t="s">
        <v>222</v>
      </c>
      <c r="DW150" t="s">
        <v>222</v>
      </c>
      <c r="DX150">
        <v>1</v>
      </c>
      <c r="DZ150" t="s">
        <v>3</v>
      </c>
      <c r="EA150" t="s">
        <v>3</v>
      </c>
      <c r="EB150" t="s">
        <v>3</v>
      </c>
      <c r="EC150" t="s">
        <v>3</v>
      </c>
      <c r="EE150">
        <v>1441815344</v>
      </c>
      <c r="EF150">
        <v>1</v>
      </c>
      <c r="EG150" t="s">
        <v>20</v>
      </c>
      <c r="EH150">
        <v>0</v>
      </c>
      <c r="EI150" t="s">
        <v>3</v>
      </c>
      <c r="EJ150">
        <v>4</v>
      </c>
      <c r="EK150">
        <v>0</v>
      </c>
      <c r="EL150" t="s">
        <v>21</v>
      </c>
      <c r="EM150" t="s">
        <v>22</v>
      </c>
      <c r="EO150" t="s">
        <v>3</v>
      </c>
      <c r="EQ150">
        <v>1024</v>
      </c>
      <c r="ER150">
        <v>8318.9599999999991</v>
      </c>
      <c r="ES150">
        <v>5.67</v>
      </c>
      <c r="ET150">
        <v>3714.89</v>
      </c>
      <c r="EU150">
        <v>2338.52</v>
      </c>
      <c r="EV150">
        <v>4598.3999999999996</v>
      </c>
      <c r="EW150">
        <v>7.56</v>
      </c>
      <c r="EX150">
        <v>0</v>
      </c>
      <c r="EY150">
        <v>0</v>
      </c>
      <c r="FQ150">
        <v>0</v>
      </c>
      <c r="FR150">
        <f t="shared" si="277"/>
        <v>0</v>
      </c>
      <c r="FS150">
        <v>0</v>
      </c>
      <c r="FX150">
        <v>70</v>
      </c>
      <c r="FY150">
        <v>10</v>
      </c>
      <c r="GA150" t="s">
        <v>3</v>
      </c>
      <c r="GD150">
        <v>0</v>
      </c>
      <c r="GF150">
        <v>1801048025</v>
      </c>
      <c r="GG150">
        <v>2</v>
      </c>
      <c r="GH150">
        <v>1</v>
      </c>
      <c r="GI150">
        <v>-2</v>
      </c>
      <c r="GJ150">
        <v>0</v>
      </c>
      <c r="GK150">
        <f>ROUND(R150*(R12)/100,2)</f>
        <v>10102.41</v>
      </c>
      <c r="GL150">
        <f t="shared" si="278"/>
        <v>0</v>
      </c>
      <c r="GM150">
        <f t="shared" si="279"/>
        <v>58093.13</v>
      </c>
      <c r="GN150">
        <f t="shared" si="280"/>
        <v>0</v>
      </c>
      <c r="GO150">
        <f t="shared" si="281"/>
        <v>0</v>
      </c>
      <c r="GP150">
        <f t="shared" si="282"/>
        <v>58093.13</v>
      </c>
      <c r="GR150">
        <v>0</v>
      </c>
      <c r="GS150">
        <v>3</v>
      </c>
      <c r="GT150">
        <v>0</v>
      </c>
      <c r="GU150" t="s">
        <v>3</v>
      </c>
      <c r="GV150">
        <f t="shared" si="283"/>
        <v>0</v>
      </c>
      <c r="GW150">
        <v>1</v>
      </c>
      <c r="GX150">
        <f t="shared" si="284"/>
        <v>0</v>
      </c>
      <c r="HA150">
        <v>0</v>
      </c>
      <c r="HB150">
        <v>0</v>
      </c>
      <c r="HC150">
        <f t="shared" si="285"/>
        <v>0</v>
      </c>
      <c r="HE150" t="s">
        <v>3</v>
      </c>
      <c r="HF150" t="s">
        <v>3</v>
      </c>
      <c r="HM150" t="s">
        <v>3</v>
      </c>
      <c r="HN150" t="s">
        <v>3</v>
      </c>
      <c r="HO150" t="s">
        <v>3</v>
      </c>
      <c r="HP150" t="s">
        <v>3</v>
      </c>
      <c r="HQ150" t="s">
        <v>3</v>
      </c>
      <c r="IK150">
        <v>0</v>
      </c>
    </row>
    <row r="151" spans="1:245" x14ac:dyDescent="0.2">
      <c r="A151">
        <v>17</v>
      </c>
      <c r="B151">
        <v>1</v>
      </c>
      <c r="D151">
        <f>ROW(EtalonRes!A258)</f>
        <v>258</v>
      </c>
      <c r="E151" t="s">
        <v>3</v>
      </c>
      <c r="F151" t="s">
        <v>251</v>
      </c>
      <c r="G151" t="s">
        <v>252</v>
      </c>
      <c r="H151" t="s">
        <v>18</v>
      </c>
      <c r="I151">
        <f>ROUND(2+18,9)</f>
        <v>20</v>
      </c>
      <c r="J151">
        <v>0</v>
      </c>
      <c r="K151">
        <f>ROUND(2+18,9)</f>
        <v>20</v>
      </c>
      <c r="O151">
        <f t="shared" si="253"/>
        <v>16573.599999999999</v>
      </c>
      <c r="P151">
        <f t="shared" si="254"/>
        <v>0</v>
      </c>
      <c r="Q151">
        <f t="shared" si="255"/>
        <v>0</v>
      </c>
      <c r="R151">
        <f t="shared" si="256"/>
        <v>0</v>
      </c>
      <c r="S151">
        <f t="shared" si="257"/>
        <v>16573.599999999999</v>
      </c>
      <c r="T151">
        <f t="shared" si="258"/>
        <v>0</v>
      </c>
      <c r="U151">
        <f t="shared" si="259"/>
        <v>32</v>
      </c>
      <c r="V151">
        <f t="shared" si="260"/>
        <v>0</v>
      </c>
      <c r="W151">
        <f t="shared" si="261"/>
        <v>0</v>
      </c>
      <c r="X151">
        <f t="shared" si="262"/>
        <v>11601.52</v>
      </c>
      <c r="Y151">
        <f t="shared" si="263"/>
        <v>1657.36</v>
      </c>
      <c r="AA151">
        <v>-1</v>
      </c>
      <c r="AB151">
        <f t="shared" si="264"/>
        <v>828.68</v>
      </c>
      <c r="AC151">
        <f>ROUND(((ES151*4)),6)</f>
        <v>0</v>
      </c>
      <c r="AD151">
        <f>ROUND(((((ET151*4))-((EU151*4)))+AE151),6)</f>
        <v>0</v>
      </c>
      <c r="AE151">
        <f t="shared" si="286"/>
        <v>0</v>
      </c>
      <c r="AF151">
        <f t="shared" si="286"/>
        <v>828.68</v>
      </c>
      <c r="AG151">
        <f t="shared" si="265"/>
        <v>0</v>
      </c>
      <c r="AH151">
        <f t="shared" si="287"/>
        <v>1.6</v>
      </c>
      <c r="AI151">
        <f t="shared" si="287"/>
        <v>0</v>
      </c>
      <c r="AJ151">
        <f t="shared" si="266"/>
        <v>0</v>
      </c>
      <c r="AK151">
        <v>207.17</v>
      </c>
      <c r="AL151">
        <v>0</v>
      </c>
      <c r="AM151">
        <v>0</v>
      </c>
      <c r="AN151">
        <v>0</v>
      </c>
      <c r="AO151">
        <v>207.17</v>
      </c>
      <c r="AP151">
        <v>0</v>
      </c>
      <c r="AQ151">
        <v>0.4</v>
      </c>
      <c r="AR151">
        <v>0</v>
      </c>
      <c r="AS151">
        <v>0</v>
      </c>
      <c r="AT151">
        <v>70</v>
      </c>
      <c r="AU151">
        <v>10</v>
      </c>
      <c r="AV151">
        <v>1</v>
      </c>
      <c r="AW151">
        <v>1</v>
      </c>
      <c r="AZ151">
        <v>1</v>
      </c>
      <c r="BA151">
        <v>1</v>
      </c>
      <c r="BB151">
        <v>1</v>
      </c>
      <c r="BC151">
        <v>1</v>
      </c>
      <c r="BD151" t="s">
        <v>3</v>
      </c>
      <c r="BE151" t="s">
        <v>3</v>
      </c>
      <c r="BF151" t="s">
        <v>3</v>
      </c>
      <c r="BG151" t="s">
        <v>3</v>
      </c>
      <c r="BH151">
        <v>0</v>
      </c>
      <c r="BI151">
        <v>4</v>
      </c>
      <c r="BJ151" t="s">
        <v>253</v>
      </c>
      <c r="BM151">
        <v>0</v>
      </c>
      <c r="BN151">
        <v>0</v>
      </c>
      <c r="BO151" t="s">
        <v>3</v>
      </c>
      <c r="BP151">
        <v>0</v>
      </c>
      <c r="BQ151">
        <v>1</v>
      </c>
      <c r="BR151">
        <v>0</v>
      </c>
      <c r="BS151">
        <v>1</v>
      </c>
      <c r="BT151">
        <v>1</v>
      </c>
      <c r="BU151">
        <v>1</v>
      </c>
      <c r="BV151">
        <v>1</v>
      </c>
      <c r="BW151">
        <v>1</v>
      </c>
      <c r="BX151">
        <v>1</v>
      </c>
      <c r="BY151" t="s">
        <v>3</v>
      </c>
      <c r="BZ151">
        <v>70</v>
      </c>
      <c r="CA151">
        <v>10</v>
      </c>
      <c r="CB151" t="s">
        <v>3</v>
      </c>
      <c r="CE151">
        <v>0</v>
      </c>
      <c r="CF151">
        <v>0</v>
      </c>
      <c r="CG151">
        <v>0</v>
      </c>
      <c r="CM151">
        <v>0</v>
      </c>
      <c r="CN151" t="s">
        <v>3</v>
      </c>
      <c r="CO151">
        <v>0</v>
      </c>
      <c r="CP151">
        <f t="shared" si="267"/>
        <v>16573.599999999999</v>
      </c>
      <c r="CQ151">
        <f t="shared" si="268"/>
        <v>0</v>
      </c>
      <c r="CR151">
        <f>(((((ET151*4))*BB151-((EU151*4))*BS151)+AE151*BS151)*AV151)</f>
        <v>0</v>
      </c>
      <c r="CS151">
        <f t="shared" si="269"/>
        <v>0</v>
      </c>
      <c r="CT151">
        <f t="shared" si="270"/>
        <v>828.68</v>
      </c>
      <c r="CU151">
        <f t="shared" si="271"/>
        <v>0</v>
      </c>
      <c r="CV151">
        <f t="shared" si="272"/>
        <v>1.6</v>
      </c>
      <c r="CW151">
        <f t="shared" si="273"/>
        <v>0</v>
      </c>
      <c r="CX151">
        <f t="shared" si="274"/>
        <v>0</v>
      </c>
      <c r="CY151">
        <f t="shared" si="275"/>
        <v>11601.52</v>
      </c>
      <c r="CZ151">
        <f t="shared" si="276"/>
        <v>1657.36</v>
      </c>
      <c r="DC151" t="s">
        <v>3</v>
      </c>
      <c r="DD151" t="s">
        <v>93</v>
      </c>
      <c r="DE151" t="s">
        <v>93</v>
      </c>
      <c r="DF151" t="s">
        <v>93</v>
      </c>
      <c r="DG151" t="s">
        <v>93</v>
      </c>
      <c r="DH151" t="s">
        <v>3</v>
      </c>
      <c r="DI151" t="s">
        <v>93</v>
      </c>
      <c r="DJ151" t="s">
        <v>93</v>
      </c>
      <c r="DK151" t="s">
        <v>3</v>
      </c>
      <c r="DL151" t="s">
        <v>3</v>
      </c>
      <c r="DM151" t="s">
        <v>3</v>
      </c>
      <c r="DN151">
        <v>0</v>
      </c>
      <c r="DO151">
        <v>0</v>
      </c>
      <c r="DP151">
        <v>1</v>
      </c>
      <c r="DQ151">
        <v>1</v>
      </c>
      <c r="DU151">
        <v>16987630</v>
      </c>
      <c r="DV151" t="s">
        <v>18</v>
      </c>
      <c r="DW151" t="s">
        <v>18</v>
      </c>
      <c r="DX151">
        <v>1</v>
      </c>
      <c r="DZ151" t="s">
        <v>3</v>
      </c>
      <c r="EA151" t="s">
        <v>3</v>
      </c>
      <c r="EB151" t="s">
        <v>3</v>
      </c>
      <c r="EC151" t="s">
        <v>3</v>
      </c>
      <c r="EE151">
        <v>1441815344</v>
      </c>
      <c r="EF151">
        <v>1</v>
      </c>
      <c r="EG151" t="s">
        <v>20</v>
      </c>
      <c r="EH151">
        <v>0</v>
      </c>
      <c r="EI151" t="s">
        <v>3</v>
      </c>
      <c r="EJ151">
        <v>4</v>
      </c>
      <c r="EK151">
        <v>0</v>
      </c>
      <c r="EL151" t="s">
        <v>21</v>
      </c>
      <c r="EM151" t="s">
        <v>22</v>
      </c>
      <c r="EO151" t="s">
        <v>3</v>
      </c>
      <c r="EQ151">
        <v>1024</v>
      </c>
      <c r="ER151">
        <v>207.17</v>
      </c>
      <c r="ES151">
        <v>0</v>
      </c>
      <c r="ET151">
        <v>0</v>
      </c>
      <c r="EU151">
        <v>0</v>
      </c>
      <c r="EV151">
        <v>207.17</v>
      </c>
      <c r="EW151">
        <v>0.4</v>
      </c>
      <c r="EX151">
        <v>0</v>
      </c>
      <c r="EY151">
        <v>0</v>
      </c>
      <c r="FQ151">
        <v>0</v>
      </c>
      <c r="FR151">
        <f t="shared" si="277"/>
        <v>0</v>
      </c>
      <c r="FS151">
        <v>0</v>
      </c>
      <c r="FX151">
        <v>70</v>
      </c>
      <c r="FY151">
        <v>10</v>
      </c>
      <c r="GA151" t="s">
        <v>3</v>
      </c>
      <c r="GD151">
        <v>0</v>
      </c>
      <c r="GF151">
        <v>-1777342782</v>
      </c>
      <c r="GG151">
        <v>2</v>
      </c>
      <c r="GH151">
        <v>1</v>
      </c>
      <c r="GI151">
        <v>-2</v>
      </c>
      <c r="GJ151">
        <v>0</v>
      </c>
      <c r="GK151">
        <f>ROUND(R151*(R12)/100,2)</f>
        <v>0</v>
      </c>
      <c r="GL151">
        <f t="shared" si="278"/>
        <v>0</v>
      </c>
      <c r="GM151">
        <f t="shared" si="279"/>
        <v>29832.48</v>
      </c>
      <c r="GN151">
        <f t="shared" si="280"/>
        <v>0</v>
      </c>
      <c r="GO151">
        <f t="shared" si="281"/>
        <v>0</v>
      </c>
      <c r="GP151">
        <f t="shared" si="282"/>
        <v>29832.48</v>
      </c>
      <c r="GR151">
        <v>0</v>
      </c>
      <c r="GS151">
        <v>3</v>
      </c>
      <c r="GT151">
        <v>0</v>
      </c>
      <c r="GU151" t="s">
        <v>3</v>
      </c>
      <c r="GV151">
        <f t="shared" si="283"/>
        <v>0</v>
      </c>
      <c r="GW151">
        <v>1</v>
      </c>
      <c r="GX151">
        <f t="shared" si="284"/>
        <v>0</v>
      </c>
      <c r="HA151">
        <v>0</v>
      </c>
      <c r="HB151">
        <v>0</v>
      </c>
      <c r="HC151">
        <f t="shared" si="285"/>
        <v>0</v>
      </c>
      <c r="HE151" t="s">
        <v>3</v>
      </c>
      <c r="HF151" t="s">
        <v>3</v>
      </c>
      <c r="HM151" t="s">
        <v>3</v>
      </c>
      <c r="HN151" t="s">
        <v>3</v>
      </c>
      <c r="HO151" t="s">
        <v>3</v>
      </c>
      <c r="HP151" t="s">
        <v>3</v>
      </c>
      <c r="HQ151" t="s">
        <v>3</v>
      </c>
      <c r="IK151">
        <v>0</v>
      </c>
    </row>
    <row r="152" spans="1:245" x14ac:dyDescent="0.2">
      <c r="A152">
        <v>19</v>
      </c>
      <c r="B152">
        <v>1</v>
      </c>
      <c r="F152" t="s">
        <v>3</v>
      </c>
      <c r="G152" t="s">
        <v>260</v>
      </c>
      <c r="H152" t="s">
        <v>3</v>
      </c>
      <c r="AA152">
        <v>1</v>
      </c>
      <c r="IK152">
        <v>0</v>
      </c>
    </row>
    <row r="153" spans="1:245" x14ac:dyDescent="0.2">
      <c r="A153">
        <v>17</v>
      </c>
      <c r="B153">
        <v>1</v>
      </c>
      <c r="C153">
        <f>ROW(SmtRes!A210)</f>
        <v>210</v>
      </c>
      <c r="D153">
        <f>ROW(EtalonRes!A272)</f>
        <v>272</v>
      </c>
      <c r="E153" t="s">
        <v>3</v>
      </c>
      <c r="F153" t="s">
        <v>261</v>
      </c>
      <c r="G153" t="s">
        <v>262</v>
      </c>
      <c r="H153" t="s">
        <v>222</v>
      </c>
      <c r="I153">
        <v>1</v>
      </c>
      <c r="J153">
        <v>0</v>
      </c>
      <c r="K153">
        <v>1</v>
      </c>
      <c r="O153">
        <f t="shared" ref="O153:O158" si="288">ROUND(CP153,2)</f>
        <v>58964.81</v>
      </c>
      <c r="P153">
        <f t="shared" ref="P153:P158" si="289">ROUND(CQ153*I153,2)</f>
        <v>3224.09</v>
      </c>
      <c r="Q153">
        <f t="shared" ref="Q153:Q158" si="290">ROUND(CR153*I153,2)</f>
        <v>0</v>
      </c>
      <c r="R153">
        <f t="shared" ref="R153:R158" si="291">ROUND(CS153*I153,2)</f>
        <v>0</v>
      </c>
      <c r="S153">
        <f t="shared" ref="S153:S158" si="292">ROUND(CT153*I153,2)</f>
        <v>55740.72</v>
      </c>
      <c r="T153">
        <f t="shared" ref="T153:T158" si="293">ROUND(CU153*I153,2)</f>
        <v>0</v>
      </c>
      <c r="U153">
        <f t="shared" ref="U153:U158" si="294">CV153*I153</f>
        <v>84</v>
      </c>
      <c r="V153">
        <f t="shared" ref="V153:V158" si="295">CW153*I153</f>
        <v>0</v>
      </c>
      <c r="W153">
        <f t="shared" ref="W153:W158" si="296">ROUND(CX153*I153,2)</f>
        <v>0</v>
      </c>
      <c r="X153">
        <f t="shared" ref="X153:Y158" si="297">ROUND(CY153,2)</f>
        <v>39018.5</v>
      </c>
      <c r="Y153">
        <f t="shared" si="297"/>
        <v>5574.07</v>
      </c>
      <c r="AA153">
        <v>-1</v>
      </c>
      <c r="AB153">
        <f t="shared" ref="AB153:AB158" si="298">ROUND((AC153+AD153+AF153),6)</f>
        <v>58964.81</v>
      </c>
      <c r="AC153">
        <f>ROUND((ES153),6)</f>
        <v>3224.09</v>
      </c>
      <c r="AD153">
        <f>ROUND((((ET153)-(EU153))+AE153),6)</f>
        <v>0</v>
      </c>
      <c r="AE153">
        <f>ROUND((EU153),6)</f>
        <v>0</v>
      </c>
      <c r="AF153">
        <f>ROUND((EV153),6)</f>
        <v>55740.72</v>
      </c>
      <c r="AG153">
        <f t="shared" ref="AG153:AG158" si="299">ROUND((AP153),6)</f>
        <v>0</v>
      </c>
      <c r="AH153">
        <f>(EW153)</f>
        <v>84</v>
      </c>
      <c r="AI153">
        <f>(EX153)</f>
        <v>0</v>
      </c>
      <c r="AJ153">
        <f t="shared" ref="AJ153:AJ158" si="300">(AS153)</f>
        <v>0</v>
      </c>
      <c r="AK153">
        <v>58964.81</v>
      </c>
      <c r="AL153">
        <v>3224.09</v>
      </c>
      <c r="AM153">
        <v>0</v>
      </c>
      <c r="AN153">
        <v>0</v>
      </c>
      <c r="AO153">
        <v>55740.72</v>
      </c>
      <c r="AP153">
        <v>0</v>
      </c>
      <c r="AQ153">
        <v>84</v>
      </c>
      <c r="AR153">
        <v>0</v>
      </c>
      <c r="AS153">
        <v>0</v>
      </c>
      <c r="AT153">
        <v>70</v>
      </c>
      <c r="AU153">
        <v>10</v>
      </c>
      <c r="AV153">
        <v>1</v>
      </c>
      <c r="AW153">
        <v>1</v>
      </c>
      <c r="AZ153">
        <v>1</v>
      </c>
      <c r="BA153">
        <v>1</v>
      </c>
      <c r="BB153">
        <v>1</v>
      </c>
      <c r="BC153">
        <v>1</v>
      </c>
      <c r="BD153" t="s">
        <v>3</v>
      </c>
      <c r="BE153" t="s">
        <v>3</v>
      </c>
      <c r="BF153" t="s">
        <v>3</v>
      </c>
      <c r="BG153" t="s">
        <v>3</v>
      </c>
      <c r="BH153">
        <v>0</v>
      </c>
      <c r="BI153">
        <v>4</v>
      </c>
      <c r="BJ153" t="s">
        <v>263</v>
      </c>
      <c r="BM153">
        <v>0</v>
      </c>
      <c r="BN153">
        <v>0</v>
      </c>
      <c r="BO153" t="s">
        <v>3</v>
      </c>
      <c r="BP153">
        <v>0</v>
      </c>
      <c r="BQ153">
        <v>1</v>
      </c>
      <c r="BR153">
        <v>0</v>
      </c>
      <c r="BS153">
        <v>1</v>
      </c>
      <c r="BT153">
        <v>1</v>
      </c>
      <c r="BU153">
        <v>1</v>
      </c>
      <c r="BV153">
        <v>1</v>
      </c>
      <c r="BW153">
        <v>1</v>
      </c>
      <c r="BX153">
        <v>1</v>
      </c>
      <c r="BY153" t="s">
        <v>3</v>
      </c>
      <c r="BZ153">
        <v>70</v>
      </c>
      <c r="CA153">
        <v>10</v>
      </c>
      <c r="CB153" t="s">
        <v>3</v>
      </c>
      <c r="CE153">
        <v>0</v>
      </c>
      <c r="CF153">
        <v>0</v>
      </c>
      <c r="CG153">
        <v>0</v>
      </c>
      <c r="CM153">
        <v>0</v>
      </c>
      <c r="CN153" t="s">
        <v>3</v>
      </c>
      <c r="CO153">
        <v>0</v>
      </c>
      <c r="CP153">
        <f t="shared" ref="CP153:CP158" si="301">(P153+Q153+S153)</f>
        <v>58964.81</v>
      </c>
      <c r="CQ153">
        <f t="shared" ref="CQ153:CQ158" si="302">(AC153*BC153*AW153)</f>
        <v>3224.09</v>
      </c>
      <c r="CR153">
        <f>((((ET153)*BB153-(EU153)*BS153)+AE153*BS153)*AV153)</f>
        <v>0</v>
      </c>
      <c r="CS153">
        <f t="shared" ref="CS153:CS158" si="303">(AE153*BS153*AV153)</f>
        <v>0</v>
      </c>
      <c r="CT153">
        <f t="shared" ref="CT153:CT158" si="304">(AF153*BA153*AV153)</f>
        <v>55740.72</v>
      </c>
      <c r="CU153">
        <f t="shared" ref="CU153:CU158" si="305">AG153</f>
        <v>0</v>
      </c>
      <c r="CV153">
        <f t="shared" ref="CV153:CV158" si="306">(AH153*AV153)</f>
        <v>84</v>
      </c>
      <c r="CW153">
        <f t="shared" ref="CW153:CX158" si="307">AI153</f>
        <v>0</v>
      </c>
      <c r="CX153">
        <f t="shared" si="307"/>
        <v>0</v>
      </c>
      <c r="CY153">
        <f t="shared" ref="CY153:CY158" si="308">((S153*BZ153)/100)</f>
        <v>39018.504000000001</v>
      </c>
      <c r="CZ153">
        <f t="shared" ref="CZ153:CZ158" si="309">((S153*CA153)/100)</f>
        <v>5574.0719999999992</v>
      </c>
      <c r="DC153" t="s">
        <v>3</v>
      </c>
      <c r="DD153" t="s">
        <v>3</v>
      </c>
      <c r="DE153" t="s">
        <v>3</v>
      </c>
      <c r="DF153" t="s">
        <v>3</v>
      </c>
      <c r="DG153" t="s">
        <v>3</v>
      </c>
      <c r="DH153" t="s">
        <v>3</v>
      </c>
      <c r="DI153" t="s">
        <v>3</v>
      </c>
      <c r="DJ153" t="s">
        <v>3</v>
      </c>
      <c r="DK153" t="s">
        <v>3</v>
      </c>
      <c r="DL153" t="s">
        <v>3</v>
      </c>
      <c r="DM153" t="s">
        <v>3</v>
      </c>
      <c r="DN153">
        <v>0</v>
      </c>
      <c r="DO153">
        <v>0</v>
      </c>
      <c r="DP153">
        <v>1</v>
      </c>
      <c r="DQ153">
        <v>1</v>
      </c>
      <c r="DU153">
        <v>1013</v>
      </c>
      <c r="DV153" t="s">
        <v>222</v>
      </c>
      <c r="DW153" t="s">
        <v>222</v>
      </c>
      <c r="DX153">
        <v>1</v>
      </c>
      <c r="DZ153" t="s">
        <v>3</v>
      </c>
      <c r="EA153" t="s">
        <v>3</v>
      </c>
      <c r="EB153" t="s">
        <v>3</v>
      </c>
      <c r="EC153" t="s">
        <v>3</v>
      </c>
      <c r="EE153">
        <v>1441815344</v>
      </c>
      <c r="EF153">
        <v>1</v>
      </c>
      <c r="EG153" t="s">
        <v>20</v>
      </c>
      <c r="EH153">
        <v>0</v>
      </c>
      <c r="EI153" t="s">
        <v>3</v>
      </c>
      <c r="EJ153">
        <v>4</v>
      </c>
      <c r="EK153">
        <v>0</v>
      </c>
      <c r="EL153" t="s">
        <v>21</v>
      </c>
      <c r="EM153" t="s">
        <v>22</v>
      </c>
      <c r="EO153" t="s">
        <v>3</v>
      </c>
      <c r="EQ153">
        <v>1024</v>
      </c>
      <c r="ER153">
        <v>58964.81</v>
      </c>
      <c r="ES153">
        <v>3224.09</v>
      </c>
      <c r="ET153">
        <v>0</v>
      </c>
      <c r="EU153">
        <v>0</v>
      </c>
      <c r="EV153">
        <v>55740.72</v>
      </c>
      <c r="EW153">
        <v>84</v>
      </c>
      <c r="EX153">
        <v>0</v>
      </c>
      <c r="EY153">
        <v>0</v>
      </c>
      <c r="FQ153">
        <v>0</v>
      </c>
      <c r="FR153">
        <f t="shared" ref="FR153:FR158" si="310">ROUND(IF(BI153=3,GM153,0),2)</f>
        <v>0</v>
      </c>
      <c r="FS153">
        <v>0</v>
      </c>
      <c r="FX153">
        <v>70</v>
      </c>
      <c r="FY153">
        <v>10</v>
      </c>
      <c r="GA153" t="s">
        <v>3</v>
      </c>
      <c r="GD153">
        <v>0</v>
      </c>
      <c r="GF153">
        <v>-1359812122</v>
      </c>
      <c r="GG153">
        <v>2</v>
      </c>
      <c r="GH153">
        <v>1</v>
      </c>
      <c r="GI153">
        <v>-2</v>
      </c>
      <c r="GJ153">
        <v>0</v>
      </c>
      <c r="GK153">
        <f>ROUND(R153*(R12)/100,2)</f>
        <v>0</v>
      </c>
      <c r="GL153">
        <f t="shared" ref="GL153:GL158" si="311">ROUND(IF(AND(BH153=3,BI153=3,FS153&lt;&gt;0),P153,0),2)</f>
        <v>0</v>
      </c>
      <c r="GM153">
        <f t="shared" ref="GM153:GM158" si="312">ROUND(O153+X153+Y153+GK153,2)+GX153</f>
        <v>103557.38</v>
      </c>
      <c r="GN153">
        <f t="shared" ref="GN153:GN158" si="313">IF(OR(BI153=0,BI153=1),GM153-GX153,0)</f>
        <v>0</v>
      </c>
      <c r="GO153">
        <f t="shared" ref="GO153:GO158" si="314">IF(BI153=2,GM153-GX153,0)</f>
        <v>0</v>
      </c>
      <c r="GP153">
        <f t="shared" ref="GP153:GP158" si="315">IF(BI153=4,GM153-GX153,0)</f>
        <v>103557.38</v>
      </c>
      <c r="GR153">
        <v>0</v>
      </c>
      <c r="GS153">
        <v>3</v>
      </c>
      <c r="GT153">
        <v>0</v>
      </c>
      <c r="GU153" t="s">
        <v>3</v>
      </c>
      <c r="GV153">
        <f t="shared" ref="GV153:GV158" si="316">ROUND((GT153),6)</f>
        <v>0</v>
      </c>
      <c r="GW153">
        <v>1</v>
      </c>
      <c r="GX153">
        <f t="shared" ref="GX153:GX158" si="317">ROUND(HC153*I153,2)</f>
        <v>0</v>
      </c>
      <c r="HA153">
        <v>0</v>
      </c>
      <c r="HB153">
        <v>0</v>
      </c>
      <c r="HC153">
        <f t="shared" ref="HC153:HC158" si="318">GV153*GW153</f>
        <v>0</v>
      </c>
      <c r="HE153" t="s">
        <v>3</v>
      </c>
      <c r="HF153" t="s">
        <v>3</v>
      </c>
      <c r="HM153" t="s">
        <v>3</v>
      </c>
      <c r="HN153" t="s">
        <v>3</v>
      </c>
      <c r="HO153" t="s">
        <v>3</v>
      </c>
      <c r="HP153" t="s">
        <v>3</v>
      </c>
      <c r="HQ153" t="s">
        <v>3</v>
      </c>
      <c r="IK153">
        <v>0</v>
      </c>
    </row>
    <row r="154" spans="1:245" x14ac:dyDescent="0.2">
      <c r="A154">
        <v>17</v>
      </c>
      <c r="B154">
        <v>1</v>
      </c>
      <c r="D154">
        <f>ROW(EtalonRes!A275)</f>
        <v>275</v>
      </c>
      <c r="E154" t="s">
        <v>264</v>
      </c>
      <c r="F154" t="s">
        <v>265</v>
      </c>
      <c r="G154" t="s">
        <v>266</v>
      </c>
      <c r="H154" t="s">
        <v>222</v>
      </c>
      <c r="I154">
        <v>1</v>
      </c>
      <c r="J154">
        <v>0</v>
      </c>
      <c r="K154">
        <v>1</v>
      </c>
      <c r="O154">
        <f t="shared" si="288"/>
        <v>4191</v>
      </c>
      <c r="P154">
        <f t="shared" si="289"/>
        <v>20.16</v>
      </c>
      <c r="Q154">
        <f t="shared" si="290"/>
        <v>3.58</v>
      </c>
      <c r="R154">
        <f t="shared" si="291"/>
        <v>0.04</v>
      </c>
      <c r="S154">
        <f t="shared" si="292"/>
        <v>4167.26</v>
      </c>
      <c r="T154">
        <f t="shared" si="293"/>
        <v>0</v>
      </c>
      <c r="U154">
        <f t="shared" si="294"/>
        <v>6.28</v>
      </c>
      <c r="V154">
        <f t="shared" si="295"/>
        <v>0</v>
      </c>
      <c r="W154">
        <f t="shared" si="296"/>
        <v>0</v>
      </c>
      <c r="X154">
        <f t="shared" si="297"/>
        <v>2917.08</v>
      </c>
      <c r="Y154">
        <f t="shared" si="297"/>
        <v>416.73</v>
      </c>
      <c r="AA154">
        <v>1473083510</v>
      </c>
      <c r="AB154">
        <f t="shared" si="298"/>
        <v>4191</v>
      </c>
      <c r="AC154">
        <f>ROUND(((ES154*2)),6)</f>
        <v>20.16</v>
      </c>
      <c r="AD154">
        <f>ROUND(((((ET154*2))-((EU154*2)))+AE154),6)</f>
        <v>3.58</v>
      </c>
      <c r="AE154">
        <f>ROUND(((EU154*2)),6)</f>
        <v>0.04</v>
      </c>
      <c r="AF154">
        <f>ROUND(((EV154*2)),6)</f>
        <v>4167.26</v>
      </c>
      <c r="AG154">
        <f t="shared" si="299"/>
        <v>0</v>
      </c>
      <c r="AH154">
        <f>((EW154*2))</f>
        <v>6.28</v>
      </c>
      <c r="AI154">
        <f>((EX154*2))</f>
        <v>0</v>
      </c>
      <c r="AJ154">
        <f t="shared" si="300"/>
        <v>0</v>
      </c>
      <c r="AK154">
        <v>2095.5</v>
      </c>
      <c r="AL154">
        <v>10.08</v>
      </c>
      <c r="AM154">
        <v>1.79</v>
      </c>
      <c r="AN154">
        <v>0.02</v>
      </c>
      <c r="AO154">
        <v>2083.63</v>
      </c>
      <c r="AP154">
        <v>0</v>
      </c>
      <c r="AQ154">
        <v>3.14</v>
      </c>
      <c r="AR154">
        <v>0</v>
      </c>
      <c r="AS154">
        <v>0</v>
      </c>
      <c r="AT154">
        <v>70</v>
      </c>
      <c r="AU154">
        <v>10</v>
      </c>
      <c r="AV154">
        <v>1</v>
      </c>
      <c r="AW154">
        <v>1</v>
      </c>
      <c r="AZ154">
        <v>1</v>
      </c>
      <c r="BA154">
        <v>1</v>
      </c>
      <c r="BB154">
        <v>1</v>
      </c>
      <c r="BC154">
        <v>1</v>
      </c>
      <c r="BD154" t="s">
        <v>3</v>
      </c>
      <c r="BE154" t="s">
        <v>3</v>
      </c>
      <c r="BF154" t="s">
        <v>3</v>
      </c>
      <c r="BG154" t="s">
        <v>3</v>
      </c>
      <c r="BH154">
        <v>0</v>
      </c>
      <c r="BI154">
        <v>4</v>
      </c>
      <c r="BJ154" t="s">
        <v>267</v>
      </c>
      <c r="BM154">
        <v>0</v>
      </c>
      <c r="BN154">
        <v>0</v>
      </c>
      <c r="BO154" t="s">
        <v>3</v>
      </c>
      <c r="BP154">
        <v>0</v>
      </c>
      <c r="BQ154">
        <v>1</v>
      </c>
      <c r="BR154">
        <v>0</v>
      </c>
      <c r="BS154">
        <v>1</v>
      </c>
      <c r="BT154">
        <v>1</v>
      </c>
      <c r="BU154">
        <v>1</v>
      </c>
      <c r="BV154">
        <v>1</v>
      </c>
      <c r="BW154">
        <v>1</v>
      </c>
      <c r="BX154">
        <v>1</v>
      </c>
      <c r="BY154" t="s">
        <v>3</v>
      </c>
      <c r="BZ154">
        <v>70</v>
      </c>
      <c r="CA154">
        <v>10</v>
      </c>
      <c r="CB154" t="s">
        <v>3</v>
      </c>
      <c r="CE154">
        <v>0</v>
      </c>
      <c r="CF154">
        <v>0</v>
      </c>
      <c r="CG154">
        <v>0</v>
      </c>
      <c r="CM154">
        <v>0</v>
      </c>
      <c r="CN154" t="s">
        <v>3</v>
      </c>
      <c r="CO154">
        <v>0</v>
      </c>
      <c r="CP154">
        <f t="shared" si="301"/>
        <v>4191</v>
      </c>
      <c r="CQ154">
        <f t="shared" si="302"/>
        <v>20.16</v>
      </c>
      <c r="CR154">
        <f>(((((ET154*2))*BB154-((EU154*2))*BS154)+AE154*BS154)*AV154)</f>
        <v>3.58</v>
      </c>
      <c r="CS154">
        <f t="shared" si="303"/>
        <v>0.04</v>
      </c>
      <c r="CT154">
        <f t="shared" si="304"/>
        <v>4167.26</v>
      </c>
      <c r="CU154">
        <f t="shared" si="305"/>
        <v>0</v>
      </c>
      <c r="CV154">
        <f t="shared" si="306"/>
        <v>6.28</v>
      </c>
      <c r="CW154">
        <f t="shared" si="307"/>
        <v>0</v>
      </c>
      <c r="CX154">
        <f t="shared" si="307"/>
        <v>0</v>
      </c>
      <c r="CY154">
        <f t="shared" si="308"/>
        <v>2917.0820000000003</v>
      </c>
      <c r="CZ154">
        <f t="shared" si="309"/>
        <v>416.72600000000006</v>
      </c>
      <c r="DC154" t="s">
        <v>3</v>
      </c>
      <c r="DD154" t="s">
        <v>228</v>
      </c>
      <c r="DE154" t="s">
        <v>228</v>
      </c>
      <c r="DF154" t="s">
        <v>228</v>
      </c>
      <c r="DG154" t="s">
        <v>228</v>
      </c>
      <c r="DH154" t="s">
        <v>3</v>
      </c>
      <c r="DI154" t="s">
        <v>228</v>
      </c>
      <c r="DJ154" t="s">
        <v>228</v>
      </c>
      <c r="DK154" t="s">
        <v>3</v>
      </c>
      <c r="DL154" t="s">
        <v>3</v>
      </c>
      <c r="DM154" t="s">
        <v>3</v>
      </c>
      <c r="DN154">
        <v>0</v>
      </c>
      <c r="DO154">
        <v>0</v>
      </c>
      <c r="DP154">
        <v>1</v>
      </c>
      <c r="DQ154">
        <v>1</v>
      </c>
      <c r="DU154">
        <v>1013</v>
      </c>
      <c r="DV154" t="s">
        <v>222</v>
      </c>
      <c r="DW154" t="s">
        <v>222</v>
      </c>
      <c r="DX154">
        <v>1</v>
      </c>
      <c r="DZ154" t="s">
        <v>3</v>
      </c>
      <c r="EA154" t="s">
        <v>3</v>
      </c>
      <c r="EB154" t="s">
        <v>3</v>
      </c>
      <c r="EC154" t="s">
        <v>3</v>
      </c>
      <c r="EE154">
        <v>1441815344</v>
      </c>
      <c r="EF154">
        <v>1</v>
      </c>
      <c r="EG154" t="s">
        <v>20</v>
      </c>
      <c r="EH154">
        <v>0</v>
      </c>
      <c r="EI154" t="s">
        <v>3</v>
      </c>
      <c r="EJ154">
        <v>4</v>
      </c>
      <c r="EK154">
        <v>0</v>
      </c>
      <c r="EL154" t="s">
        <v>21</v>
      </c>
      <c r="EM154" t="s">
        <v>22</v>
      </c>
      <c r="EO154" t="s">
        <v>3</v>
      </c>
      <c r="EQ154">
        <v>0</v>
      </c>
      <c r="ER154">
        <v>2095.5</v>
      </c>
      <c r="ES154">
        <v>10.08</v>
      </c>
      <c r="ET154">
        <v>1.79</v>
      </c>
      <c r="EU154">
        <v>0.02</v>
      </c>
      <c r="EV154">
        <v>2083.63</v>
      </c>
      <c r="EW154">
        <v>3.14</v>
      </c>
      <c r="EX154">
        <v>0</v>
      </c>
      <c r="EY154">
        <v>0</v>
      </c>
      <c r="FQ154">
        <v>0</v>
      </c>
      <c r="FR154">
        <f t="shared" si="310"/>
        <v>0</v>
      </c>
      <c r="FS154">
        <v>0</v>
      </c>
      <c r="FX154">
        <v>70</v>
      </c>
      <c r="FY154">
        <v>10</v>
      </c>
      <c r="GA154" t="s">
        <v>3</v>
      </c>
      <c r="GD154">
        <v>0</v>
      </c>
      <c r="GF154">
        <v>984652662</v>
      </c>
      <c r="GG154">
        <v>2</v>
      </c>
      <c r="GH154">
        <v>1</v>
      </c>
      <c r="GI154">
        <v>-2</v>
      </c>
      <c r="GJ154">
        <v>0</v>
      </c>
      <c r="GK154">
        <f>ROUND(R154*(R12)/100,2)</f>
        <v>0.04</v>
      </c>
      <c r="GL154">
        <f t="shared" si="311"/>
        <v>0</v>
      </c>
      <c r="GM154">
        <f t="shared" si="312"/>
        <v>7524.85</v>
      </c>
      <c r="GN154">
        <f t="shared" si="313"/>
        <v>0</v>
      </c>
      <c r="GO154">
        <f t="shared" si="314"/>
        <v>0</v>
      </c>
      <c r="GP154">
        <f t="shared" si="315"/>
        <v>7524.85</v>
      </c>
      <c r="GR154">
        <v>0</v>
      </c>
      <c r="GS154">
        <v>3</v>
      </c>
      <c r="GT154">
        <v>0</v>
      </c>
      <c r="GU154" t="s">
        <v>3</v>
      </c>
      <c r="GV154">
        <f t="shared" si="316"/>
        <v>0</v>
      </c>
      <c r="GW154">
        <v>1</v>
      </c>
      <c r="GX154">
        <f t="shared" si="317"/>
        <v>0</v>
      </c>
      <c r="HA154">
        <v>0</v>
      </c>
      <c r="HB154">
        <v>0</v>
      </c>
      <c r="HC154">
        <f t="shared" si="318"/>
        <v>0</v>
      </c>
      <c r="HE154" t="s">
        <v>3</v>
      </c>
      <c r="HF154" t="s">
        <v>3</v>
      </c>
      <c r="HM154" t="s">
        <v>3</v>
      </c>
      <c r="HN154" t="s">
        <v>3</v>
      </c>
      <c r="HO154" t="s">
        <v>3</v>
      </c>
      <c r="HP154" t="s">
        <v>3</v>
      </c>
      <c r="HQ154" t="s">
        <v>3</v>
      </c>
      <c r="IK154">
        <v>0</v>
      </c>
    </row>
    <row r="155" spans="1:245" x14ac:dyDescent="0.2">
      <c r="A155">
        <v>17</v>
      </c>
      <c r="B155">
        <v>1</v>
      </c>
      <c r="D155">
        <f>ROW(EtalonRes!A278)</f>
        <v>278</v>
      </c>
      <c r="E155" t="s">
        <v>3</v>
      </c>
      <c r="F155" t="s">
        <v>268</v>
      </c>
      <c r="G155" t="s">
        <v>269</v>
      </c>
      <c r="H155" t="s">
        <v>222</v>
      </c>
      <c r="I155">
        <v>1</v>
      </c>
      <c r="J155">
        <v>0</v>
      </c>
      <c r="K155">
        <v>1</v>
      </c>
      <c r="O155">
        <f t="shared" si="288"/>
        <v>2075.1799999999998</v>
      </c>
      <c r="P155">
        <f t="shared" si="289"/>
        <v>1.26</v>
      </c>
      <c r="Q155">
        <f t="shared" si="290"/>
        <v>3.58</v>
      </c>
      <c r="R155">
        <f t="shared" si="291"/>
        <v>0.04</v>
      </c>
      <c r="S155">
        <f t="shared" si="292"/>
        <v>2070.34</v>
      </c>
      <c r="T155">
        <f t="shared" si="293"/>
        <v>0</v>
      </c>
      <c r="U155">
        <f t="shared" si="294"/>
        <v>3.12</v>
      </c>
      <c r="V155">
        <f t="shared" si="295"/>
        <v>0</v>
      </c>
      <c r="W155">
        <f t="shared" si="296"/>
        <v>0</v>
      </c>
      <c r="X155">
        <f t="shared" si="297"/>
        <v>1449.24</v>
      </c>
      <c r="Y155">
        <f t="shared" si="297"/>
        <v>207.03</v>
      </c>
      <c r="AA155">
        <v>-1</v>
      </c>
      <c r="AB155">
        <f t="shared" si="298"/>
        <v>2075.1799999999998</v>
      </c>
      <c r="AC155">
        <f>ROUND(((ES155*2)),6)</f>
        <v>1.26</v>
      </c>
      <c r="AD155">
        <f>ROUND(((((ET155*2))-((EU155*2)))+AE155),6)</f>
        <v>3.58</v>
      </c>
      <c r="AE155">
        <f>ROUND(((EU155*2)),6)</f>
        <v>0.04</v>
      </c>
      <c r="AF155">
        <f>ROUND(((EV155*2)),6)</f>
        <v>2070.34</v>
      </c>
      <c r="AG155">
        <f t="shared" si="299"/>
        <v>0</v>
      </c>
      <c r="AH155">
        <f>((EW155*2))</f>
        <v>3.12</v>
      </c>
      <c r="AI155">
        <f>((EX155*2))</f>
        <v>0</v>
      </c>
      <c r="AJ155">
        <f t="shared" si="300"/>
        <v>0</v>
      </c>
      <c r="AK155">
        <v>1037.5899999999999</v>
      </c>
      <c r="AL155">
        <v>0.63</v>
      </c>
      <c r="AM155">
        <v>1.79</v>
      </c>
      <c r="AN155">
        <v>0.02</v>
      </c>
      <c r="AO155">
        <v>1035.17</v>
      </c>
      <c r="AP155">
        <v>0</v>
      </c>
      <c r="AQ155">
        <v>1.56</v>
      </c>
      <c r="AR155">
        <v>0</v>
      </c>
      <c r="AS155">
        <v>0</v>
      </c>
      <c r="AT155">
        <v>70</v>
      </c>
      <c r="AU155">
        <v>10</v>
      </c>
      <c r="AV155">
        <v>1</v>
      </c>
      <c r="AW155">
        <v>1</v>
      </c>
      <c r="AZ155">
        <v>1</v>
      </c>
      <c r="BA155">
        <v>1</v>
      </c>
      <c r="BB155">
        <v>1</v>
      </c>
      <c r="BC155">
        <v>1</v>
      </c>
      <c r="BD155" t="s">
        <v>3</v>
      </c>
      <c r="BE155" t="s">
        <v>3</v>
      </c>
      <c r="BF155" t="s">
        <v>3</v>
      </c>
      <c r="BG155" t="s">
        <v>3</v>
      </c>
      <c r="BH155">
        <v>0</v>
      </c>
      <c r="BI155">
        <v>4</v>
      </c>
      <c r="BJ155" t="s">
        <v>270</v>
      </c>
      <c r="BM155">
        <v>0</v>
      </c>
      <c r="BN155">
        <v>0</v>
      </c>
      <c r="BO155" t="s">
        <v>3</v>
      </c>
      <c r="BP155">
        <v>0</v>
      </c>
      <c r="BQ155">
        <v>1</v>
      </c>
      <c r="BR155">
        <v>0</v>
      </c>
      <c r="BS155">
        <v>1</v>
      </c>
      <c r="BT155">
        <v>1</v>
      </c>
      <c r="BU155">
        <v>1</v>
      </c>
      <c r="BV155">
        <v>1</v>
      </c>
      <c r="BW155">
        <v>1</v>
      </c>
      <c r="BX155">
        <v>1</v>
      </c>
      <c r="BY155" t="s">
        <v>3</v>
      </c>
      <c r="BZ155">
        <v>70</v>
      </c>
      <c r="CA155">
        <v>10</v>
      </c>
      <c r="CB155" t="s">
        <v>3</v>
      </c>
      <c r="CE155">
        <v>0</v>
      </c>
      <c r="CF155">
        <v>0</v>
      </c>
      <c r="CG155">
        <v>0</v>
      </c>
      <c r="CM155">
        <v>0</v>
      </c>
      <c r="CN155" t="s">
        <v>3</v>
      </c>
      <c r="CO155">
        <v>0</v>
      </c>
      <c r="CP155">
        <f t="shared" si="301"/>
        <v>2075.1800000000003</v>
      </c>
      <c r="CQ155">
        <f t="shared" si="302"/>
        <v>1.26</v>
      </c>
      <c r="CR155">
        <f>(((((ET155*2))*BB155-((EU155*2))*BS155)+AE155*BS155)*AV155)</f>
        <v>3.58</v>
      </c>
      <c r="CS155">
        <f t="shared" si="303"/>
        <v>0.04</v>
      </c>
      <c r="CT155">
        <f t="shared" si="304"/>
        <v>2070.34</v>
      </c>
      <c r="CU155">
        <f t="shared" si="305"/>
        <v>0</v>
      </c>
      <c r="CV155">
        <f t="shared" si="306"/>
        <v>3.12</v>
      </c>
      <c r="CW155">
        <f t="shared" si="307"/>
        <v>0</v>
      </c>
      <c r="CX155">
        <f t="shared" si="307"/>
        <v>0</v>
      </c>
      <c r="CY155">
        <f t="shared" si="308"/>
        <v>1449.2380000000003</v>
      </c>
      <c r="CZ155">
        <f t="shared" si="309"/>
        <v>207.03400000000002</v>
      </c>
      <c r="DC155" t="s">
        <v>3</v>
      </c>
      <c r="DD155" t="s">
        <v>228</v>
      </c>
      <c r="DE155" t="s">
        <v>228</v>
      </c>
      <c r="DF155" t="s">
        <v>228</v>
      </c>
      <c r="DG155" t="s">
        <v>228</v>
      </c>
      <c r="DH155" t="s">
        <v>3</v>
      </c>
      <c r="DI155" t="s">
        <v>228</v>
      </c>
      <c r="DJ155" t="s">
        <v>228</v>
      </c>
      <c r="DK155" t="s">
        <v>3</v>
      </c>
      <c r="DL155" t="s">
        <v>3</v>
      </c>
      <c r="DM155" t="s">
        <v>3</v>
      </c>
      <c r="DN155">
        <v>0</v>
      </c>
      <c r="DO155">
        <v>0</v>
      </c>
      <c r="DP155">
        <v>1</v>
      </c>
      <c r="DQ155">
        <v>1</v>
      </c>
      <c r="DU155">
        <v>1013</v>
      </c>
      <c r="DV155" t="s">
        <v>222</v>
      </c>
      <c r="DW155" t="s">
        <v>222</v>
      </c>
      <c r="DX155">
        <v>1</v>
      </c>
      <c r="DZ155" t="s">
        <v>3</v>
      </c>
      <c r="EA155" t="s">
        <v>3</v>
      </c>
      <c r="EB155" t="s">
        <v>3</v>
      </c>
      <c r="EC155" t="s">
        <v>3</v>
      </c>
      <c r="EE155">
        <v>1441815344</v>
      </c>
      <c r="EF155">
        <v>1</v>
      </c>
      <c r="EG155" t="s">
        <v>20</v>
      </c>
      <c r="EH155">
        <v>0</v>
      </c>
      <c r="EI155" t="s">
        <v>3</v>
      </c>
      <c r="EJ155">
        <v>4</v>
      </c>
      <c r="EK155">
        <v>0</v>
      </c>
      <c r="EL155" t="s">
        <v>21</v>
      </c>
      <c r="EM155" t="s">
        <v>22</v>
      </c>
      <c r="EO155" t="s">
        <v>3</v>
      </c>
      <c r="EQ155">
        <v>1024</v>
      </c>
      <c r="ER155">
        <v>1037.5899999999999</v>
      </c>
      <c r="ES155">
        <v>0.63</v>
      </c>
      <c r="ET155">
        <v>1.79</v>
      </c>
      <c r="EU155">
        <v>0.02</v>
      </c>
      <c r="EV155">
        <v>1035.17</v>
      </c>
      <c r="EW155">
        <v>1.56</v>
      </c>
      <c r="EX155">
        <v>0</v>
      </c>
      <c r="EY155">
        <v>0</v>
      </c>
      <c r="FQ155">
        <v>0</v>
      </c>
      <c r="FR155">
        <f t="shared" si="310"/>
        <v>0</v>
      </c>
      <c r="FS155">
        <v>0</v>
      </c>
      <c r="FX155">
        <v>70</v>
      </c>
      <c r="FY155">
        <v>10</v>
      </c>
      <c r="GA155" t="s">
        <v>3</v>
      </c>
      <c r="GD155">
        <v>0</v>
      </c>
      <c r="GF155">
        <v>1684339458</v>
      </c>
      <c r="GG155">
        <v>2</v>
      </c>
      <c r="GH155">
        <v>1</v>
      </c>
      <c r="GI155">
        <v>-2</v>
      </c>
      <c r="GJ155">
        <v>0</v>
      </c>
      <c r="GK155">
        <f>ROUND(R155*(R12)/100,2)</f>
        <v>0.04</v>
      </c>
      <c r="GL155">
        <f t="shared" si="311"/>
        <v>0</v>
      </c>
      <c r="GM155">
        <f t="shared" si="312"/>
        <v>3731.49</v>
      </c>
      <c r="GN155">
        <f t="shared" si="313"/>
        <v>0</v>
      </c>
      <c r="GO155">
        <f t="shared" si="314"/>
        <v>0</v>
      </c>
      <c r="GP155">
        <f t="shared" si="315"/>
        <v>3731.49</v>
      </c>
      <c r="GR155">
        <v>0</v>
      </c>
      <c r="GS155">
        <v>3</v>
      </c>
      <c r="GT155">
        <v>0</v>
      </c>
      <c r="GU155" t="s">
        <v>3</v>
      </c>
      <c r="GV155">
        <f t="shared" si="316"/>
        <v>0</v>
      </c>
      <c r="GW155">
        <v>1</v>
      </c>
      <c r="GX155">
        <f t="shared" si="317"/>
        <v>0</v>
      </c>
      <c r="HA155">
        <v>0</v>
      </c>
      <c r="HB155">
        <v>0</v>
      </c>
      <c r="HC155">
        <f t="shared" si="318"/>
        <v>0</v>
      </c>
      <c r="HE155" t="s">
        <v>3</v>
      </c>
      <c r="HF155" t="s">
        <v>3</v>
      </c>
      <c r="HM155" t="s">
        <v>3</v>
      </c>
      <c r="HN155" t="s">
        <v>3</v>
      </c>
      <c r="HO155" t="s">
        <v>3</v>
      </c>
      <c r="HP155" t="s">
        <v>3</v>
      </c>
      <c r="HQ155" t="s">
        <v>3</v>
      </c>
      <c r="IK155">
        <v>0</v>
      </c>
    </row>
    <row r="156" spans="1:245" x14ac:dyDescent="0.2">
      <c r="A156">
        <v>17</v>
      </c>
      <c r="B156">
        <v>1</v>
      </c>
      <c r="C156">
        <f>ROW(SmtRes!A214)</f>
        <v>214</v>
      </c>
      <c r="D156">
        <f>ROW(EtalonRes!A282)</f>
        <v>282</v>
      </c>
      <c r="E156" t="s">
        <v>3</v>
      </c>
      <c r="F156" t="s">
        <v>271</v>
      </c>
      <c r="G156" t="s">
        <v>272</v>
      </c>
      <c r="H156" t="s">
        <v>18</v>
      </c>
      <c r="I156">
        <v>1</v>
      </c>
      <c r="J156">
        <v>0</v>
      </c>
      <c r="K156">
        <v>1</v>
      </c>
      <c r="O156">
        <f t="shared" si="288"/>
        <v>9410.74</v>
      </c>
      <c r="P156">
        <f t="shared" si="289"/>
        <v>326.95</v>
      </c>
      <c r="Q156">
        <f t="shared" si="290"/>
        <v>3214.99</v>
      </c>
      <c r="R156">
        <f t="shared" si="291"/>
        <v>2024.88</v>
      </c>
      <c r="S156">
        <f t="shared" si="292"/>
        <v>5868.8</v>
      </c>
      <c r="T156">
        <f t="shared" si="293"/>
        <v>0</v>
      </c>
      <c r="U156">
        <f t="shared" si="294"/>
        <v>9.6</v>
      </c>
      <c r="V156">
        <f t="shared" si="295"/>
        <v>0</v>
      </c>
      <c r="W156">
        <f t="shared" si="296"/>
        <v>0</v>
      </c>
      <c r="X156">
        <f t="shared" si="297"/>
        <v>4108.16</v>
      </c>
      <c r="Y156">
        <f t="shared" si="297"/>
        <v>586.88</v>
      </c>
      <c r="AA156">
        <v>-1</v>
      </c>
      <c r="AB156">
        <f t="shared" si="298"/>
        <v>9410.74</v>
      </c>
      <c r="AC156">
        <f>ROUND((ES156),6)</f>
        <v>326.95</v>
      </c>
      <c r="AD156">
        <f>ROUND((((ET156)-(EU156))+AE156),6)</f>
        <v>3214.99</v>
      </c>
      <c r="AE156">
        <f>ROUND((EU156),6)</f>
        <v>2024.88</v>
      </c>
      <c r="AF156">
        <f>ROUND((EV156),6)</f>
        <v>5868.8</v>
      </c>
      <c r="AG156">
        <f t="shared" si="299"/>
        <v>0</v>
      </c>
      <c r="AH156">
        <f>(EW156)</f>
        <v>9.6</v>
      </c>
      <c r="AI156">
        <f>(EX156)</f>
        <v>0</v>
      </c>
      <c r="AJ156">
        <f t="shared" si="300"/>
        <v>0</v>
      </c>
      <c r="AK156">
        <v>9410.74</v>
      </c>
      <c r="AL156">
        <v>326.95</v>
      </c>
      <c r="AM156">
        <v>3214.99</v>
      </c>
      <c r="AN156">
        <v>2024.88</v>
      </c>
      <c r="AO156">
        <v>5868.8</v>
      </c>
      <c r="AP156">
        <v>0</v>
      </c>
      <c r="AQ156">
        <v>9.6</v>
      </c>
      <c r="AR156">
        <v>0</v>
      </c>
      <c r="AS156">
        <v>0</v>
      </c>
      <c r="AT156">
        <v>70</v>
      </c>
      <c r="AU156">
        <v>10</v>
      </c>
      <c r="AV156">
        <v>1</v>
      </c>
      <c r="AW156">
        <v>1</v>
      </c>
      <c r="AZ156">
        <v>1</v>
      </c>
      <c r="BA156">
        <v>1</v>
      </c>
      <c r="BB156">
        <v>1</v>
      </c>
      <c r="BC156">
        <v>1</v>
      </c>
      <c r="BD156" t="s">
        <v>3</v>
      </c>
      <c r="BE156" t="s">
        <v>3</v>
      </c>
      <c r="BF156" t="s">
        <v>3</v>
      </c>
      <c r="BG156" t="s">
        <v>3</v>
      </c>
      <c r="BH156">
        <v>0</v>
      </c>
      <c r="BI156">
        <v>4</v>
      </c>
      <c r="BJ156" t="s">
        <v>273</v>
      </c>
      <c r="BM156">
        <v>0</v>
      </c>
      <c r="BN156">
        <v>0</v>
      </c>
      <c r="BO156" t="s">
        <v>3</v>
      </c>
      <c r="BP156">
        <v>0</v>
      </c>
      <c r="BQ156">
        <v>1</v>
      </c>
      <c r="BR156">
        <v>0</v>
      </c>
      <c r="BS156">
        <v>1</v>
      </c>
      <c r="BT156">
        <v>1</v>
      </c>
      <c r="BU156">
        <v>1</v>
      </c>
      <c r="BV156">
        <v>1</v>
      </c>
      <c r="BW156">
        <v>1</v>
      </c>
      <c r="BX156">
        <v>1</v>
      </c>
      <c r="BY156" t="s">
        <v>3</v>
      </c>
      <c r="BZ156">
        <v>70</v>
      </c>
      <c r="CA156">
        <v>10</v>
      </c>
      <c r="CB156" t="s">
        <v>3</v>
      </c>
      <c r="CE156">
        <v>0</v>
      </c>
      <c r="CF156">
        <v>0</v>
      </c>
      <c r="CG156">
        <v>0</v>
      </c>
      <c r="CM156">
        <v>0</v>
      </c>
      <c r="CN156" t="s">
        <v>3</v>
      </c>
      <c r="CO156">
        <v>0</v>
      </c>
      <c r="CP156">
        <f t="shared" si="301"/>
        <v>9410.74</v>
      </c>
      <c r="CQ156">
        <f t="shared" si="302"/>
        <v>326.95</v>
      </c>
      <c r="CR156">
        <f>((((ET156)*BB156-(EU156)*BS156)+AE156*BS156)*AV156)</f>
        <v>3214.99</v>
      </c>
      <c r="CS156">
        <f t="shared" si="303"/>
        <v>2024.88</v>
      </c>
      <c r="CT156">
        <f t="shared" si="304"/>
        <v>5868.8</v>
      </c>
      <c r="CU156">
        <f t="shared" si="305"/>
        <v>0</v>
      </c>
      <c r="CV156">
        <f t="shared" si="306"/>
        <v>9.6</v>
      </c>
      <c r="CW156">
        <f t="shared" si="307"/>
        <v>0</v>
      </c>
      <c r="CX156">
        <f t="shared" si="307"/>
        <v>0</v>
      </c>
      <c r="CY156">
        <f t="shared" si="308"/>
        <v>4108.16</v>
      </c>
      <c r="CZ156">
        <f t="shared" si="309"/>
        <v>586.88</v>
      </c>
      <c r="DC156" t="s">
        <v>3</v>
      </c>
      <c r="DD156" t="s">
        <v>3</v>
      </c>
      <c r="DE156" t="s">
        <v>3</v>
      </c>
      <c r="DF156" t="s">
        <v>3</v>
      </c>
      <c r="DG156" t="s">
        <v>3</v>
      </c>
      <c r="DH156" t="s">
        <v>3</v>
      </c>
      <c r="DI156" t="s">
        <v>3</v>
      </c>
      <c r="DJ156" t="s">
        <v>3</v>
      </c>
      <c r="DK156" t="s">
        <v>3</v>
      </c>
      <c r="DL156" t="s">
        <v>3</v>
      </c>
      <c r="DM156" t="s">
        <v>3</v>
      </c>
      <c r="DN156">
        <v>0</v>
      </c>
      <c r="DO156">
        <v>0</v>
      </c>
      <c r="DP156">
        <v>1</v>
      </c>
      <c r="DQ156">
        <v>1</v>
      </c>
      <c r="DU156">
        <v>16987630</v>
      </c>
      <c r="DV156" t="s">
        <v>18</v>
      </c>
      <c r="DW156" t="s">
        <v>18</v>
      </c>
      <c r="DX156">
        <v>1</v>
      </c>
      <c r="DZ156" t="s">
        <v>3</v>
      </c>
      <c r="EA156" t="s">
        <v>3</v>
      </c>
      <c r="EB156" t="s">
        <v>3</v>
      </c>
      <c r="EC156" t="s">
        <v>3</v>
      </c>
      <c r="EE156">
        <v>1441815344</v>
      </c>
      <c r="EF156">
        <v>1</v>
      </c>
      <c r="EG156" t="s">
        <v>20</v>
      </c>
      <c r="EH156">
        <v>0</v>
      </c>
      <c r="EI156" t="s">
        <v>3</v>
      </c>
      <c r="EJ156">
        <v>4</v>
      </c>
      <c r="EK156">
        <v>0</v>
      </c>
      <c r="EL156" t="s">
        <v>21</v>
      </c>
      <c r="EM156" t="s">
        <v>22</v>
      </c>
      <c r="EO156" t="s">
        <v>3</v>
      </c>
      <c r="EQ156">
        <v>1024</v>
      </c>
      <c r="ER156">
        <v>9410.74</v>
      </c>
      <c r="ES156">
        <v>326.95</v>
      </c>
      <c r="ET156">
        <v>3214.99</v>
      </c>
      <c r="EU156">
        <v>2024.88</v>
      </c>
      <c r="EV156">
        <v>5868.8</v>
      </c>
      <c r="EW156">
        <v>9.6</v>
      </c>
      <c r="EX156">
        <v>0</v>
      </c>
      <c r="EY156">
        <v>0</v>
      </c>
      <c r="FQ156">
        <v>0</v>
      </c>
      <c r="FR156">
        <f t="shared" si="310"/>
        <v>0</v>
      </c>
      <c r="FS156">
        <v>0</v>
      </c>
      <c r="FX156">
        <v>70</v>
      </c>
      <c r="FY156">
        <v>10</v>
      </c>
      <c r="GA156" t="s">
        <v>3</v>
      </c>
      <c r="GD156">
        <v>0</v>
      </c>
      <c r="GF156">
        <v>-939616904</v>
      </c>
      <c r="GG156">
        <v>2</v>
      </c>
      <c r="GH156">
        <v>1</v>
      </c>
      <c r="GI156">
        <v>-2</v>
      </c>
      <c r="GJ156">
        <v>0</v>
      </c>
      <c r="GK156">
        <f>ROUND(R156*(R12)/100,2)</f>
        <v>2186.87</v>
      </c>
      <c r="GL156">
        <f t="shared" si="311"/>
        <v>0</v>
      </c>
      <c r="GM156">
        <f t="shared" si="312"/>
        <v>16292.65</v>
      </c>
      <c r="GN156">
        <f t="shared" si="313"/>
        <v>0</v>
      </c>
      <c r="GO156">
        <f t="shared" si="314"/>
        <v>0</v>
      </c>
      <c r="GP156">
        <f t="shared" si="315"/>
        <v>16292.65</v>
      </c>
      <c r="GR156">
        <v>0</v>
      </c>
      <c r="GS156">
        <v>3</v>
      </c>
      <c r="GT156">
        <v>0</v>
      </c>
      <c r="GU156" t="s">
        <v>3</v>
      </c>
      <c r="GV156">
        <f t="shared" si="316"/>
        <v>0</v>
      </c>
      <c r="GW156">
        <v>1</v>
      </c>
      <c r="GX156">
        <f t="shared" si="317"/>
        <v>0</v>
      </c>
      <c r="HA156">
        <v>0</v>
      </c>
      <c r="HB156">
        <v>0</v>
      </c>
      <c r="HC156">
        <f t="shared" si="318"/>
        <v>0</v>
      </c>
      <c r="HE156" t="s">
        <v>3</v>
      </c>
      <c r="HF156" t="s">
        <v>3</v>
      </c>
      <c r="HM156" t="s">
        <v>3</v>
      </c>
      <c r="HN156" t="s">
        <v>3</v>
      </c>
      <c r="HO156" t="s">
        <v>3</v>
      </c>
      <c r="HP156" t="s">
        <v>3</v>
      </c>
      <c r="HQ156" t="s">
        <v>3</v>
      </c>
      <c r="IK156">
        <v>0</v>
      </c>
    </row>
    <row r="157" spans="1:245" x14ac:dyDescent="0.2">
      <c r="A157">
        <v>17</v>
      </c>
      <c r="B157">
        <v>1</v>
      </c>
      <c r="D157">
        <f>ROW(EtalonRes!A291)</f>
        <v>291</v>
      </c>
      <c r="E157" t="s">
        <v>3</v>
      </c>
      <c r="F157" t="s">
        <v>274</v>
      </c>
      <c r="G157" t="s">
        <v>275</v>
      </c>
      <c r="H157" t="s">
        <v>222</v>
      </c>
      <c r="I157">
        <v>1</v>
      </c>
      <c r="J157">
        <v>0</v>
      </c>
      <c r="K157">
        <v>1</v>
      </c>
      <c r="O157">
        <f t="shared" si="288"/>
        <v>38028.959999999999</v>
      </c>
      <c r="P157">
        <f t="shared" si="289"/>
        <v>60.12</v>
      </c>
      <c r="Q157">
        <f t="shared" si="290"/>
        <v>14490.72</v>
      </c>
      <c r="R157">
        <f t="shared" si="291"/>
        <v>8876.76</v>
      </c>
      <c r="S157">
        <f t="shared" si="292"/>
        <v>23478.12</v>
      </c>
      <c r="T157">
        <f t="shared" si="293"/>
        <v>0</v>
      </c>
      <c r="U157">
        <f t="shared" si="294"/>
        <v>42.2</v>
      </c>
      <c r="V157">
        <f t="shared" si="295"/>
        <v>0</v>
      </c>
      <c r="W157">
        <f t="shared" si="296"/>
        <v>0</v>
      </c>
      <c r="X157">
        <f t="shared" si="297"/>
        <v>16434.68</v>
      </c>
      <c r="Y157">
        <f t="shared" si="297"/>
        <v>2347.81</v>
      </c>
      <c r="AA157">
        <v>-1</v>
      </c>
      <c r="AB157">
        <f t="shared" si="298"/>
        <v>38028.959999999999</v>
      </c>
      <c r="AC157">
        <f>ROUND(((ES157*4)),6)</f>
        <v>60.12</v>
      </c>
      <c r="AD157">
        <f>ROUND(((((ET157*4))-((EU157*4)))+AE157),6)</f>
        <v>14490.72</v>
      </c>
      <c r="AE157">
        <f>ROUND(((EU157*4)),6)</f>
        <v>8876.76</v>
      </c>
      <c r="AF157">
        <f>ROUND(((EV157*4)),6)</f>
        <v>23478.12</v>
      </c>
      <c r="AG157">
        <f t="shared" si="299"/>
        <v>0</v>
      </c>
      <c r="AH157">
        <f>((EW157*4))</f>
        <v>42.2</v>
      </c>
      <c r="AI157">
        <f>((EX157*4))</f>
        <v>0</v>
      </c>
      <c r="AJ157">
        <f t="shared" si="300"/>
        <v>0</v>
      </c>
      <c r="AK157">
        <v>9507.24</v>
      </c>
      <c r="AL157">
        <v>15.03</v>
      </c>
      <c r="AM157">
        <v>3622.68</v>
      </c>
      <c r="AN157">
        <v>2219.19</v>
      </c>
      <c r="AO157">
        <v>5869.53</v>
      </c>
      <c r="AP157">
        <v>0</v>
      </c>
      <c r="AQ157">
        <v>10.55</v>
      </c>
      <c r="AR157">
        <v>0</v>
      </c>
      <c r="AS157">
        <v>0</v>
      </c>
      <c r="AT157">
        <v>70</v>
      </c>
      <c r="AU157">
        <v>10</v>
      </c>
      <c r="AV157">
        <v>1</v>
      </c>
      <c r="AW157">
        <v>1</v>
      </c>
      <c r="AZ157">
        <v>1</v>
      </c>
      <c r="BA157">
        <v>1</v>
      </c>
      <c r="BB157">
        <v>1</v>
      </c>
      <c r="BC157">
        <v>1</v>
      </c>
      <c r="BD157" t="s">
        <v>3</v>
      </c>
      <c r="BE157" t="s">
        <v>3</v>
      </c>
      <c r="BF157" t="s">
        <v>3</v>
      </c>
      <c r="BG157" t="s">
        <v>3</v>
      </c>
      <c r="BH157">
        <v>0</v>
      </c>
      <c r="BI157">
        <v>4</v>
      </c>
      <c r="BJ157" t="s">
        <v>276</v>
      </c>
      <c r="BM157">
        <v>0</v>
      </c>
      <c r="BN157">
        <v>0</v>
      </c>
      <c r="BO157" t="s">
        <v>3</v>
      </c>
      <c r="BP157">
        <v>0</v>
      </c>
      <c r="BQ157">
        <v>1</v>
      </c>
      <c r="BR157">
        <v>0</v>
      </c>
      <c r="BS157">
        <v>1</v>
      </c>
      <c r="BT157">
        <v>1</v>
      </c>
      <c r="BU157">
        <v>1</v>
      </c>
      <c r="BV157">
        <v>1</v>
      </c>
      <c r="BW157">
        <v>1</v>
      </c>
      <c r="BX157">
        <v>1</v>
      </c>
      <c r="BY157" t="s">
        <v>3</v>
      </c>
      <c r="BZ157">
        <v>70</v>
      </c>
      <c r="CA157">
        <v>10</v>
      </c>
      <c r="CB157" t="s">
        <v>3</v>
      </c>
      <c r="CE157">
        <v>0</v>
      </c>
      <c r="CF157">
        <v>0</v>
      </c>
      <c r="CG157">
        <v>0</v>
      </c>
      <c r="CM157">
        <v>0</v>
      </c>
      <c r="CN157" t="s">
        <v>3</v>
      </c>
      <c r="CO157">
        <v>0</v>
      </c>
      <c r="CP157">
        <f t="shared" si="301"/>
        <v>38028.959999999999</v>
      </c>
      <c r="CQ157">
        <f t="shared" si="302"/>
        <v>60.12</v>
      </c>
      <c r="CR157">
        <f>(((((ET157*4))*BB157-((EU157*4))*BS157)+AE157*BS157)*AV157)</f>
        <v>14490.72</v>
      </c>
      <c r="CS157">
        <f t="shared" si="303"/>
        <v>8876.76</v>
      </c>
      <c r="CT157">
        <f t="shared" si="304"/>
        <v>23478.12</v>
      </c>
      <c r="CU157">
        <f t="shared" si="305"/>
        <v>0</v>
      </c>
      <c r="CV157">
        <f t="shared" si="306"/>
        <v>42.2</v>
      </c>
      <c r="CW157">
        <f t="shared" si="307"/>
        <v>0</v>
      </c>
      <c r="CX157">
        <f t="shared" si="307"/>
        <v>0</v>
      </c>
      <c r="CY157">
        <f t="shared" si="308"/>
        <v>16434.683999999997</v>
      </c>
      <c r="CZ157">
        <f t="shared" si="309"/>
        <v>2347.8119999999999</v>
      </c>
      <c r="DC157" t="s">
        <v>3</v>
      </c>
      <c r="DD157" t="s">
        <v>93</v>
      </c>
      <c r="DE157" t="s">
        <v>93</v>
      </c>
      <c r="DF157" t="s">
        <v>93</v>
      </c>
      <c r="DG157" t="s">
        <v>93</v>
      </c>
      <c r="DH157" t="s">
        <v>3</v>
      </c>
      <c r="DI157" t="s">
        <v>93</v>
      </c>
      <c r="DJ157" t="s">
        <v>93</v>
      </c>
      <c r="DK157" t="s">
        <v>3</v>
      </c>
      <c r="DL157" t="s">
        <v>3</v>
      </c>
      <c r="DM157" t="s">
        <v>3</v>
      </c>
      <c r="DN157">
        <v>0</v>
      </c>
      <c r="DO157">
        <v>0</v>
      </c>
      <c r="DP157">
        <v>1</v>
      </c>
      <c r="DQ157">
        <v>1</v>
      </c>
      <c r="DU157">
        <v>1013</v>
      </c>
      <c r="DV157" t="s">
        <v>222</v>
      </c>
      <c r="DW157" t="s">
        <v>222</v>
      </c>
      <c r="DX157">
        <v>1</v>
      </c>
      <c r="DZ157" t="s">
        <v>3</v>
      </c>
      <c r="EA157" t="s">
        <v>3</v>
      </c>
      <c r="EB157" t="s">
        <v>3</v>
      </c>
      <c r="EC157" t="s">
        <v>3</v>
      </c>
      <c r="EE157">
        <v>1441815344</v>
      </c>
      <c r="EF157">
        <v>1</v>
      </c>
      <c r="EG157" t="s">
        <v>20</v>
      </c>
      <c r="EH157">
        <v>0</v>
      </c>
      <c r="EI157" t="s">
        <v>3</v>
      </c>
      <c r="EJ157">
        <v>4</v>
      </c>
      <c r="EK157">
        <v>0</v>
      </c>
      <c r="EL157" t="s">
        <v>21</v>
      </c>
      <c r="EM157" t="s">
        <v>22</v>
      </c>
      <c r="EO157" t="s">
        <v>3</v>
      </c>
      <c r="EQ157">
        <v>1024</v>
      </c>
      <c r="ER157">
        <v>9507.24</v>
      </c>
      <c r="ES157">
        <v>15.03</v>
      </c>
      <c r="ET157">
        <v>3622.68</v>
      </c>
      <c r="EU157">
        <v>2219.19</v>
      </c>
      <c r="EV157">
        <v>5869.53</v>
      </c>
      <c r="EW157">
        <v>10.55</v>
      </c>
      <c r="EX157">
        <v>0</v>
      </c>
      <c r="EY157">
        <v>0</v>
      </c>
      <c r="FQ157">
        <v>0</v>
      </c>
      <c r="FR157">
        <f t="shared" si="310"/>
        <v>0</v>
      </c>
      <c r="FS157">
        <v>0</v>
      </c>
      <c r="FX157">
        <v>70</v>
      </c>
      <c r="FY157">
        <v>10</v>
      </c>
      <c r="GA157" t="s">
        <v>3</v>
      </c>
      <c r="GD157">
        <v>0</v>
      </c>
      <c r="GF157">
        <v>-1071680927</v>
      </c>
      <c r="GG157">
        <v>2</v>
      </c>
      <c r="GH157">
        <v>1</v>
      </c>
      <c r="GI157">
        <v>-2</v>
      </c>
      <c r="GJ157">
        <v>0</v>
      </c>
      <c r="GK157">
        <f>ROUND(R157*(R12)/100,2)</f>
        <v>9586.9</v>
      </c>
      <c r="GL157">
        <f t="shared" si="311"/>
        <v>0</v>
      </c>
      <c r="GM157">
        <f t="shared" si="312"/>
        <v>66398.350000000006</v>
      </c>
      <c r="GN157">
        <f t="shared" si="313"/>
        <v>0</v>
      </c>
      <c r="GO157">
        <f t="shared" si="314"/>
        <v>0</v>
      </c>
      <c r="GP157">
        <f t="shared" si="315"/>
        <v>66398.350000000006</v>
      </c>
      <c r="GR157">
        <v>0</v>
      </c>
      <c r="GS157">
        <v>3</v>
      </c>
      <c r="GT157">
        <v>0</v>
      </c>
      <c r="GU157" t="s">
        <v>3</v>
      </c>
      <c r="GV157">
        <f t="shared" si="316"/>
        <v>0</v>
      </c>
      <c r="GW157">
        <v>1</v>
      </c>
      <c r="GX157">
        <f t="shared" si="317"/>
        <v>0</v>
      </c>
      <c r="HA157">
        <v>0</v>
      </c>
      <c r="HB157">
        <v>0</v>
      </c>
      <c r="HC157">
        <f t="shared" si="318"/>
        <v>0</v>
      </c>
      <c r="HE157" t="s">
        <v>3</v>
      </c>
      <c r="HF157" t="s">
        <v>3</v>
      </c>
      <c r="HM157" t="s">
        <v>3</v>
      </c>
      <c r="HN157" t="s">
        <v>3</v>
      </c>
      <c r="HO157" t="s">
        <v>3</v>
      </c>
      <c r="HP157" t="s">
        <v>3</v>
      </c>
      <c r="HQ157" t="s">
        <v>3</v>
      </c>
      <c r="IK157">
        <v>0</v>
      </c>
    </row>
    <row r="158" spans="1:245" x14ac:dyDescent="0.2">
      <c r="A158">
        <v>17</v>
      </c>
      <c r="B158">
        <v>1</v>
      </c>
      <c r="D158">
        <f>ROW(EtalonRes!A292)</f>
        <v>292</v>
      </c>
      <c r="E158" t="s">
        <v>3</v>
      </c>
      <c r="F158" t="s">
        <v>251</v>
      </c>
      <c r="G158" t="s">
        <v>252</v>
      </c>
      <c r="H158" t="s">
        <v>18</v>
      </c>
      <c r="I158">
        <v>2</v>
      </c>
      <c r="J158">
        <v>0</v>
      </c>
      <c r="K158">
        <v>2</v>
      </c>
      <c r="O158">
        <f t="shared" si="288"/>
        <v>1657.36</v>
      </c>
      <c r="P158">
        <f t="shared" si="289"/>
        <v>0</v>
      </c>
      <c r="Q158">
        <f t="shared" si="290"/>
        <v>0</v>
      </c>
      <c r="R158">
        <f t="shared" si="291"/>
        <v>0</v>
      </c>
      <c r="S158">
        <f t="shared" si="292"/>
        <v>1657.36</v>
      </c>
      <c r="T158">
        <f t="shared" si="293"/>
        <v>0</v>
      </c>
      <c r="U158">
        <f t="shared" si="294"/>
        <v>3.2</v>
      </c>
      <c r="V158">
        <f t="shared" si="295"/>
        <v>0</v>
      </c>
      <c r="W158">
        <f t="shared" si="296"/>
        <v>0</v>
      </c>
      <c r="X158">
        <f t="shared" si="297"/>
        <v>1160.1500000000001</v>
      </c>
      <c r="Y158">
        <f t="shared" si="297"/>
        <v>165.74</v>
      </c>
      <c r="AA158">
        <v>-1</v>
      </c>
      <c r="AB158">
        <f t="shared" si="298"/>
        <v>828.68</v>
      </c>
      <c r="AC158">
        <f>ROUND(((ES158*4)),6)</f>
        <v>0</v>
      </c>
      <c r="AD158">
        <f>ROUND(((((ET158*4))-((EU158*4)))+AE158),6)</f>
        <v>0</v>
      </c>
      <c r="AE158">
        <f>ROUND(((EU158*4)),6)</f>
        <v>0</v>
      </c>
      <c r="AF158">
        <f>ROUND(((EV158*4)),6)</f>
        <v>828.68</v>
      </c>
      <c r="AG158">
        <f t="shared" si="299"/>
        <v>0</v>
      </c>
      <c r="AH158">
        <f>((EW158*4))</f>
        <v>1.6</v>
      </c>
      <c r="AI158">
        <f>((EX158*4))</f>
        <v>0</v>
      </c>
      <c r="AJ158">
        <f t="shared" si="300"/>
        <v>0</v>
      </c>
      <c r="AK158">
        <v>207.17</v>
      </c>
      <c r="AL158">
        <v>0</v>
      </c>
      <c r="AM158">
        <v>0</v>
      </c>
      <c r="AN158">
        <v>0</v>
      </c>
      <c r="AO158">
        <v>207.17</v>
      </c>
      <c r="AP158">
        <v>0</v>
      </c>
      <c r="AQ158">
        <v>0.4</v>
      </c>
      <c r="AR158">
        <v>0</v>
      </c>
      <c r="AS158">
        <v>0</v>
      </c>
      <c r="AT158">
        <v>70</v>
      </c>
      <c r="AU158">
        <v>10</v>
      </c>
      <c r="AV158">
        <v>1</v>
      </c>
      <c r="AW158">
        <v>1</v>
      </c>
      <c r="AZ158">
        <v>1</v>
      </c>
      <c r="BA158">
        <v>1</v>
      </c>
      <c r="BB158">
        <v>1</v>
      </c>
      <c r="BC158">
        <v>1</v>
      </c>
      <c r="BD158" t="s">
        <v>3</v>
      </c>
      <c r="BE158" t="s">
        <v>3</v>
      </c>
      <c r="BF158" t="s">
        <v>3</v>
      </c>
      <c r="BG158" t="s">
        <v>3</v>
      </c>
      <c r="BH158">
        <v>0</v>
      </c>
      <c r="BI158">
        <v>4</v>
      </c>
      <c r="BJ158" t="s">
        <v>253</v>
      </c>
      <c r="BM158">
        <v>0</v>
      </c>
      <c r="BN158">
        <v>0</v>
      </c>
      <c r="BO158" t="s">
        <v>3</v>
      </c>
      <c r="BP158">
        <v>0</v>
      </c>
      <c r="BQ158">
        <v>1</v>
      </c>
      <c r="BR158">
        <v>0</v>
      </c>
      <c r="BS158">
        <v>1</v>
      </c>
      <c r="BT158">
        <v>1</v>
      </c>
      <c r="BU158">
        <v>1</v>
      </c>
      <c r="BV158">
        <v>1</v>
      </c>
      <c r="BW158">
        <v>1</v>
      </c>
      <c r="BX158">
        <v>1</v>
      </c>
      <c r="BY158" t="s">
        <v>3</v>
      </c>
      <c r="BZ158">
        <v>70</v>
      </c>
      <c r="CA158">
        <v>10</v>
      </c>
      <c r="CB158" t="s">
        <v>3</v>
      </c>
      <c r="CE158">
        <v>0</v>
      </c>
      <c r="CF158">
        <v>0</v>
      </c>
      <c r="CG158">
        <v>0</v>
      </c>
      <c r="CM158">
        <v>0</v>
      </c>
      <c r="CN158" t="s">
        <v>3</v>
      </c>
      <c r="CO158">
        <v>0</v>
      </c>
      <c r="CP158">
        <f t="shared" si="301"/>
        <v>1657.36</v>
      </c>
      <c r="CQ158">
        <f t="shared" si="302"/>
        <v>0</v>
      </c>
      <c r="CR158">
        <f>(((((ET158*4))*BB158-((EU158*4))*BS158)+AE158*BS158)*AV158)</f>
        <v>0</v>
      </c>
      <c r="CS158">
        <f t="shared" si="303"/>
        <v>0</v>
      </c>
      <c r="CT158">
        <f t="shared" si="304"/>
        <v>828.68</v>
      </c>
      <c r="CU158">
        <f t="shared" si="305"/>
        <v>0</v>
      </c>
      <c r="CV158">
        <f t="shared" si="306"/>
        <v>1.6</v>
      </c>
      <c r="CW158">
        <f t="shared" si="307"/>
        <v>0</v>
      </c>
      <c r="CX158">
        <f t="shared" si="307"/>
        <v>0</v>
      </c>
      <c r="CY158">
        <f t="shared" si="308"/>
        <v>1160.152</v>
      </c>
      <c r="CZ158">
        <f t="shared" si="309"/>
        <v>165.73599999999999</v>
      </c>
      <c r="DC158" t="s">
        <v>3</v>
      </c>
      <c r="DD158" t="s">
        <v>93</v>
      </c>
      <c r="DE158" t="s">
        <v>93</v>
      </c>
      <c r="DF158" t="s">
        <v>93</v>
      </c>
      <c r="DG158" t="s">
        <v>93</v>
      </c>
      <c r="DH158" t="s">
        <v>3</v>
      </c>
      <c r="DI158" t="s">
        <v>93</v>
      </c>
      <c r="DJ158" t="s">
        <v>93</v>
      </c>
      <c r="DK158" t="s">
        <v>3</v>
      </c>
      <c r="DL158" t="s">
        <v>3</v>
      </c>
      <c r="DM158" t="s">
        <v>3</v>
      </c>
      <c r="DN158">
        <v>0</v>
      </c>
      <c r="DO158">
        <v>0</v>
      </c>
      <c r="DP158">
        <v>1</v>
      </c>
      <c r="DQ158">
        <v>1</v>
      </c>
      <c r="DU158">
        <v>16987630</v>
      </c>
      <c r="DV158" t="s">
        <v>18</v>
      </c>
      <c r="DW158" t="s">
        <v>18</v>
      </c>
      <c r="DX158">
        <v>1</v>
      </c>
      <c r="DZ158" t="s">
        <v>3</v>
      </c>
      <c r="EA158" t="s">
        <v>3</v>
      </c>
      <c r="EB158" t="s">
        <v>3</v>
      </c>
      <c r="EC158" t="s">
        <v>3</v>
      </c>
      <c r="EE158">
        <v>1441815344</v>
      </c>
      <c r="EF158">
        <v>1</v>
      </c>
      <c r="EG158" t="s">
        <v>20</v>
      </c>
      <c r="EH158">
        <v>0</v>
      </c>
      <c r="EI158" t="s">
        <v>3</v>
      </c>
      <c r="EJ158">
        <v>4</v>
      </c>
      <c r="EK158">
        <v>0</v>
      </c>
      <c r="EL158" t="s">
        <v>21</v>
      </c>
      <c r="EM158" t="s">
        <v>22</v>
      </c>
      <c r="EO158" t="s">
        <v>3</v>
      </c>
      <c r="EQ158">
        <v>1024</v>
      </c>
      <c r="ER158">
        <v>207.17</v>
      </c>
      <c r="ES158">
        <v>0</v>
      </c>
      <c r="ET158">
        <v>0</v>
      </c>
      <c r="EU158">
        <v>0</v>
      </c>
      <c r="EV158">
        <v>207.17</v>
      </c>
      <c r="EW158">
        <v>0.4</v>
      </c>
      <c r="EX158">
        <v>0</v>
      </c>
      <c r="EY158">
        <v>0</v>
      </c>
      <c r="FQ158">
        <v>0</v>
      </c>
      <c r="FR158">
        <f t="shared" si="310"/>
        <v>0</v>
      </c>
      <c r="FS158">
        <v>0</v>
      </c>
      <c r="FX158">
        <v>70</v>
      </c>
      <c r="FY158">
        <v>10</v>
      </c>
      <c r="GA158" t="s">
        <v>3</v>
      </c>
      <c r="GD158">
        <v>0</v>
      </c>
      <c r="GF158">
        <v>-1777342782</v>
      </c>
      <c r="GG158">
        <v>2</v>
      </c>
      <c r="GH158">
        <v>1</v>
      </c>
      <c r="GI158">
        <v>-2</v>
      </c>
      <c r="GJ158">
        <v>0</v>
      </c>
      <c r="GK158">
        <f>ROUND(R158*(R12)/100,2)</f>
        <v>0</v>
      </c>
      <c r="GL158">
        <f t="shared" si="311"/>
        <v>0</v>
      </c>
      <c r="GM158">
        <f t="shared" si="312"/>
        <v>2983.25</v>
      </c>
      <c r="GN158">
        <f t="shared" si="313"/>
        <v>0</v>
      </c>
      <c r="GO158">
        <f t="shared" si="314"/>
        <v>0</v>
      </c>
      <c r="GP158">
        <f t="shared" si="315"/>
        <v>2983.25</v>
      </c>
      <c r="GR158">
        <v>0</v>
      </c>
      <c r="GS158">
        <v>3</v>
      </c>
      <c r="GT158">
        <v>0</v>
      </c>
      <c r="GU158" t="s">
        <v>3</v>
      </c>
      <c r="GV158">
        <f t="shared" si="316"/>
        <v>0</v>
      </c>
      <c r="GW158">
        <v>1</v>
      </c>
      <c r="GX158">
        <f t="shared" si="317"/>
        <v>0</v>
      </c>
      <c r="HA158">
        <v>0</v>
      </c>
      <c r="HB158">
        <v>0</v>
      </c>
      <c r="HC158">
        <f t="shared" si="318"/>
        <v>0</v>
      </c>
      <c r="HE158" t="s">
        <v>3</v>
      </c>
      <c r="HF158" t="s">
        <v>3</v>
      </c>
      <c r="HM158" t="s">
        <v>3</v>
      </c>
      <c r="HN158" t="s">
        <v>3</v>
      </c>
      <c r="HO158" t="s">
        <v>3</v>
      </c>
      <c r="HP158" t="s">
        <v>3</v>
      </c>
      <c r="HQ158" t="s">
        <v>3</v>
      </c>
      <c r="IK158">
        <v>0</v>
      </c>
    </row>
    <row r="159" spans="1:245" x14ac:dyDescent="0.2">
      <c r="A159">
        <v>19</v>
      </c>
      <c r="B159">
        <v>1</v>
      </c>
      <c r="F159" t="s">
        <v>3</v>
      </c>
      <c r="G159" t="s">
        <v>277</v>
      </c>
      <c r="H159" t="s">
        <v>3</v>
      </c>
      <c r="AA159">
        <v>1</v>
      </c>
      <c r="IK159">
        <v>0</v>
      </c>
    </row>
    <row r="160" spans="1:245" x14ac:dyDescent="0.2">
      <c r="A160">
        <v>17</v>
      </c>
      <c r="B160">
        <v>1</v>
      </c>
      <c r="C160">
        <f>ROW(SmtRes!A224)</f>
        <v>224</v>
      </c>
      <c r="D160">
        <f>ROW(EtalonRes!A302)</f>
        <v>302</v>
      </c>
      <c r="E160" t="s">
        <v>3</v>
      </c>
      <c r="F160" t="s">
        <v>278</v>
      </c>
      <c r="G160" t="s">
        <v>279</v>
      </c>
      <c r="H160" t="s">
        <v>222</v>
      </c>
      <c r="I160">
        <v>1</v>
      </c>
      <c r="J160">
        <v>0</v>
      </c>
      <c r="K160">
        <v>1</v>
      </c>
      <c r="O160">
        <f>ROUND(CP160,2)</f>
        <v>22946.34</v>
      </c>
      <c r="P160">
        <f>ROUND(CQ160*I160,2)</f>
        <v>654.95000000000005</v>
      </c>
      <c r="Q160">
        <f>ROUND(CR160*I160,2)</f>
        <v>0</v>
      </c>
      <c r="R160">
        <f>ROUND(CS160*I160,2)</f>
        <v>0</v>
      </c>
      <c r="S160">
        <f>ROUND(CT160*I160,2)</f>
        <v>22291.39</v>
      </c>
      <c r="T160">
        <f>ROUND(CU160*I160,2)</f>
        <v>0</v>
      </c>
      <c r="U160">
        <f>CV160*I160</f>
        <v>36.1</v>
      </c>
      <c r="V160">
        <f>CW160*I160</f>
        <v>0</v>
      </c>
      <c r="W160">
        <f>ROUND(CX160*I160,2)</f>
        <v>0</v>
      </c>
      <c r="X160">
        <f t="shared" ref="X160:Y164" si="319">ROUND(CY160,2)</f>
        <v>15603.97</v>
      </c>
      <c r="Y160">
        <f t="shared" si="319"/>
        <v>2229.14</v>
      </c>
      <c r="AA160">
        <v>-1</v>
      </c>
      <c r="AB160">
        <f>ROUND((AC160+AD160+AF160),6)</f>
        <v>22946.34</v>
      </c>
      <c r="AC160">
        <f>ROUND((ES160),6)</f>
        <v>654.95000000000005</v>
      </c>
      <c r="AD160">
        <f>ROUND((((ET160)-(EU160))+AE160),6)</f>
        <v>0</v>
      </c>
      <c r="AE160">
        <f>ROUND((EU160),6)</f>
        <v>0</v>
      </c>
      <c r="AF160">
        <f>ROUND((EV160),6)</f>
        <v>22291.39</v>
      </c>
      <c r="AG160">
        <f>ROUND((AP160),6)</f>
        <v>0</v>
      </c>
      <c r="AH160">
        <f>(EW160)</f>
        <v>36.1</v>
      </c>
      <c r="AI160">
        <f>(EX160)</f>
        <v>0</v>
      </c>
      <c r="AJ160">
        <f>(AS160)</f>
        <v>0</v>
      </c>
      <c r="AK160">
        <v>22946.34</v>
      </c>
      <c r="AL160">
        <v>654.95000000000005</v>
      </c>
      <c r="AM160">
        <v>0</v>
      </c>
      <c r="AN160">
        <v>0</v>
      </c>
      <c r="AO160">
        <v>22291.39</v>
      </c>
      <c r="AP160">
        <v>0</v>
      </c>
      <c r="AQ160">
        <v>36.1</v>
      </c>
      <c r="AR160">
        <v>0</v>
      </c>
      <c r="AS160">
        <v>0</v>
      </c>
      <c r="AT160">
        <v>70</v>
      </c>
      <c r="AU160">
        <v>10</v>
      </c>
      <c r="AV160">
        <v>1</v>
      </c>
      <c r="AW160">
        <v>1</v>
      </c>
      <c r="AZ160">
        <v>1</v>
      </c>
      <c r="BA160">
        <v>1</v>
      </c>
      <c r="BB160">
        <v>1</v>
      </c>
      <c r="BC160">
        <v>1</v>
      </c>
      <c r="BD160" t="s">
        <v>3</v>
      </c>
      <c r="BE160" t="s">
        <v>3</v>
      </c>
      <c r="BF160" t="s">
        <v>3</v>
      </c>
      <c r="BG160" t="s">
        <v>3</v>
      </c>
      <c r="BH160">
        <v>0</v>
      </c>
      <c r="BI160">
        <v>4</v>
      </c>
      <c r="BJ160" t="s">
        <v>280</v>
      </c>
      <c r="BM160">
        <v>0</v>
      </c>
      <c r="BN160">
        <v>0</v>
      </c>
      <c r="BO160" t="s">
        <v>3</v>
      </c>
      <c r="BP160">
        <v>0</v>
      </c>
      <c r="BQ160">
        <v>1</v>
      </c>
      <c r="BR160">
        <v>0</v>
      </c>
      <c r="BS160">
        <v>1</v>
      </c>
      <c r="BT160">
        <v>1</v>
      </c>
      <c r="BU160">
        <v>1</v>
      </c>
      <c r="BV160">
        <v>1</v>
      </c>
      <c r="BW160">
        <v>1</v>
      </c>
      <c r="BX160">
        <v>1</v>
      </c>
      <c r="BY160" t="s">
        <v>3</v>
      </c>
      <c r="BZ160">
        <v>70</v>
      </c>
      <c r="CA160">
        <v>10</v>
      </c>
      <c r="CB160" t="s">
        <v>3</v>
      </c>
      <c r="CE160">
        <v>0</v>
      </c>
      <c r="CF160">
        <v>0</v>
      </c>
      <c r="CG160">
        <v>0</v>
      </c>
      <c r="CM160">
        <v>0</v>
      </c>
      <c r="CN160" t="s">
        <v>3</v>
      </c>
      <c r="CO160">
        <v>0</v>
      </c>
      <c r="CP160">
        <f>(P160+Q160+S160)</f>
        <v>22946.34</v>
      </c>
      <c r="CQ160">
        <f>(AC160*BC160*AW160)</f>
        <v>654.95000000000005</v>
      </c>
      <c r="CR160">
        <f>((((ET160)*BB160-(EU160)*BS160)+AE160*BS160)*AV160)</f>
        <v>0</v>
      </c>
      <c r="CS160">
        <f>(AE160*BS160*AV160)</f>
        <v>0</v>
      </c>
      <c r="CT160">
        <f>(AF160*BA160*AV160)</f>
        <v>22291.39</v>
      </c>
      <c r="CU160">
        <f>AG160</f>
        <v>0</v>
      </c>
      <c r="CV160">
        <f>(AH160*AV160)</f>
        <v>36.1</v>
      </c>
      <c r="CW160">
        <f t="shared" ref="CW160:CX164" si="320">AI160</f>
        <v>0</v>
      </c>
      <c r="CX160">
        <f t="shared" si="320"/>
        <v>0</v>
      </c>
      <c r="CY160">
        <f>((S160*BZ160)/100)</f>
        <v>15603.973</v>
      </c>
      <c r="CZ160">
        <f>((S160*CA160)/100)</f>
        <v>2229.1390000000001</v>
      </c>
      <c r="DC160" t="s">
        <v>3</v>
      </c>
      <c r="DD160" t="s">
        <v>3</v>
      </c>
      <c r="DE160" t="s">
        <v>3</v>
      </c>
      <c r="DF160" t="s">
        <v>3</v>
      </c>
      <c r="DG160" t="s">
        <v>3</v>
      </c>
      <c r="DH160" t="s">
        <v>3</v>
      </c>
      <c r="DI160" t="s">
        <v>3</v>
      </c>
      <c r="DJ160" t="s">
        <v>3</v>
      </c>
      <c r="DK160" t="s">
        <v>3</v>
      </c>
      <c r="DL160" t="s">
        <v>3</v>
      </c>
      <c r="DM160" t="s">
        <v>3</v>
      </c>
      <c r="DN160">
        <v>0</v>
      </c>
      <c r="DO160">
        <v>0</v>
      </c>
      <c r="DP160">
        <v>1</v>
      </c>
      <c r="DQ160">
        <v>1</v>
      </c>
      <c r="DU160">
        <v>1013</v>
      </c>
      <c r="DV160" t="s">
        <v>222</v>
      </c>
      <c r="DW160" t="s">
        <v>222</v>
      </c>
      <c r="DX160">
        <v>1</v>
      </c>
      <c r="DZ160" t="s">
        <v>3</v>
      </c>
      <c r="EA160" t="s">
        <v>3</v>
      </c>
      <c r="EB160" t="s">
        <v>3</v>
      </c>
      <c r="EC160" t="s">
        <v>3</v>
      </c>
      <c r="EE160">
        <v>1441815344</v>
      </c>
      <c r="EF160">
        <v>1</v>
      </c>
      <c r="EG160" t="s">
        <v>20</v>
      </c>
      <c r="EH160">
        <v>0</v>
      </c>
      <c r="EI160" t="s">
        <v>3</v>
      </c>
      <c r="EJ160">
        <v>4</v>
      </c>
      <c r="EK160">
        <v>0</v>
      </c>
      <c r="EL160" t="s">
        <v>21</v>
      </c>
      <c r="EM160" t="s">
        <v>22</v>
      </c>
      <c r="EO160" t="s">
        <v>3</v>
      </c>
      <c r="EQ160">
        <v>1024</v>
      </c>
      <c r="ER160">
        <v>22946.34</v>
      </c>
      <c r="ES160">
        <v>654.95000000000005</v>
      </c>
      <c r="ET160">
        <v>0</v>
      </c>
      <c r="EU160">
        <v>0</v>
      </c>
      <c r="EV160">
        <v>22291.39</v>
      </c>
      <c r="EW160">
        <v>36.1</v>
      </c>
      <c r="EX160">
        <v>0</v>
      </c>
      <c r="EY160">
        <v>0</v>
      </c>
      <c r="FQ160">
        <v>0</v>
      </c>
      <c r="FR160">
        <f>ROUND(IF(BI160=3,GM160,0),2)</f>
        <v>0</v>
      </c>
      <c r="FS160">
        <v>0</v>
      </c>
      <c r="FX160">
        <v>70</v>
      </c>
      <c r="FY160">
        <v>10</v>
      </c>
      <c r="GA160" t="s">
        <v>3</v>
      </c>
      <c r="GD160">
        <v>0</v>
      </c>
      <c r="GF160">
        <v>86364489</v>
      </c>
      <c r="GG160">
        <v>2</v>
      </c>
      <c r="GH160">
        <v>1</v>
      </c>
      <c r="GI160">
        <v>-2</v>
      </c>
      <c r="GJ160">
        <v>0</v>
      </c>
      <c r="GK160">
        <f>ROUND(R160*(R12)/100,2)</f>
        <v>0</v>
      </c>
      <c r="GL160">
        <f>ROUND(IF(AND(BH160=3,BI160=3,FS160&lt;&gt;0),P160,0),2)</f>
        <v>0</v>
      </c>
      <c r="GM160">
        <f>ROUND(O160+X160+Y160+GK160,2)+GX160</f>
        <v>40779.449999999997</v>
      </c>
      <c r="GN160">
        <f>IF(OR(BI160=0,BI160=1),GM160-GX160,0)</f>
        <v>0</v>
      </c>
      <c r="GO160">
        <f>IF(BI160=2,GM160-GX160,0)</f>
        <v>0</v>
      </c>
      <c r="GP160">
        <f>IF(BI160=4,GM160-GX160,0)</f>
        <v>40779.449999999997</v>
      </c>
      <c r="GR160">
        <v>0</v>
      </c>
      <c r="GS160">
        <v>3</v>
      </c>
      <c r="GT160">
        <v>0</v>
      </c>
      <c r="GU160" t="s">
        <v>3</v>
      </c>
      <c r="GV160">
        <f>ROUND((GT160),6)</f>
        <v>0</v>
      </c>
      <c r="GW160">
        <v>1</v>
      </c>
      <c r="GX160">
        <f>ROUND(HC160*I160,2)</f>
        <v>0</v>
      </c>
      <c r="HA160">
        <v>0</v>
      </c>
      <c r="HB160">
        <v>0</v>
      </c>
      <c r="HC160">
        <f>GV160*GW160</f>
        <v>0</v>
      </c>
      <c r="HE160" t="s">
        <v>3</v>
      </c>
      <c r="HF160" t="s">
        <v>3</v>
      </c>
      <c r="HM160" t="s">
        <v>3</v>
      </c>
      <c r="HN160" t="s">
        <v>3</v>
      </c>
      <c r="HO160" t="s">
        <v>3</v>
      </c>
      <c r="HP160" t="s">
        <v>3</v>
      </c>
      <c r="HQ160" t="s">
        <v>3</v>
      </c>
      <c r="IK160">
        <v>0</v>
      </c>
    </row>
    <row r="161" spans="1:245" x14ac:dyDescent="0.2">
      <c r="A161">
        <v>17</v>
      </c>
      <c r="B161">
        <v>1</v>
      </c>
      <c r="D161">
        <f>ROW(EtalonRes!A304)</f>
        <v>304</v>
      </c>
      <c r="E161" t="s">
        <v>281</v>
      </c>
      <c r="F161" t="s">
        <v>282</v>
      </c>
      <c r="G161" t="s">
        <v>283</v>
      </c>
      <c r="H161" t="s">
        <v>222</v>
      </c>
      <c r="I161">
        <v>1</v>
      </c>
      <c r="J161">
        <v>0</v>
      </c>
      <c r="K161">
        <v>1</v>
      </c>
      <c r="O161">
        <f>ROUND(CP161,2)</f>
        <v>3158.68</v>
      </c>
      <c r="P161">
        <f>ROUND(CQ161*I161,2)</f>
        <v>0.06</v>
      </c>
      <c r="Q161">
        <f>ROUND(CR161*I161,2)</f>
        <v>0</v>
      </c>
      <c r="R161">
        <f>ROUND(CS161*I161,2)</f>
        <v>0</v>
      </c>
      <c r="S161">
        <f>ROUND(CT161*I161,2)</f>
        <v>3158.62</v>
      </c>
      <c r="T161">
        <f>ROUND(CU161*I161,2)</f>
        <v>0</v>
      </c>
      <c r="U161">
        <f>CV161*I161</f>
        <v>4.76</v>
      </c>
      <c r="V161">
        <f>CW161*I161</f>
        <v>0</v>
      </c>
      <c r="W161">
        <f>ROUND(CX161*I161,2)</f>
        <v>0</v>
      </c>
      <c r="X161">
        <f t="shared" si="319"/>
        <v>2211.0300000000002</v>
      </c>
      <c r="Y161">
        <f t="shared" si="319"/>
        <v>315.86</v>
      </c>
      <c r="AA161">
        <v>1473083510</v>
      </c>
      <c r="AB161">
        <f>ROUND((AC161+AD161+AF161),6)</f>
        <v>3158.68</v>
      </c>
      <c r="AC161">
        <f>ROUND(((ES161*2)),6)</f>
        <v>0.06</v>
      </c>
      <c r="AD161">
        <f>ROUND(((((ET161*2))-((EU161*2)))+AE161),6)</f>
        <v>0</v>
      </c>
      <c r="AE161">
        <f>ROUND(((EU161*2)),6)</f>
        <v>0</v>
      </c>
      <c r="AF161">
        <f>ROUND(((EV161*2)),6)</f>
        <v>3158.62</v>
      </c>
      <c r="AG161">
        <f>ROUND((AP161),6)</f>
        <v>0</v>
      </c>
      <c r="AH161">
        <f>((EW161*2))</f>
        <v>4.76</v>
      </c>
      <c r="AI161">
        <f>((EX161*2))</f>
        <v>0</v>
      </c>
      <c r="AJ161">
        <f>(AS161)</f>
        <v>0</v>
      </c>
      <c r="AK161">
        <v>1579.34</v>
      </c>
      <c r="AL161">
        <v>0.03</v>
      </c>
      <c r="AM161">
        <v>0</v>
      </c>
      <c r="AN161">
        <v>0</v>
      </c>
      <c r="AO161">
        <v>1579.31</v>
      </c>
      <c r="AP161">
        <v>0</v>
      </c>
      <c r="AQ161">
        <v>2.38</v>
      </c>
      <c r="AR161">
        <v>0</v>
      </c>
      <c r="AS161">
        <v>0</v>
      </c>
      <c r="AT161">
        <v>70</v>
      </c>
      <c r="AU161">
        <v>10</v>
      </c>
      <c r="AV161">
        <v>1</v>
      </c>
      <c r="AW161">
        <v>1</v>
      </c>
      <c r="AZ161">
        <v>1</v>
      </c>
      <c r="BA161">
        <v>1</v>
      </c>
      <c r="BB161">
        <v>1</v>
      </c>
      <c r="BC161">
        <v>1</v>
      </c>
      <c r="BD161" t="s">
        <v>3</v>
      </c>
      <c r="BE161" t="s">
        <v>3</v>
      </c>
      <c r="BF161" t="s">
        <v>3</v>
      </c>
      <c r="BG161" t="s">
        <v>3</v>
      </c>
      <c r="BH161">
        <v>0</v>
      </c>
      <c r="BI161">
        <v>4</v>
      </c>
      <c r="BJ161" t="s">
        <v>284</v>
      </c>
      <c r="BM161">
        <v>0</v>
      </c>
      <c r="BN161">
        <v>0</v>
      </c>
      <c r="BO161" t="s">
        <v>3</v>
      </c>
      <c r="BP161">
        <v>0</v>
      </c>
      <c r="BQ161">
        <v>1</v>
      </c>
      <c r="BR161">
        <v>0</v>
      </c>
      <c r="BS161">
        <v>1</v>
      </c>
      <c r="BT161">
        <v>1</v>
      </c>
      <c r="BU161">
        <v>1</v>
      </c>
      <c r="BV161">
        <v>1</v>
      </c>
      <c r="BW161">
        <v>1</v>
      </c>
      <c r="BX161">
        <v>1</v>
      </c>
      <c r="BY161" t="s">
        <v>3</v>
      </c>
      <c r="BZ161">
        <v>70</v>
      </c>
      <c r="CA161">
        <v>10</v>
      </c>
      <c r="CB161" t="s">
        <v>3</v>
      </c>
      <c r="CE161">
        <v>0</v>
      </c>
      <c r="CF161">
        <v>0</v>
      </c>
      <c r="CG161">
        <v>0</v>
      </c>
      <c r="CM161">
        <v>0</v>
      </c>
      <c r="CN161" t="s">
        <v>3</v>
      </c>
      <c r="CO161">
        <v>0</v>
      </c>
      <c r="CP161">
        <f>(P161+Q161+S161)</f>
        <v>3158.68</v>
      </c>
      <c r="CQ161">
        <f>(AC161*BC161*AW161)</f>
        <v>0.06</v>
      </c>
      <c r="CR161">
        <f>(((((ET161*2))*BB161-((EU161*2))*BS161)+AE161*BS161)*AV161)</f>
        <v>0</v>
      </c>
      <c r="CS161">
        <f>(AE161*BS161*AV161)</f>
        <v>0</v>
      </c>
      <c r="CT161">
        <f>(AF161*BA161*AV161)</f>
        <v>3158.62</v>
      </c>
      <c r="CU161">
        <f>AG161</f>
        <v>0</v>
      </c>
      <c r="CV161">
        <f>(AH161*AV161)</f>
        <v>4.76</v>
      </c>
      <c r="CW161">
        <f t="shared" si="320"/>
        <v>0</v>
      </c>
      <c r="CX161">
        <f t="shared" si="320"/>
        <v>0</v>
      </c>
      <c r="CY161">
        <f>((S161*BZ161)/100)</f>
        <v>2211.0340000000001</v>
      </c>
      <c r="CZ161">
        <f>((S161*CA161)/100)</f>
        <v>315.86199999999997</v>
      </c>
      <c r="DC161" t="s">
        <v>3</v>
      </c>
      <c r="DD161" t="s">
        <v>228</v>
      </c>
      <c r="DE161" t="s">
        <v>228</v>
      </c>
      <c r="DF161" t="s">
        <v>228</v>
      </c>
      <c r="DG161" t="s">
        <v>228</v>
      </c>
      <c r="DH161" t="s">
        <v>3</v>
      </c>
      <c r="DI161" t="s">
        <v>228</v>
      </c>
      <c r="DJ161" t="s">
        <v>228</v>
      </c>
      <c r="DK161" t="s">
        <v>3</v>
      </c>
      <c r="DL161" t="s">
        <v>3</v>
      </c>
      <c r="DM161" t="s">
        <v>3</v>
      </c>
      <c r="DN161">
        <v>0</v>
      </c>
      <c r="DO161">
        <v>0</v>
      </c>
      <c r="DP161">
        <v>1</v>
      </c>
      <c r="DQ161">
        <v>1</v>
      </c>
      <c r="DU161">
        <v>1013</v>
      </c>
      <c r="DV161" t="s">
        <v>222</v>
      </c>
      <c r="DW161" t="s">
        <v>222</v>
      </c>
      <c r="DX161">
        <v>1</v>
      </c>
      <c r="DZ161" t="s">
        <v>3</v>
      </c>
      <c r="EA161" t="s">
        <v>3</v>
      </c>
      <c r="EB161" t="s">
        <v>3</v>
      </c>
      <c r="EC161" t="s">
        <v>3</v>
      </c>
      <c r="EE161">
        <v>1441815344</v>
      </c>
      <c r="EF161">
        <v>1</v>
      </c>
      <c r="EG161" t="s">
        <v>20</v>
      </c>
      <c r="EH161">
        <v>0</v>
      </c>
      <c r="EI161" t="s">
        <v>3</v>
      </c>
      <c r="EJ161">
        <v>4</v>
      </c>
      <c r="EK161">
        <v>0</v>
      </c>
      <c r="EL161" t="s">
        <v>21</v>
      </c>
      <c r="EM161" t="s">
        <v>22</v>
      </c>
      <c r="EO161" t="s">
        <v>3</v>
      </c>
      <c r="EQ161">
        <v>0</v>
      </c>
      <c r="ER161">
        <v>1579.34</v>
      </c>
      <c r="ES161">
        <v>0.03</v>
      </c>
      <c r="ET161">
        <v>0</v>
      </c>
      <c r="EU161">
        <v>0</v>
      </c>
      <c r="EV161">
        <v>1579.31</v>
      </c>
      <c r="EW161">
        <v>2.38</v>
      </c>
      <c r="EX161">
        <v>0</v>
      </c>
      <c r="EY161">
        <v>0</v>
      </c>
      <c r="FQ161">
        <v>0</v>
      </c>
      <c r="FR161">
        <f>ROUND(IF(BI161=3,GM161,0),2)</f>
        <v>0</v>
      </c>
      <c r="FS161">
        <v>0</v>
      </c>
      <c r="FX161">
        <v>70</v>
      </c>
      <c r="FY161">
        <v>10</v>
      </c>
      <c r="GA161" t="s">
        <v>3</v>
      </c>
      <c r="GD161">
        <v>0</v>
      </c>
      <c r="GF161">
        <v>1520162509</v>
      </c>
      <c r="GG161">
        <v>2</v>
      </c>
      <c r="GH161">
        <v>1</v>
      </c>
      <c r="GI161">
        <v>-2</v>
      </c>
      <c r="GJ161">
        <v>0</v>
      </c>
      <c r="GK161">
        <f>ROUND(R161*(R12)/100,2)</f>
        <v>0</v>
      </c>
      <c r="GL161">
        <f>ROUND(IF(AND(BH161=3,BI161=3,FS161&lt;&gt;0),P161,0),2)</f>
        <v>0</v>
      </c>
      <c r="GM161">
        <f>ROUND(O161+X161+Y161+GK161,2)+GX161</f>
        <v>5685.57</v>
      </c>
      <c r="GN161">
        <f>IF(OR(BI161=0,BI161=1),GM161-GX161,0)</f>
        <v>0</v>
      </c>
      <c r="GO161">
        <f>IF(BI161=2,GM161-GX161,0)</f>
        <v>0</v>
      </c>
      <c r="GP161">
        <f>IF(BI161=4,GM161-GX161,0)</f>
        <v>5685.57</v>
      </c>
      <c r="GR161">
        <v>0</v>
      </c>
      <c r="GS161">
        <v>3</v>
      </c>
      <c r="GT161">
        <v>0</v>
      </c>
      <c r="GU161" t="s">
        <v>3</v>
      </c>
      <c r="GV161">
        <f>ROUND((GT161),6)</f>
        <v>0</v>
      </c>
      <c r="GW161">
        <v>1</v>
      </c>
      <c r="GX161">
        <f>ROUND(HC161*I161,2)</f>
        <v>0</v>
      </c>
      <c r="HA161">
        <v>0</v>
      </c>
      <c r="HB161">
        <v>0</v>
      </c>
      <c r="HC161">
        <f>GV161*GW161</f>
        <v>0</v>
      </c>
      <c r="HE161" t="s">
        <v>3</v>
      </c>
      <c r="HF161" t="s">
        <v>3</v>
      </c>
      <c r="HM161" t="s">
        <v>3</v>
      </c>
      <c r="HN161" t="s">
        <v>3</v>
      </c>
      <c r="HO161" t="s">
        <v>3</v>
      </c>
      <c r="HP161" t="s">
        <v>3</v>
      </c>
      <c r="HQ161" t="s">
        <v>3</v>
      </c>
      <c r="IK161">
        <v>0</v>
      </c>
    </row>
    <row r="162" spans="1:245" x14ac:dyDescent="0.2">
      <c r="A162">
        <v>17</v>
      </c>
      <c r="B162">
        <v>1</v>
      </c>
      <c r="D162">
        <f>ROW(EtalonRes!A306)</f>
        <v>306</v>
      </c>
      <c r="E162" t="s">
        <v>3</v>
      </c>
      <c r="F162" t="s">
        <v>285</v>
      </c>
      <c r="G162" t="s">
        <v>286</v>
      </c>
      <c r="H162" t="s">
        <v>222</v>
      </c>
      <c r="I162">
        <v>1</v>
      </c>
      <c r="J162">
        <v>0</v>
      </c>
      <c r="K162">
        <v>1</v>
      </c>
      <c r="O162">
        <f>ROUND(CP162,2)</f>
        <v>1459.94</v>
      </c>
      <c r="P162">
        <f>ROUND(CQ162*I162,2)</f>
        <v>0.08</v>
      </c>
      <c r="Q162">
        <f>ROUND(CR162*I162,2)</f>
        <v>0</v>
      </c>
      <c r="R162">
        <f>ROUND(CS162*I162,2)</f>
        <v>0</v>
      </c>
      <c r="S162">
        <f>ROUND(CT162*I162,2)</f>
        <v>1459.86</v>
      </c>
      <c r="T162">
        <f>ROUND(CU162*I162,2)</f>
        <v>0</v>
      </c>
      <c r="U162">
        <f>CV162*I162</f>
        <v>2.2000000000000002</v>
      </c>
      <c r="V162">
        <f>CW162*I162</f>
        <v>0</v>
      </c>
      <c r="W162">
        <f>ROUND(CX162*I162,2)</f>
        <v>0</v>
      </c>
      <c r="X162">
        <f t="shared" si="319"/>
        <v>1021.9</v>
      </c>
      <c r="Y162">
        <f t="shared" si="319"/>
        <v>145.99</v>
      </c>
      <c r="AA162">
        <v>-1</v>
      </c>
      <c r="AB162">
        <f>ROUND((AC162+AD162+AF162),6)</f>
        <v>1459.94</v>
      </c>
      <c r="AC162">
        <f>ROUND(((ES162*2)),6)</f>
        <v>0.08</v>
      </c>
      <c r="AD162">
        <f>ROUND(((((ET162*2))-((EU162*2)))+AE162),6)</f>
        <v>0</v>
      </c>
      <c r="AE162">
        <f>ROUND(((EU162*2)),6)</f>
        <v>0</v>
      </c>
      <c r="AF162">
        <f>ROUND(((EV162*2)),6)</f>
        <v>1459.86</v>
      </c>
      <c r="AG162">
        <f>ROUND((AP162),6)</f>
        <v>0</v>
      </c>
      <c r="AH162">
        <f>((EW162*2))</f>
        <v>2.2000000000000002</v>
      </c>
      <c r="AI162">
        <f>((EX162*2))</f>
        <v>0</v>
      </c>
      <c r="AJ162">
        <f>(AS162)</f>
        <v>0</v>
      </c>
      <c r="AK162">
        <v>729.97</v>
      </c>
      <c r="AL162">
        <v>0.04</v>
      </c>
      <c r="AM162">
        <v>0</v>
      </c>
      <c r="AN162">
        <v>0</v>
      </c>
      <c r="AO162">
        <v>729.93</v>
      </c>
      <c r="AP162">
        <v>0</v>
      </c>
      <c r="AQ162">
        <v>1.1000000000000001</v>
      </c>
      <c r="AR162">
        <v>0</v>
      </c>
      <c r="AS162">
        <v>0</v>
      </c>
      <c r="AT162">
        <v>70</v>
      </c>
      <c r="AU162">
        <v>10</v>
      </c>
      <c r="AV162">
        <v>1</v>
      </c>
      <c r="AW162">
        <v>1</v>
      </c>
      <c r="AZ162">
        <v>1</v>
      </c>
      <c r="BA162">
        <v>1</v>
      </c>
      <c r="BB162">
        <v>1</v>
      </c>
      <c r="BC162">
        <v>1</v>
      </c>
      <c r="BD162" t="s">
        <v>3</v>
      </c>
      <c r="BE162" t="s">
        <v>3</v>
      </c>
      <c r="BF162" t="s">
        <v>3</v>
      </c>
      <c r="BG162" t="s">
        <v>3</v>
      </c>
      <c r="BH162">
        <v>0</v>
      </c>
      <c r="BI162">
        <v>4</v>
      </c>
      <c r="BJ162" t="s">
        <v>287</v>
      </c>
      <c r="BM162">
        <v>0</v>
      </c>
      <c r="BN162">
        <v>0</v>
      </c>
      <c r="BO162" t="s">
        <v>3</v>
      </c>
      <c r="BP162">
        <v>0</v>
      </c>
      <c r="BQ162">
        <v>1</v>
      </c>
      <c r="BR162">
        <v>0</v>
      </c>
      <c r="BS162">
        <v>1</v>
      </c>
      <c r="BT162">
        <v>1</v>
      </c>
      <c r="BU162">
        <v>1</v>
      </c>
      <c r="BV162">
        <v>1</v>
      </c>
      <c r="BW162">
        <v>1</v>
      </c>
      <c r="BX162">
        <v>1</v>
      </c>
      <c r="BY162" t="s">
        <v>3</v>
      </c>
      <c r="BZ162">
        <v>70</v>
      </c>
      <c r="CA162">
        <v>10</v>
      </c>
      <c r="CB162" t="s">
        <v>3</v>
      </c>
      <c r="CE162">
        <v>0</v>
      </c>
      <c r="CF162">
        <v>0</v>
      </c>
      <c r="CG162">
        <v>0</v>
      </c>
      <c r="CM162">
        <v>0</v>
      </c>
      <c r="CN162" t="s">
        <v>3</v>
      </c>
      <c r="CO162">
        <v>0</v>
      </c>
      <c r="CP162">
        <f>(P162+Q162+S162)</f>
        <v>1459.9399999999998</v>
      </c>
      <c r="CQ162">
        <f>(AC162*BC162*AW162)</f>
        <v>0.08</v>
      </c>
      <c r="CR162">
        <f>(((((ET162*2))*BB162-((EU162*2))*BS162)+AE162*BS162)*AV162)</f>
        <v>0</v>
      </c>
      <c r="CS162">
        <f>(AE162*BS162*AV162)</f>
        <v>0</v>
      </c>
      <c r="CT162">
        <f>(AF162*BA162*AV162)</f>
        <v>1459.86</v>
      </c>
      <c r="CU162">
        <f>AG162</f>
        <v>0</v>
      </c>
      <c r="CV162">
        <f>(AH162*AV162)</f>
        <v>2.2000000000000002</v>
      </c>
      <c r="CW162">
        <f t="shared" si="320"/>
        <v>0</v>
      </c>
      <c r="CX162">
        <f t="shared" si="320"/>
        <v>0</v>
      </c>
      <c r="CY162">
        <f>((S162*BZ162)/100)</f>
        <v>1021.9019999999999</v>
      </c>
      <c r="CZ162">
        <f>((S162*CA162)/100)</f>
        <v>145.98599999999999</v>
      </c>
      <c r="DC162" t="s">
        <v>3</v>
      </c>
      <c r="DD162" t="s">
        <v>228</v>
      </c>
      <c r="DE162" t="s">
        <v>228</v>
      </c>
      <c r="DF162" t="s">
        <v>228</v>
      </c>
      <c r="DG162" t="s">
        <v>228</v>
      </c>
      <c r="DH162" t="s">
        <v>3</v>
      </c>
      <c r="DI162" t="s">
        <v>228</v>
      </c>
      <c r="DJ162" t="s">
        <v>228</v>
      </c>
      <c r="DK162" t="s">
        <v>3</v>
      </c>
      <c r="DL162" t="s">
        <v>3</v>
      </c>
      <c r="DM162" t="s">
        <v>3</v>
      </c>
      <c r="DN162">
        <v>0</v>
      </c>
      <c r="DO162">
        <v>0</v>
      </c>
      <c r="DP162">
        <v>1</v>
      </c>
      <c r="DQ162">
        <v>1</v>
      </c>
      <c r="DU162">
        <v>1013</v>
      </c>
      <c r="DV162" t="s">
        <v>222</v>
      </c>
      <c r="DW162" t="s">
        <v>222</v>
      </c>
      <c r="DX162">
        <v>1</v>
      </c>
      <c r="DZ162" t="s">
        <v>3</v>
      </c>
      <c r="EA162" t="s">
        <v>3</v>
      </c>
      <c r="EB162" t="s">
        <v>3</v>
      </c>
      <c r="EC162" t="s">
        <v>3</v>
      </c>
      <c r="EE162">
        <v>1441815344</v>
      </c>
      <c r="EF162">
        <v>1</v>
      </c>
      <c r="EG162" t="s">
        <v>20</v>
      </c>
      <c r="EH162">
        <v>0</v>
      </c>
      <c r="EI162" t="s">
        <v>3</v>
      </c>
      <c r="EJ162">
        <v>4</v>
      </c>
      <c r="EK162">
        <v>0</v>
      </c>
      <c r="EL162" t="s">
        <v>21</v>
      </c>
      <c r="EM162" t="s">
        <v>22</v>
      </c>
      <c r="EO162" t="s">
        <v>3</v>
      </c>
      <c r="EQ162">
        <v>1024</v>
      </c>
      <c r="ER162">
        <v>729.97</v>
      </c>
      <c r="ES162">
        <v>0.04</v>
      </c>
      <c r="ET162">
        <v>0</v>
      </c>
      <c r="EU162">
        <v>0</v>
      </c>
      <c r="EV162">
        <v>729.93</v>
      </c>
      <c r="EW162">
        <v>1.1000000000000001</v>
      </c>
      <c r="EX162">
        <v>0</v>
      </c>
      <c r="EY162">
        <v>0</v>
      </c>
      <c r="FQ162">
        <v>0</v>
      </c>
      <c r="FR162">
        <f>ROUND(IF(BI162=3,GM162,0),2)</f>
        <v>0</v>
      </c>
      <c r="FS162">
        <v>0</v>
      </c>
      <c r="FX162">
        <v>70</v>
      </c>
      <c r="FY162">
        <v>10</v>
      </c>
      <c r="GA162" t="s">
        <v>3</v>
      </c>
      <c r="GD162">
        <v>0</v>
      </c>
      <c r="GF162">
        <v>-1196827880</v>
      </c>
      <c r="GG162">
        <v>2</v>
      </c>
      <c r="GH162">
        <v>1</v>
      </c>
      <c r="GI162">
        <v>-2</v>
      </c>
      <c r="GJ162">
        <v>0</v>
      </c>
      <c r="GK162">
        <f>ROUND(R162*(R12)/100,2)</f>
        <v>0</v>
      </c>
      <c r="GL162">
        <f>ROUND(IF(AND(BH162=3,BI162=3,FS162&lt;&gt;0),P162,0),2)</f>
        <v>0</v>
      </c>
      <c r="GM162">
        <f>ROUND(O162+X162+Y162+GK162,2)+GX162</f>
        <v>2627.83</v>
      </c>
      <c r="GN162">
        <f>IF(OR(BI162=0,BI162=1),GM162-GX162,0)</f>
        <v>0</v>
      </c>
      <c r="GO162">
        <f>IF(BI162=2,GM162-GX162,0)</f>
        <v>0</v>
      </c>
      <c r="GP162">
        <f>IF(BI162=4,GM162-GX162,0)</f>
        <v>2627.83</v>
      </c>
      <c r="GR162">
        <v>0</v>
      </c>
      <c r="GS162">
        <v>3</v>
      </c>
      <c r="GT162">
        <v>0</v>
      </c>
      <c r="GU162" t="s">
        <v>3</v>
      </c>
      <c r="GV162">
        <f>ROUND((GT162),6)</f>
        <v>0</v>
      </c>
      <c r="GW162">
        <v>1</v>
      </c>
      <c r="GX162">
        <f>ROUND(HC162*I162,2)</f>
        <v>0</v>
      </c>
      <c r="HA162">
        <v>0</v>
      </c>
      <c r="HB162">
        <v>0</v>
      </c>
      <c r="HC162">
        <f>GV162*GW162</f>
        <v>0</v>
      </c>
      <c r="HE162" t="s">
        <v>3</v>
      </c>
      <c r="HF162" t="s">
        <v>3</v>
      </c>
      <c r="HM162" t="s">
        <v>3</v>
      </c>
      <c r="HN162" t="s">
        <v>3</v>
      </c>
      <c r="HO162" t="s">
        <v>3</v>
      </c>
      <c r="HP162" t="s">
        <v>3</v>
      </c>
      <c r="HQ162" t="s">
        <v>3</v>
      </c>
      <c r="IK162">
        <v>0</v>
      </c>
    </row>
    <row r="163" spans="1:245" x14ac:dyDescent="0.2">
      <c r="A163">
        <v>17</v>
      </c>
      <c r="B163">
        <v>1</v>
      </c>
      <c r="C163">
        <f>ROW(SmtRes!A228)</f>
        <v>228</v>
      </c>
      <c r="D163">
        <f>ROW(EtalonRes!A310)</f>
        <v>310</v>
      </c>
      <c r="E163" t="s">
        <v>3</v>
      </c>
      <c r="F163" t="s">
        <v>288</v>
      </c>
      <c r="G163" t="s">
        <v>289</v>
      </c>
      <c r="H163" t="s">
        <v>222</v>
      </c>
      <c r="I163">
        <v>1</v>
      </c>
      <c r="J163">
        <v>0</v>
      </c>
      <c r="K163">
        <v>1</v>
      </c>
      <c r="O163">
        <f>ROUND(CP163,2)</f>
        <v>28401.360000000001</v>
      </c>
      <c r="P163">
        <f>ROUND(CQ163*I163,2)</f>
        <v>18.88</v>
      </c>
      <c r="Q163">
        <f>ROUND(CR163*I163,2)</f>
        <v>12705.72</v>
      </c>
      <c r="R163">
        <f>ROUND(CS163*I163,2)</f>
        <v>8031.24</v>
      </c>
      <c r="S163">
        <f>ROUND(CT163*I163,2)</f>
        <v>15676.76</v>
      </c>
      <c r="T163">
        <f>ROUND(CU163*I163,2)</f>
        <v>0</v>
      </c>
      <c r="U163">
        <f>CV163*I163</f>
        <v>25.76</v>
      </c>
      <c r="V163">
        <f>CW163*I163</f>
        <v>0</v>
      </c>
      <c r="W163">
        <f>ROUND(CX163*I163,2)</f>
        <v>0</v>
      </c>
      <c r="X163">
        <f t="shared" si="319"/>
        <v>10973.73</v>
      </c>
      <c r="Y163">
        <f t="shared" si="319"/>
        <v>1567.68</v>
      </c>
      <c r="AA163">
        <v>-1</v>
      </c>
      <c r="AB163">
        <f>ROUND((AC163+AD163+AF163),6)</f>
        <v>28401.360000000001</v>
      </c>
      <c r="AC163">
        <f>ROUND(((ES163*4)),6)</f>
        <v>18.88</v>
      </c>
      <c r="AD163">
        <f>ROUND(((((ET163*4))-((EU163*4)))+AE163),6)</f>
        <v>12705.72</v>
      </c>
      <c r="AE163">
        <f>ROUND(((EU163*4)),6)</f>
        <v>8031.24</v>
      </c>
      <c r="AF163">
        <f>ROUND(((EV163*4)),6)</f>
        <v>15676.76</v>
      </c>
      <c r="AG163">
        <f>ROUND((AP163),6)</f>
        <v>0</v>
      </c>
      <c r="AH163">
        <f>((EW163*4))</f>
        <v>25.76</v>
      </c>
      <c r="AI163">
        <f>((EX163*4))</f>
        <v>0</v>
      </c>
      <c r="AJ163">
        <f>(AS163)</f>
        <v>0</v>
      </c>
      <c r="AK163">
        <v>7100.34</v>
      </c>
      <c r="AL163">
        <v>4.72</v>
      </c>
      <c r="AM163">
        <v>3176.43</v>
      </c>
      <c r="AN163">
        <v>2007.81</v>
      </c>
      <c r="AO163">
        <v>3919.19</v>
      </c>
      <c r="AP163">
        <v>0</v>
      </c>
      <c r="AQ163">
        <v>6.44</v>
      </c>
      <c r="AR163">
        <v>0</v>
      </c>
      <c r="AS163">
        <v>0</v>
      </c>
      <c r="AT163">
        <v>70</v>
      </c>
      <c r="AU163">
        <v>10</v>
      </c>
      <c r="AV163">
        <v>1</v>
      </c>
      <c r="AW163">
        <v>1</v>
      </c>
      <c r="AZ163">
        <v>1</v>
      </c>
      <c r="BA163">
        <v>1</v>
      </c>
      <c r="BB163">
        <v>1</v>
      </c>
      <c r="BC163">
        <v>1</v>
      </c>
      <c r="BD163" t="s">
        <v>3</v>
      </c>
      <c r="BE163" t="s">
        <v>3</v>
      </c>
      <c r="BF163" t="s">
        <v>3</v>
      </c>
      <c r="BG163" t="s">
        <v>3</v>
      </c>
      <c r="BH163">
        <v>0</v>
      </c>
      <c r="BI163">
        <v>4</v>
      </c>
      <c r="BJ163" t="s">
        <v>290</v>
      </c>
      <c r="BM163">
        <v>0</v>
      </c>
      <c r="BN163">
        <v>0</v>
      </c>
      <c r="BO163" t="s">
        <v>3</v>
      </c>
      <c r="BP163">
        <v>0</v>
      </c>
      <c r="BQ163">
        <v>1</v>
      </c>
      <c r="BR163">
        <v>0</v>
      </c>
      <c r="BS163">
        <v>1</v>
      </c>
      <c r="BT163">
        <v>1</v>
      </c>
      <c r="BU163">
        <v>1</v>
      </c>
      <c r="BV163">
        <v>1</v>
      </c>
      <c r="BW163">
        <v>1</v>
      </c>
      <c r="BX163">
        <v>1</v>
      </c>
      <c r="BY163" t="s">
        <v>3</v>
      </c>
      <c r="BZ163">
        <v>70</v>
      </c>
      <c r="CA163">
        <v>10</v>
      </c>
      <c r="CB163" t="s">
        <v>3</v>
      </c>
      <c r="CE163">
        <v>0</v>
      </c>
      <c r="CF163">
        <v>0</v>
      </c>
      <c r="CG163">
        <v>0</v>
      </c>
      <c r="CM163">
        <v>0</v>
      </c>
      <c r="CN163" t="s">
        <v>3</v>
      </c>
      <c r="CO163">
        <v>0</v>
      </c>
      <c r="CP163">
        <f>(P163+Q163+S163)</f>
        <v>28401.360000000001</v>
      </c>
      <c r="CQ163">
        <f>(AC163*BC163*AW163)</f>
        <v>18.88</v>
      </c>
      <c r="CR163">
        <f>(((((ET163*4))*BB163-((EU163*4))*BS163)+AE163*BS163)*AV163)</f>
        <v>12705.72</v>
      </c>
      <c r="CS163">
        <f>(AE163*BS163*AV163)</f>
        <v>8031.24</v>
      </c>
      <c r="CT163">
        <f>(AF163*BA163*AV163)</f>
        <v>15676.76</v>
      </c>
      <c r="CU163">
        <f>AG163</f>
        <v>0</v>
      </c>
      <c r="CV163">
        <f>(AH163*AV163)</f>
        <v>25.76</v>
      </c>
      <c r="CW163">
        <f t="shared" si="320"/>
        <v>0</v>
      </c>
      <c r="CX163">
        <f t="shared" si="320"/>
        <v>0</v>
      </c>
      <c r="CY163">
        <f>((S163*BZ163)/100)</f>
        <v>10973.732</v>
      </c>
      <c r="CZ163">
        <f>((S163*CA163)/100)</f>
        <v>1567.6760000000002</v>
      </c>
      <c r="DC163" t="s">
        <v>3</v>
      </c>
      <c r="DD163" t="s">
        <v>93</v>
      </c>
      <c r="DE163" t="s">
        <v>93</v>
      </c>
      <c r="DF163" t="s">
        <v>93</v>
      </c>
      <c r="DG163" t="s">
        <v>93</v>
      </c>
      <c r="DH163" t="s">
        <v>3</v>
      </c>
      <c r="DI163" t="s">
        <v>93</v>
      </c>
      <c r="DJ163" t="s">
        <v>93</v>
      </c>
      <c r="DK163" t="s">
        <v>3</v>
      </c>
      <c r="DL163" t="s">
        <v>3</v>
      </c>
      <c r="DM163" t="s">
        <v>3</v>
      </c>
      <c r="DN163">
        <v>0</v>
      </c>
      <c r="DO163">
        <v>0</v>
      </c>
      <c r="DP163">
        <v>1</v>
      </c>
      <c r="DQ163">
        <v>1</v>
      </c>
      <c r="DU163">
        <v>1013</v>
      </c>
      <c r="DV163" t="s">
        <v>222</v>
      </c>
      <c r="DW163" t="s">
        <v>222</v>
      </c>
      <c r="DX163">
        <v>1</v>
      </c>
      <c r="DZ163" t="s">
        <v>3</v>
      </c>
      <c r="EA163" t="s">
        <v>3</v>
      </c>
      <c r="EB163" t="s">
        <v>3</v>
      </c>
      <c r="EC163" t="s">
        <v>3</v>
      </c>
      <c r="EE163">
        <v>1441815344</v>
      </c>
      <c r="EF163">
        <v>1</v>
      </c>
      <c r="EG163" t="s">
        <v>20</v>
      </c>
      <c r="EH163">
        <v>0</v>
      </c>
      <c r="EI163" t="s">
        <v>3</v>
      </c>
      <c r="EJ163">
        <v>4</v>
      </c>
      <c r="EK163">
        <v>0</v>
      </c>
      <c r="EL163" t="s">
        <v>21</v>
      </c>
      <c r="EM163" t="s">
        <v>22</v>
      </c>
      <c r="EO163" t="s">
        <v>3</v>
      </c>
      <c r="EQ163">
        <v>1024</v>
      </c>
      <c r="ER163">
        <v>7100.34</v>
      </c>
      <c r="ES163">
        <v>4.72</v>
      </c>
      <c r="ET163">
        <v>3176.43</v>
      </c>
      <c r="EU163">
        <v>2007.81</v>
      </c>
      <c r="EV163">
        <v>3919.19</v>
      </c>
      <c r="EW163">
        <v>6.44</v>
      </c>
      <c r="EX163">
        <v>0</v>
      </c>
      <c r="EY163">
        <v>0</v>
      </c>
      <c r="FQ163">
        <v>0</v>
      </c>
      <c r="FR163">
        <f>ROUND(IF(BI163=3,GM163,0),2)</f>
        <v>0</v>
      </c>
      <c r="FS163">
        <v>0</v>
      </c>
      <c r="FX163">
        <v>70</v>
      </c>
      <c r="FY163">
        <v>10</v>
      </c>
      <c r="GA163" t="s">
        <v>3</v>
      </c>
      <c r="GD163">
        <v>0</v>
      </c>
      <c r="GF163">
        <v>438330013</v>
      </c>
      <c r="GG163">
        <v>2</v>
      </c>
      <c r="GH163">
        <v>1</v>
      </c>
      <c r="GI163">
        <v>-2</v>
      </c>
      <c r="GJ163">
        <v>0</v>
      </c>
      <c r="GK163">
        <f>ROUND(R163*(R12)/100,2)</f>
        <v>8673.74</v>
      </c>
      <c r="GL163">
        <f>ROUND(IF(AND(BH163=3,BI163=3,FS163&lt;&gt;0),P163,0),2)</f>
        <v>0</v>
      </c>
      <c r="GM163">
        <f>ROUND(O163+X163+Y163+GK163,2)+GX163</f>
        <v>49616.51</v>
      </c>
      <c r="GN163">
        <f>IF(OR(BI163=0,BI163=1),GM163-GX163,0)</f>
        <v>0</v>
      </c>
      <c r="GO163">
        <f>IF(BI163=2,GM163-GX163,0)</f>
        <v>0</v>
      </c>
      <c r="GP163">
        <f>IF(BI163=4,GM163-GX163,0)</f>
        <v>49616.51</v>
      </c>
      <c r="GR163">
        <v>0</v>
      </c>
      <c r="GS163">
        <v>3</v>
      </c>
      <c r="GT163">
        <v>0</v>
      </c>
      <c r="GU163" t="s">
        <v>3</v>
      </c>
      <c r="GV163">
        <f>ROUND((GT163),6)</f>
        <v>0</v>
      </c>
      <c r="GW163">
        <v>1</v>
      </c>
      <c r="GX163">
        <f>ROUND(HC163*I163,2)</f>
        <v>0</v>
      </c>
      <c r="HA163">
        <v>0</v>
      </c>
      <c r="HB163">
        <v>0</v>
      </c>
      <c r="HC163">
        <f>GV163*GW163</f>
        <v>0</v>
      </c>
      <c r="HE163" t="s">
        <v>3</v>
      </c>
      <c r="HF163" t="s">
        <v>3</v>
      </c>
      <c r="HM163" t="s">
        <v>3</v>
      </c>
      <c r="HN163" t="s">
        <v>3</v>
      </c>
      <c r="HO163" t="s">
        <v>3</v>
      </c>
      <c r="HP163" t="s">
        <v>3</v>
      </c>
      <c r="HQ163" t="s">
        <v>3</v>
      </c>
      <c r="IK163">
        <v>0</v>
      </c>
    </row>
    <row r="164" spans="1:245" x14ac:dyDescent="0.2">
      <c r="A164">
        <v>17</v>
      </c>
      <c r="B164">
        <v>1</v>
      </c>
      <c r="D164">
        <f>ROW(EtalonRes!A311)</f>
        <v>311</v>
      </c>
      <c r="E164" t="s">
        <v>3</v>
      </c>
      <c r="F164" t="s">
        <v>251</v>
      </c>
      <c r="G164" t="s">
        <v>252</v>
      </c>
      <c r="H164" t="s">
        <v>18</v>
      </c>
      <c r="I164">
        <v>1</v>
      </c>
      <c r="J164">
        <v>0</v>
      </c>
      <c r="K164">
        <v>1</v>
      </c>
      <c r="O164">
        <f>ROUND(CP164,2)</f>
        <v>828.68</v>
      </c>
      <c r="P164">
        <f>ROUND(CQ164*I164,2)</f>
        <v>0</v>
      </c>
      <c r="Q164">
        <f>ROUND(CR164*I164,2)</f>
        <v>0</v>
      </c>
      <c r="R164">
        <f>ROUND(CS164*I164,2)</f>
        <v>0</v>
      </c>
      <c r="S164">
        <f>ROUND(CT164*I164,2)</f>
        <v>828.68</v>
      </c>
      <c r="T164">
        <f>ROUND(CU164*I164,2)</f>
        <v>0</v>
      </c>
      <c r="U164">
        <f>CV164*I164</f>
        <v>1.6</v>
      </c>
      <c r="V164">
        <f>CW164*I164</f>
        <v>0</v>
      </c>
      <c r="W164">
        <f>ROUND(CX164*I164,2)</f>
        <v>0</v>
      </c>
      <c r="X164">
        <f t="shared" si="319"/>
        <v>580.08000000000004</v>
      </c>
      <c r="Y164">
        <f t="shared" si="319"/>
        <v>82.87</v>
      </c>
      <c r="AA164">
        <v>-1</v>
      </c>
      <c r="AB164">
        <f>ROUND((AC164+AD164+AF164),6)</f>
        <v>828.68</v>
      </c>
      <c r="AC164">
        <f>ROUND(((ES164*4)),6)</f>
        <v>0</v>
      </c>
      <c r="AD164">
        <f>ROUND(((((ET164*4))-((EU164*4)))+AE164),6)</f>
        <v>0</v>
      </c>
      <c r="AE164">
        <f>ROUND(((EU164*4)),6)</f>
        <v>0</v>
      </c>
      <c r="AF164">
        <f>ROUND(((EV164*4)),6)</f>
        <v>828.68</v>
      </c>
      <c r="AG164">
        <f>ROUND((AP164),6)</f>
        <v>0</v>
      </c>
      <c r="AH164">
        <f>((EW164*4))</f>
        <v>1.6</v>
      </c>
      <c r="AI164">
        <f>((EX164*4))</f>
        <v>0</v>
      </c>
      <c r="AJ164">
        <f>(AS164)</f>
        <v>0</v>
      </c>
      <c r="AK164">
        <v>207.17</v>
      </c>
      <c r="AL164">
        <v>0</v>
      </c>
      <c r="AM164">
        <v>0</v>
      </c>
      <c r="AN164">
        <v>0</v>
      </c>
      <c r="AO164">
        <v>207.17</v>
      </c>
      <c r="AP164">
        <v>0</v>
      </c>
      <c r="AQ164">
        <v>0.4</v>
      </c>
      <c r="AR164">
        <v>0</v>
      </c>
      <c r="AS164">
        <v>0</v>
      </c>
      <c r="AT164">
        <v>70</v>
      </c>
      <c r="AU164">
        <v>10</v>
      </c>
      <c r="AV164">
        <v>1</v>
      </c>
      <c r="AW164">
        <v>1</v>
      </c>
      <c r="AZ164">
        <v>1</v>
      </c>
      <c r="BA164">
        <v>1</v>
      </c>
      <c r="BB164">
        <v>1</v>
      </c>
      <c r="BC164">
        <v>1</v>
      </c>
      <c r="BD164" t="s">
        <v>3</v>
      </c>
      <c r="BE164" t="s">
        <v>3</v>
      </c>
      <c r="BF164" t="s">
        <v>3</v>
      </c>
      <c r="BG164" t="s">
        <v>3</v>
      </c>
      <c r="BH164">
        <v>0</v>
      </c>
      <c r="BI164">
        <v>4</v>
      </c>
      <c r="BJ164" t="s">
        <v>253</v>
      </c>
      <c r="BM164">
        <v>0</v>
      </c>
      <c r="BN164">
        <v>0</v>
      </c>
      <c r="BO164" t="s">
        <v>3</v>
      </c>
      <c r="BP164">
        <v>0</v>
      </c>
      <c r="BQ164">
        <v>1</v>
      </c>
      <c r="BR164">
        <v>0</v>
      </c>
      <c r="BS164">
        <v>1</v>
      </c>
      <c r="BT164">
        <v>1</v>
      </c>
      <c r="BU164">
        <v>1</v>
      </c>
      <c r="BV164">
        <v>1</v>
      </c>
      <c r="BW164">
        <v>1</v>
      </c>
      <c r="BX164">
        <v>1</v>
      </c>
      <c r="BY164" t="s">
        <v>3</v>
      </c>
      <c r="BZ164">
        <v>70</v>
      </c>
      <c r="CA164">
        <v>10</v>
      </c>
      <c r="CB164" t="s">
        <v>3</v>
      </c>
      <c r="CE164">
        <v>0</v>
      </c>
      <c r="CF164">
        <v>0</v>
      </c>
      <c r="CG164">
        <v>0</v>
      </c>
      <c r="CM164">
        <v>0</v>
      </c>
      <c r="CN164" t="s">
        <v>3</v>
      </c>
      <c r="CO164">
        <v>0</v>
      </c>
      <c r="CP164">
        <f>(P164+Q164+S164)</f>
        <v>828.68</v>
      </c>
      <c r="CQ164">
        <f>(AC164*BC164*AW164)</f>
        <v>0</v>
      </c>
      <c r="CR164">
        <f>(((((ET164*4))*BB164-((EU164*4))*BS164)+AE164*BS164)*AV164)</f>
        <v>0</v>
      </c>
      <c r="CS164">
        <f>(AE164*BS164*AV164)</f>
        <v>0</v>
      </c>
      <c r="CT164">
        <f>(AF164*BA164*AV164)</f>
        <v>828.68</v>
      </c>
      <c r="CU164">
        <f>AG164</f>
        <v>0</v>
      </c>
      <c r="CV164">
        <f>(AH164*AV164)</f>
        <v>1.6</v>
      </c>
      <c r="CW164">
        <f t="shared" si="320"/>
        <v>0</v>
      </c>
      <c r="CX164">
        <f t="shared" si="320"/>
        <v>0</v>
      </c>
      <c r="CY164">
        <f>((S164*BZ164)/100)</f>
        <v>580.07600000000002</v>
      </c>
      <c r="CZ164">
        <f>((S164*CA164)/100)</f>
        <v>82.867999999999995</v>
      </c>
      <c r="DC164" t="s">
        <v>3</v>
      </c>
      <c r="DD164" t="s">
        <v>93</v>
      </c>
      <c r="DE164" t="s">
        <v>93</v>
      </c>
      <c r="DF164" t="s">
        <v>93</v>
      </c>
      <c r="DG164" t="s">
        <v>93</v>
      </c>
      <c r="DH164" t="s">
        <v>3</v>
      </c>
      <c r="DI164" t="s">
        <v>93</v>
      </c>
      <c r="DJ164" t="s">
        <v>93</v>
      </c>
      <c r="DK164" t="s">
        <v>3</v>
      </c>
      <c r="DL164" t="s">
        <v>3</v>
      </c>
      <c r="DM164" t="s">
        <v>3</v>
      </c>
      <c r="DN164">
        <v>0</v>
      </c>
      <c r="DO164">
        <v>0</v>
      </c>
      <c r="DP164">
        <v>1</v>
      </c>
      <c r="DQ164">
        <v>1</v>
      </c>
      <c r="DU164">
        <v>16987630</v>
      </c>
      <c r="DV164" t="s">
        <v>18</v>
      </c>
      <c r="DW164" t="s">
        <v>18</v>
      </c>
      <c r="DX164">
        <v>1</v>
      </c>
      <c r="DZ164" t="s">
        <v>3</v>
      </c>
      <c r="EA164" t="s">
        <v>3</v>
      </c>
      <c r="EB164" t="s">
        <v>3</v>
      </c>
      <c r="EC164" t="s">
        <v>3</v>
      </c>
      <c r="EE164">
        <v>1441815344</v>
      </c>
      <c r="EF164">
        <v>1</v>
      </c>
      <c r="EG164" t="s">
        <v>20</v>
      </c>
      <c r="EH164">
        <v>0</v>
      </c>
      <c r="EI164" t="s">
        <v>3</v>
      </c>
      <c r="EJ164">
        <v>4</v>
      </c>
      <c r="EK164">
        <v>0</v>
      </c>
      <c r="EL164" t="s">
        <v>21</v>
      </c>
      <c r="EM164" t="s">
        <v>22</v>
      </c>
      <c r="EO164" t="s">
        <v>3</v>
      </c>
      <c r="EQ164">
        <v>1024</v>
      </c>
      <c r="ER164">
        <v>207.17</v>
      </c>
      <c r="ES164">
        <v>0</v>
      </c>
      <c r="ET164">
        <v>0</v>
      </c>
      <c r="EU164">
        <v>0</v>
      </c>
      <c r="EV164">
        <v>207.17</v>
      </c>
      <c r="EW164">
        <v>0.4</v>
      </c>
      <c r="EX164">
        <v>0</v>
      </c>
      <c r="EY164">
        <v>0</v>
      </c>
      <c r="FQ164">
        <v>0</v>
      </c>
      <c r="FR164">
        <f>ROUND(IF(BI164=3,GM164,0),2)</f>
        <v>0</v>
      </c>
      <c r="FS164">
        <v>0</v>
      </c>
      <c r="FX164">
        <v>70</v>
      </c>
      <c r="FY164">
        <v>10</v>
      </c>
      <c r="GA164" t="s">
        <v>3</v>
      </c>
      <c r="GD164">
        <v>0</v>
      </c>
      <c r="GF164">
        <v>-1777342782</v>
      </c>
      <c r="GG164">
        <v>2</v>
      </c>
      <c r="GH164">
        <v>1</v>
      </c>
      <c r="GI164">
        <v>-2</v>
      </c>
      <c r="GJ164">
        <v>0</v>
      </c>
      <c r="GK164">
        <f>ROUND(R164*(R12)/100,2)</f>
        <v>0</v>
      </c>
      <c r="GL164">
        <f>ROUND(IF(AND(BH164=3,BI164=3,FS164&lt;&gt;0),P164,0),2)</f>
        <v>0</v>
      </c>
      <c r="GM164">
        <f>ROUND(O164+X164+Y164+GK164,2)+GX164</f>
        <v>1491.63</v>
      </c>
      <c r="GN164">
        <f>IF(OR(BI164=0,BI164=1),GM164-GX164,0)</f>
        <v>0</v>
      </c>
      <c r="GO164">
        <f>IF(BI164=2,GM164-GX164,0)</f>
        <v>0</v>
      </c>
      <c r="GP164">
        <f>IF(BI164=4,GM164-GX164,0)</f>
        <v>1491.63</v>
      </c>
      <c r="GR164">
        <v>0</v>
      </c>
      <c r="GS164">
        <v>3</v>
      </c>
      <c r="GT164">
        <v>0</v>
      </c>
      <c r="GU164" t="s">
        <v>3</v>
      </c>
      <c r="GV164">
        <f>ROUND((GT164),6)</f>
        <v>0</v>
      </c>
      <c r="GW164">
        <v>1</v>
      </c>
      <c r="GX164">
        <f>ROUND(HC164*I164,2)</f>
        <v>0</v>
      </c>
      <c r="HA164">
        <v>0</v>
      </c>
      <c r="HB164">
        <v>0</v>
      </c>
      <c r="HC164">
        <f>GV164*GW164</f>
        <v>0</v>
      </c>
      <c r="HE164" t="s">
        <v>3</v>
      </c>
      <c r="HF164" t="s">
        <v>3</v>
      </c>
      <c r="HM164" t="s">
        <v>3</v>
      </c>
      <c r="HN164" t="s">
        <v>3</v>
      </c>
      <c r="HO164" t="s">
        <v>3</v>
      </c>
      <c r="HP164" t="s">
        <v>3</v>
      </c>
      <c r="HQ164" t="s">
        <v>3</v>
      </c>
      <c r="IK164">
        <v>0</v>
      </c>
    </row>
    <row r="165" spans="1:245" x14ac:dyDescent="0.2">
      <c r="A165">
        <v>19</v>
      </c>
      <c r="B165">
        <v>1</v>
      </c>
      <c r="F165" t="s">
        <v>3</v>
      </c>
      <c r="G165" t="s">
        <v>291</v>
      </c>
      <c r="H165" t="s">
        <v>3</v>
      </c>
      <c r="AA165">
        <v>1</v>
      </c>
      <c r="IK165">
        <v>0</v>
      </c>
    </row>
    <row r="166" spans="1:245" x14ac:dyDescent="0.2">
      <c r="A166">
        <v>17</v>
      </c>
      <c r="B166">
        <v>1</v>
      </c>
      <c r="C166">
        <f>ROW(SmtRes!A238)</f>
        <v>238</v>
      </c>
      <c r="D166">
        <f>ROW(EtalonRes!A321)</f>
        <v>321</v>
      </c>
      <c r="E166" t="s">
        <v>3</v>
      </c>
      <c r="F166" t="s">
        <v>278</v>
      </c>
      <c r="G166" t="s">
        <v>279</v>
      </c>
      <c r="H166" t="s">
        <v>222</v>
      </c>
      <c r="I166">
        <v>1</v>
      </c>
      <c r="J166">
        <v>0</v>
      </c>
      <c r="K166">
        <v>1</v>
      </c>
      <c r="O166">
        <f>ROUND(CP166,2)</f>
        <v>22946.34</v>
      </c>
      <c r="P166">
        <f>ROUND(CQ166*I166,2)</f>
        <v>654.95000000000005</v>
      </c>
      <c r="Q166">
        <f>ROUND(CR166*I166,2)</f>
        <v>0</v>
      </c>
      <c r="R166">
        <f>ROUND(CS166*I166,2)</f>
        <v>0</v>
      </c>
      <c r="S166">
        <f>ROUND(CT166*I166,2)</f>
        <v>22291.39</v>
      </c>
      <c r="T166">
        <f>ROUND(CU166*I166,2)</f>
        <v>0</v>
      </c>
      <c r="U166">
        <f>CV166*I166</f>
        <v>36.1</v>
      </c>
      <c r="V166">
        <f>CW166*I166</f>
        <v>0</v>
      </c>
      <c r="W166">
        <f>ROUND(CX166*I166,2)</f>
        <v>0</v>
      </c>
      <c r="X166">
        <f t="shared" ref="X166:Y170" si="321">ROUND(CY166,2)</f>
        <v>15603.97</v>
      </c>
      <c r="Y166">
        <f t="shared" si="321"/>
        <v>2229.14</v>
      </c>
      <c r="AA166">
        <v>-1</v>
      </c>
      <c r="AB166">
        <f>ROUND((AC166+AD166+AF166),6)</f>
        <v>22946.34</v>
      </c>
      <c r="AC166">
        <f>ROUND((ES166),6)</f>
        <v>654.95000000000005</v>
      </c>
      <c r="AD166">
        <f>ROUND((((ET166)-(EU166))+AE166),6)</f>
        <v>0</v>
      </c>
      <c r="AE166">
        <f>ROUND((EU166),6)</f>
        <v>0</v>
      </c>
      <c r="AF166">
        <f>ROUND((EV166),6)</f>
        <v>22291.39</v>
      </c>
      <c r="AG166">
        <f>ROUND((AP166),6)</f>
        <v>0</v>
      </c>
      <c r="AH166">
        <f>(EW166)</f>
        <v>36.1</v>
      </c>
      <c r="AI166">
        <f>(EX166)</f>
        <v>0</v>
      </c>
      <c r="AJ166">
        <f>(AS166)</f>
        <v>0</v>
      </c>
      <c r="AK166">
        <v>22946.34</v>
      </c>
      <c r="AL166">
        <v>654.95000000000005</v>
      </c>
      <c r="AM166">
        <v>0</v>
      </c>
      <c r="AN166">
        <v>0</v>
      </c>
      <c r="AO166">
        <v>22291.39</v>
      </c>
      <c r="AP166">
        <v>0</v>
      </c>
      <c r="AQ166">
        <v>36.1</v>
      </c>
      <c r="AR166">
        <v>0</v>
      </c>
      <c r="AS166">
        <v>0</v>
      </c>
      <c r="AT166">
        <v>70</v>
      </c>
      <c r="AU166">
        <v>10</v>
      </c>
      <c r="AV166">
        <v>1</v>
      </c>
      <c r="AW166">
        <v>1</v>
      </c>
      <c r="AZ166">
        <v>1</v>
      </c>
      <c r="BA166">
        <v>1</v>
      </c>
      <c r="BB166">
        <v>1</v>
      </c>
      <c r="BC166">
        <v>1</v>
      </c>
      <c r="BD166" t="s">
        <v>3</v>
      </c>
      <c r="BE166" t="s">
        <v>3</v>
      </c>
      <c r="BF166" t="s">
        <v>3</v>
      </c>
      <c r="BG166" t="s">
        <v>3</v>
      </c>
      <c r="BH166">
        <v>0</v>
      </c>
      <c r="BI166">
        <v>4</v>
      </c>
      <c r="BJ166" t="s">
        <v>280</v>
      </c>
      <c r="BM166">
        <v>0</v>
      </c>
      <c r="BN166">
        <v>0</v>
      </c>
      <c r="BO166" t="s">
        <v>3</v>
      </c>
      <c r="BP166">
        <v>0</v>
      </c>
      <c r="BQ166">
        <v>1</v>
      </c>
      <c r="BR166">
        <v>0</v>
      </c>
      <c r="BS166">
        <v>1</v>
      </c>
      <c r="BT166">
        <v>1</v>
      </c>
      <c r="BU166">
        <v>1</v>
      </c>
      <c r="BV166">
        <v>1</v>
      </c>
      <c r="BW166">
        <v>1</v>
      </c>
      <c r="BX166">
        <v>1</v>
      </c>
      <c r="BY166" t="s">
        <v>3</v>
      </c>
      <c r="BZ166">
        <v>70</v>
      </c>
      <c r="CA166">
        <v>10</v>
      </c>
      <c r="CB166" t="s">
        <v>3</v>
      </c>
      <c r="CE166">
        <v>0</v>
      </c>
      <c r="CF166">
        <v>0</v>
      </c>
      <c r="CG166">
        <v>0</v>
      </c>
      <c r="CM166">
        <v>0</v>
      </c>
      <c r="CN166" t="s">
        <v>3</v>
      </c>
      <c r="CO166">
        <v>0</v>
      </c>
      <c r="CP166">
        <f>(P166+Q166+S166)</f>
        <v>22946.34</v>
      </c>
      <c r="CQ166">
        <f>(AC166*BC166*AW166)</f>
        <v>654.95000000000005</v>
      </c>
      <c r="CR166">
        <f>((((ET166)*BB166-(EU166)*BS166)+AE166*BS166)*AV166)</f>
        <v>0</v>
      </c>
      <c r="CS166">
        <f>(AE166*BS166*AV166)</f>
        <v>0</v>
      </c>
      <c r="CT166">
        <f>(AF166*BA166*AV166)</f>
        <v>22291.39</v>
      </c>
      <c r="CU166">
        <f>AG166</f>
        <v>0</v>
      </c>
      <c r="CV166">
        <f>(AH166*AV166)</f>
        <v>36.1</v>
      </c>
      <c r="CW166">
        <f t="shared" ref="CW166:CX170" si="322">AI166</f>
        <v>0</v>
      </c>
      <c r="CX166">
        <f t="shared" si="322"/>
        <v>0</v>
      </c>
      <c r="CY166">
        <f>((S166*BZ166)/100)</f>
        <v>15603.973</v>
      </c>
      <c r="CZ166">
        <f>((S166*CA166)/100)</f>
        <v>2229.1390000000001</v>
      </c>
      <c r="DC166" t="s">
        <v>3</v>
      </c>
      <c r="DD166" t="s">
        <v>3</v>
      </c>
      <c r="DE166" t="s">
        <v>3</v>
      </c>
      <c r="DF166" t="s">
        <v>3</v>
      </c>
      <c r="DG166" t="s">
        <v>3</v>
      </c>
      <c r="DH166" t="s">
        <v>3</v>
      </c>
      <c r="DI166" t="s">
        <v>3</v>
      </c>
      <c r="DJ166" t="s">
        <v>3</v>
      </c>
      <c r="DK166" t="s">
        <v>3</v>
      </c>
      <c r="DL166" t="s">
        <v>3</v>
      </c>
      <c r="DM166" t="s">
        <v>3</v>
      </c>
      <c r="DN166">
        <v>0</v>
      </c>
      <c r="DO166">
        <v>0</v>
      </c>
      <c r="DP166">
        <v>1</v>
      </c>
      <c r="DQ166">
        <v>1</v>
      </c>
      <c r="DU166">
        <v>1013</v>
      </c>
      <c r="DV166" t="s">
        <v>222</v>
      </c>
      <c r="DW166" t="s">
        <v>222</v>
      </c>
      <c r="DX166">
        <v>1</v>
      </c>
      <c r="DZ166" t="s">
        <v>3</v>
      </c>
      <c r="EA166" t="s">
        <v>3</v>
      </c>
      <c r="EB166" t="s">
        <v>3</v>
      </c>
      <c r="EC166" t="s">
        <v>3</v>
      </c>
      <c r="EE166">
        <v>1441815344</v>
      </c>
      <c r="EF166">
        <v>1</v>
      </c>
      <c r="EG166" t="s">
        <v>20</v>
      </c>
      <c r="EH166">
        <v>0</v>
      </c>
      <c r="EI166" t="s">
        <v>3</v>
      </c>
      <c r="EJ166">
        <v>4</v>
      </c>
      <c r="EK166">
        <v>0</v>
      </c>
      <c r="EL166" t="s">
        <v>21</v>
      </c>
      <c r="EM166" t="s">
        <v>22</v>
      </c>
      <c r="EO166" t="s">
        <v>3</v>
      </c>
      <c r="EQ166">
        <v>1024</v>
      </c>
      <c r="ER166">
        <v>22946.34</v>
      </c>
      <c r="ES166">
        <v>654.95000000000005</v>
      </c>
      <c r="ET166">
        <v>0</v>
      </c>
      <c r="EU166">
        <v>0</v>
      </c>
      <c r="EV166">
        <v>22291.39</v>
      </c>
      <c r="EW166">
        <v>36.1</v>
      </c>
      <c r="EX166">
        <v>0</v>
      </c>
      <c r="EY166">
        <v>0</v>
      </c>
      <c r="FQ166">
        <v>0</v>
      </c>
      <c r="FR166">
        <f>ROUND(IF(BI166=3,GM166,0),2)</f>
        <v>0</v>
      </c>
      <c r="FS166">
        <v>0</v>
      </c>
      <c r="FX166">
        <v>70</v>
      </c>
      <c r="FY166">
        <v>10</v>
      </c>
      <c r="GA166" t="s">
        <v>3</v>
      </c>
      <c r="GD166">
        <v>0</v>
      </c>
      <c r="GF166">
        <v>86364489</v>
      </c>
      <c r="GG166">
        <v>2</v>
      </c>
      <c r="GH166">
        <v>1</v>
      </c>
      <c r="GI166">
        <v>-2</v>
      </c>
      <c r="GJ166">
        <v>0</v>
      </c>
      <c r="GK166">
        <f>ROUND(R166*(R12)/100,2)</f>
        <v>0</v>
      </c>
      <c r="GL166">
        <f>ROUND(IF(AND(BH166=3,BI166=3,FS166&lt;&gt;0),P166,0),2)</f>
        <v>0</v>
      </c>
      <c r="GM166">
        <f>ROUND(O166+X166+Y166+GK166,2)+GX166</f>
        <v>40779.449999999997</v>
      </c>
      <c r="GN166">
        <f>IF(OR(BI166=0,BI166=1),GM166-GX166,0)</f>
        <v>0</v>
      </c>
      <c r="GO166">
        <f>IF(BI166=2,GM166-GX166,0)</f>
        <v>0</v>
      </c>
      <c r="GP166">
        <f>IF(BI166=4,GM166-GX166,0)</f>
        <v>40779.449999999997</v>
      </c>
      <c r="GR166">
        <v>0</v>
      </c>
      <c r="GS166">
        <v>3</v>
      </c>
      <c r="GT166">
        <v>0</v>
      </c>
      <c r="GU166" t="s">
        <v>3</v>
      </c>
      <c r="GV166">
        <f>ROUND((GT166),6)</f>
        <v>0</v>
      </c>
      <c r="GW166">
        <v>1</v>
      </c>
      <c r="GX166">
        <f>ROUND(HC166*I166,2)</f>
        <v>0</v>
      </c>
      <c r="HA166">
        <v>0</v>
      </c>
      <c r="HB166">
        <v>0</v>
      </c>
      <c r="HC166">
        <f>GV166*GW166</f>
        <v>0</v>
      </c>
      <c r="HE166" t="s">
        <v>3</v>
      </c>
      <c r="HF166" t="s">
        <v>3</v>
      </c>
      <c r="HM166" t="s">
        <v>3</v>
      </c>
      <c r="HN166" t="s">
        <v>3</v>
      </c>
      <c r="HO166" t="s">
        <v>3</v>
      </c>
      <c r="HP166" t="s">
        <v>3</v>
      </c>
      <c r="HQ166" t="s">
        <v>3</v>
      </c>
      <c r="IK166">
        <v>0</v>
      </c>
    </row>
    <row r="167" spans="1:245" x14ac:dyDescent="0.2">
      <c r="A167">
        <v>17</v>
      </c>
      <c r="B167">
        <v>1</v>
      </c>
      <c r="D167">
        <f>ROW(EtalonRes!A323)</f>
        <v>323</v>
      </c>
      <c r="E167" t="s">
        <v>292</v>
      </c>
      <c r="F167" t="s">
        <v>282</v>
      </c>
      <c r="G167" t="s">
        <v>283</v>
      </c>
      <c r="H167" t="s">
        <v>222</v>
      </c>
      <c r="I167">
        <v>1</v>
      </c>
      <c r="J167">
        <v>0</v>
      </c>
      <c r="K167">
        <v>1</v>
      </c>
      <c r="O167">
        <f>ROUND(CP167,2)</f>
        <v>3158.68</v>
      </c>
      <c r="P167">
        <f>ROUND(CQ167*I167,2)</f>
        <v>0.06</v>
      </c>
      <c r="Q167">
        <f>ROUND(CR167*I167,2)</f>
        <v>0</v>
      </c>
      <c r="R167">
        <f>ROUND(CS167*I167,2)</f>
        <v>0</v>
      </c>
      <c r="S167">
        <f>ROUND(CT167*I167,2)</f>
        <v>3158.62</v>
      </c>
      <c r="T167">
        <f>ROUND(CU167*I167,2)</f>
        <v>0</v>
      </c>
      <c r="U167">
        <f>CV167*I167</f>
        <v>4.76</v>
      </c>
      <c r="V167">
        <f>CW167*I167</f>
        <v>0</v>
      </c>
      <c r="W167">
        <f>ROUND(CX167*I167,2)</f>
        <v>0</v>
      </c>
      <c r="X167">
        <f t="shared" si="321"/>
        <v>2211.0300000000002</v>
      </c>
      <c r="Y167">
        <f t="shared" si="321"/>
        <v>315.86</v>
      </c>
      <c r="AA167">
        <v>1473083510</v>
      </c>
      <c r="AB167">
        <f>ROUND((AC167+AD167+AF167),6)</f>
        <v>3158.68</v>
      </c>
      <c r="AC167">
        <f>ROUND(((ES167*2)),6)</f>
        <v>0.06</v>
      </c>
      <c r="AD167">
        <f>ROUND(((((ET167*2))-((EU167*2)))+AE167),6)</f>
        <v>0</v>
      </c>
      <c r="AE167">
        <f>ROUND(((EU167*2)),6)</f>
        <v>0</v>
      </c>
      <c r="AF167">
        <f>ROUND(((EV167*2)),6)</f>
        <v>3158.62</v>
      </c>
      <c r="AG167">
        <f>ROUND((AP167),6)</f>
        <v>0</v>
      </c>
      <c r="AH167">
        <f>((EW167*2))</f>
        <v>4.76</v>
      </c>
      <c r="AI167">
        <f>((EX167*2))</f>
        <v>0</v>
      </c>
      <c r="AJ167">
        <f>(AS167)</f>
        <v>0</v>
      </c>
      <c r="AK167">
        <v>1579.34</v>
      </c>
      <c r="AL167">
        <v>0.03</v>
      </c>
      <c r="AM167">
        <v>0</v>
      </c>
      <c r="AN167">
        <v>0</v>
      </c>
      <c r="AO167">
        <v>1579.31</v>
      </c>
      <c r="AP167">
        <v>0</v>
      </c>
      <c r="AQ167">
        <v>2.38</v>
      </c>
      <c r="AR167">
        <v>0</v>
      </c>
      <c r="AS167">
        <v>0</v>
      </c>
      <c r="AT167">
        <v>70</v>
      </c>
      <c r="AU167">
        <v>10</v>
      </c>
      <c r="AV167">
        <v>1</v>
      </c>
      <c r="AW167">
        <v>1</v>
      </c>
      <c r="AZ167">
        <v>1</v>
      </c>
      <c r="BA167">
        <v>1</v>
      </c>
      <c r="BB167">
        <v>1</v>
      </c>
      <c r="BC167">
        <v>1</v>
      </c>
      <c r="BD167" t="s">
        <v>3</v>
      </c>
      <c r="BE167" t="s">
        <v>3</v>
      </c>
      <c r="BF167" t="s">
        <v>3</v>
      </c>
      <c r="BG167" t="s">
        <v>3</v>
      </c>
      <c r="BH167">
        <v>0</v>
      </c>
      <c r="BI167">
        <v>4</v>
      </c>
      <c r="BJ167" t="s">
        <v>284</v>
      </c>
      <c r="BM167">
        <v>0</v>
      </c>
      <c r="BN167">
        <v>0</v>
      </c>
      <c r="BO167" t="s">
        <v>3</v>
      </c>
      <c r="BP167">
        <v>0</v>
      </c>
      <c r="BQ167">
        <v>1</v>
      </c>
      <c r="BR167">
        <v>0</v>
      </c>
      <c r="BS167">
        <v>1</v>
      </c>
      <c r="BT167">
        <v>1</v>
      </c>
      <c r="BU167">
        <v>1</v>
      </c>
      <c r="BV167">
        <v>1</v>
      </c>
      <c r="BW167">
        <v>1</v>
      </c>
      <c r="BX167">
        <v>1</v>
      </c>
      <c r="BY167" t="s">
        <v>3</v>
      </c>
      <c r="BZ167">
        <v>70</v>
      </c>
      <c r="CA167">
        <v>10</v>
      </c>
      <c r="CB167" t="s">
        <v>3</v>
      </c>
      <c r="CE167">
        <v>0</v>
      </c>
      <c r="CF167">
        <v>0</v>
      </c>
      <c r="CG167">
        <v>0</v>
      </c>
      <c r="CM167">
        <v>0</v>
      </c>
      <c r="CN167" t="s">
        <v>3</v>
      </c>
      <c r="CO167">
        <v>0</v>
      </c>
      <c r="CP167">
        <f>(P167+Q167+S167)</f>
        <v>3158.68</v>
      </c>
      <c r="CQ167">
        <f>(AC167*BC167*AW167)</f>
        <v>0.06</v>
      </c>
      <c r="CR167">
        <f>(((((ET167*2))*BB167-((EU167*2))*BS167)+AE167*BS167)*AV167)</f>
        <v>0</v>
      </c>
      <c r="CS167">
        <f>(AE167*BS167*AV167)</f>
        <v>0</v>
      </c>
      <c r="CT167">
        <f>(AF167*BA167*AV167)</f>
        <v>3158.62</v>
      </c>
      <c r="CU167">
        <f>AG167</f>
        <v>0</v>
      </c>
      <c r="CV167">
        <f>(AH167*AV167)</f>
        <v>4.76</v>
      </c>
      <c r="CW167">
        <f t="shared" si="322"/>
        <v>0</v>
      </c>
      <c r="CX167">
        <f t="shared" si="322"/>
        <v>0</v>
      </c>
      <c r="CY167">
        <f>((S167*BZ167)/100)</f>
        <v>2211.0340000000001</v>
      </c>
      <c r="CZ167">
        <f>((S167*CA167)/100)</f>
        <v>315.86199999999997</v>
      </c>
      <c r="DC167" t="s">
        <v>3</v>
      </c>
      <c r="DD167" t="s">
        <v>228</v>
      </c>
      <c r="DE167" t="s">
        <v>228</v>
      </c>
      <c r="DF167" t="s">
        <v>228</v>
      </c>
      <c r="DG167" t="s">
        <v>228</v>
      </c>
      <c r="DH167" t="s">
        <v>3</v>
      </c>
      <c r="DI167" t="s">
        <v>228</v>
      </c>
      <c r="DJ167" t="s">
        <v>228</v>
      </c>
      <c r="DK167" t="s">
        <v>3</v>
      </c>
      <c r="DL167" t="s">
        <v>3</v>
      </c>
      <c r="DM167" t="s">
        <v>3</v>
      </c>
      <c r="DN167">
        <v>0</v>
      </c>
      <c r="DO167">
        <v>0</v>
      </c>
      <c r="DP167">
        <v>1</v>
      </c>
      <c r="DQ167">
        <v>1</v>
      </c>
      <c r="DU167">
        <v>1013</v>
      </c>
      <c r="DV167" t="s">
        <v>222</v>
      </c>
      <c r="DW167" t="s">
        <v>222</v>
      </c>
      <c r="DX167">
        <v>1</v>
      </c>
      <c r="DZ167" t="s">
        <v>3</v>
      </c>
      <c r="EA167" t="s">
        <v>3</v>
      </c>
      <c r="EB167" t="s">
        <v>3</v>
      </c>
      <c r="EC167" t="s">
        <v>3</v>
      </c>
      <c r="EE167">
        <v>1441815344</v>
      </c>
      <c r="EF167">
        <v>1</v>
      </c>
      <c r="EG167" t="s">
        <v>20</v>
      </c>
      <c r="EH167">
        <v>0</v>
      </c>
      <c r="EI167" t="s">
        <v>3</v>
      </c>
      <c r="EJ167">
        <v>4</v>
      </c>
      <c r="EK167">
        <v>0</v>
      </c>
      <c r="EL167" t="s">
        <v>21</v>
      </c>
      <c r="EM167" t="s">
        <v>22</v>
      </c>
      <c r="EO167" t="s">
        <v>3</v>
      </c>
      <c r="EQ167">
        <v>0</v>
      </c>
      <c r="ER167">
        <v>1579.34</v>
      </c>
      <c r="ES167">
        <v>0.03</v>
      </c>
      <c r="ET167">
        <v>0</v>
      </c>
      <c r="EU167">
        <v>0</v>
      </c>
      <c r="EV167">
        <v>1579.31</v>
      </c>
      <c r="EW167">
        <v>2.38</v>
      </c>
      <c r="EX167">
        <v>0</v>
      </c>
      <c r="EY167">
        <v>0</v>
      </c>
      <c r="FQ167">
        <v>0</v>
      </c>
      <c r="FR167">
        <f>ROUND(IF(BI167=3,GM167,0),2)</f>
        <v>0</v>
      </c>
      <c r="FS167">
        <v>0</v>
      </c>
      <c r="FX167">
        <v>70</v>
      </c>
      <c r="FY167">
        <v>10</v>
      </c>
      <c r="GA167" t="s">
        <v>3</v>
      </c>
      <c r="GD167">
        <v>0</v>
      </c>
      <c r="GF167">
        <v>1520162509</v>
      </c>
      <c r="GG167">
        <v>2</v>
      </c>
      <c r="GH167">
        <v>1</v>
      </c>
      <c r="GI167">
        <v>-2</v>
      </c>
      <c r="GJ167">
        <v>0</v>
      </c>
      <c r="GK167">
        <f>ROUND(R167*(R12)/100,2)</f>
        <v>0</v>
      </c>
      <c r="GL167">
        <f>ROUND(IF(AND(BH167=3,BI167=3,FS167&lt;&gt;0),P167,0),2)</f>
        <v>0</v>
      </c>
      <c r="GM167">
        <f>ROUND(O167+X167+Y167+GK167,2)+GX167</f>
        <v>5685.57</v>
      </c>
      <c r="GN167">
        <f>IF(OR(BI167=0,BI167=1),GM167-GX167,0)</f>
        <v>0</v>
      </c>
      <c r="GO167">
        <f>IF(BI167=2,GM167-GX167,0)</f>
        <v>0</v>
      </c>
      <c r="GP167">
        <f>IF(BI167=4,GM167-GX167,0)</f>
        <v>5685.57</v>
      </c>
      <c r="GR167">
        <v>0</v>
      </c>
      <c r="GS167">
        <v>3</v>
      </c>
      <c r="GT167">
        <v>0</v>
      </c>
      <c r="GU167" t="s">
        <v>3</v>
      </c>
      <c r="GV167">
        <f>ROUND((GT167),6)</f>
        <v>0</v>
      </c>
      <c r="GW167">
        <v>1</v>
      </c>
      <c r="GX167">
        <f>ROUND(HC167*I167,2)</f>
        <v>0</v>
      </c>
      <c r="HA167">
        <v>0</v>
      </c>
      <c r="HB167">
        <v>0</v>
      </c>
      <c r="HC167">
        <f>GV167*GW167</f>
        <v>0</v>
      </c>
      <c r="HE167" t="s">
        <v>3</v>
      </c>
      <c r="HF167" t="s">
        <v>3</v>
      </c>
      <c r="HM167" t="s">
        <v>3</v>
      </c>
      <c r="HN167" t="s">
        <v>3</v>
      </c>
      <c r="HO167" t="s">
        <v>3</v>
      </c>
      <c r="HP167" t="s">
        <v>3</v>
      </c>
      <c r="HQ167" t="s">
        <v>3</v>
      </c>
      <c r="IK167">
        <v>0</v>
      </c>
    </row>
    <row r="168" spans="1:245" x14ac:dyDescent="0.2">
      <c r="A168">
        <v>17</v>
      </c>
      <c r="B168">
        <v>1</v>
      </c>
      <c r="D168">
        <f>ROW(EtalonRes!A325)</f>
        <v>325</v>
      </c>
      <c r="E168" t="s">
        <v>3</v>
      </c>
      <c r="F168" t="s">
        <v>285</v>
      </c>
      <c r="G168" t="s">
        <v>286</v>
      </c>
      <c r="H168" t="s">
        <v>222</v>
      </c>
      <c r="I168">
        <v>1</v>
      </c>
      <c r="J168">
        <v>0</v>
      </c>
      <c r="K168">
        <v>1</v>
      </c>
      <c r="O168">
        <f>ROUND(CP168,2)</f>
        <v>1459.94</v>
      </c>
      <c r="P168">
        <f>ROUND(CQ168*I168,2)</f>
        <v>0.08</v>
      </c>
      <c r="Q168">
        <f>ROUND(CR168*I168,2)</f>
        <v>0</v>
      </c>
      <c r="R168">
        <f>ROUND(CS168*I168,2)</f>
        <v>0</v>
      </c>
      <c r="S168">
        <f>ROUND(CT168*I168,2)</f>
        <v>1459.86</v>
      </c>
      <c r="T168">
        <f>ROUND(CU168*I168,2)</f>
        <v>0</v>
      </c>
      <c r="U168">
        <f>CV168*I168</f>
        <v>2.2000000000000002</v>
      </c>
      <c r="V168">
        <f>CW168*I168</f>
        <v>0</v>
      </c>
      <c r="W168">
        <f>ROUND(CX168*I168,2)</f>
        <v>0</v>
      </c>
      <c r="X168">
        <f t="shared" si="321"/>
        <v>1021.9</v>
      </c>
      <c r="Y168">
        <f t="shared" si="321"/>
        <v>145.99</v>
      </c>
      <c r="AA168">
        <v>-1</v>
      </c>
      <c r="AB168">
        <f>ROUND((AC168+AD168+AF168),6)</f>
        <v>1459.94</v>
      </c>
      <c r="AC168">
        <f>ROUND(((ES168*2)),6)</f>
        <v>0.08</v>
      </c>
      <c r="AD168">
        <f>ROUND(((((ET168*2))-((EU168*2)))+AE168),6)</f>
        <v>0</v>
      </c>
      <c r="AE168">
        <f>ROUND(((EU168*2)),6)</f>
        <v>0</v>
      </c>
      <c r="AF168">
        <f>ROUND(((EV168*2)),6)</f>
        <v>1459.86</v>
      </c>
      <c r="AG168">
        <f>ROUND((AP168),6)</f>
        <v>0</v>
      </c>
      <c r="AH168">
        <f>((EW168*2))</f>
        <v>2.2000000000000002</v>
      </c>
      <c r="AI168">
        <f>((EX168*2))</f>
        <v>0</v>
      </c>
      <c r="AJ168">
        <f>(AS168)</f>
        <v>0</v>
      </c>
      <c r="AK168">
        <v>729.97</v>
      </c>
      <c r="AL168">
        <v>0.04</v>
      </c>
      <c r="AM168">
        <v>0</v>
      </c>
      <c r="AN168">
        <v>0</v>
      </c>
      <c r="AO168">
        <v>729.93</v>
      </c>
      <c r="AP168">
        <v>0</v>
      </c>
      <c r="AQ168">
        <v>1.1000000000000001</v>
      </c>
      <c r="AR168">
        <v>0</v>
      </c>
      <c r="AS168">
        <v>0</v>
      </c>
      <c r="AT168">
        <v>70</v>
      </c>
      <c r="AU168">
        <v>10</v>
      </c>
      <c r="AV168">
        <v>1</v>
      </c>
      <c r="AW168">
        <v>1</v>
      </c>
      <c r="AZ168">
        <v>1</v>
      </c>
      <c r="BA168">
        <v>1</v>
      </c>
      <c r="BB168">
        <v>1</v>
      </c>
      <c r="BC168">
        <v>1</v>
      </c>
      <c r="BD168" t="s">
        <v>3</v>
      </c>
      <c r="BE168" t="s">
        <v>3</v>
      </c>
      <c r="BF168" t="s">
        <v>3</v>
      </c>
      <c r="BG168" t="s">
        <v>3</v>
      </c>
      <c r="BH168">
        <v>0</v>
      </c>
      <c r="BI168">
        <v>4</v>
      </c>
      <c r="BJ168" t="s">
        <v>287</v>
      </c>
      <c r="BM168">
        <v>0</v>
      </c>
      <c r="BN168">
        <v>0</v>
      </c>
      <c r="BO168" t="s">
        <v>3</v>
      </c>
      <c r="BP168">
        <v>0</v>
      </c>
      <c r="BQ168">
        <v>1</v>
      </c>
      <c r="BR168">
        <v>0</v>
      </c>
      <c r="BS168">
        <v>1</v>
      </c>
      <c r="BT168">
        <v>1</v>
      </c>
      <c r="BU168">
        <v>1</v>
      </c>
      <c r="BV168">
        <v>1</v>
      </c>
      <c r="BW168">
        <v>1</v>
      </c>
      <c r="BX168">
        <v>1</v>
      </c>
      <c r="BY168" t="s">
        <v>3</v>
      </c>
      <c r="BZ168">
        <v>70</v>
      </c>
      <c r="CA168">
        <v>10</v>
      </c>
      <c r="CB168" t="s">
        <v>3</v>
      </c>
      <c r="CE168">
        <v>0</v>
      </c>
      <c r="CF168">
        <v>0</v>
      </c>
      <c r="CG168">
        <v>0</v>
      </c>
      <c r="CM168">
        <v>0</v>
      </c>
      <c r="CN168" t="s">
        <v>3</v>
      </c>
      <c r="CO168">
        <v>0</v>
      </c>
      <c r="CP168">
        <f>(P168+Q168+S168)</f>
        <v>1459.9399999999998</v>
      </c>
      <c r="CQ168">
        <f>(AC168*BC168*AW168)</f>
        <v>0.08</v>
      </c>
      <c r="CR168">
        <f>(((((ET168*2))*BB168-((EU168*2))*BS168)+AE168*BS168)*AV168)</f>
        <v>0</v>
      </c>
      <c r="CS168">
        <f>(AE168*BS168*AV168)</f>
        <v>0</v>
      </c>
      <c r="CT168">
        <f>(AF168*BA168*AV168)</f>
        <v>1459.86</v>
      </c>
      <c r="CU168">
        <f>AG168</f>
        <v>0</v>
      </c>
      <c r="CV168">
        <f>(AH168*AV168)</f>
        <v>2.2000000000000002</v>
      </c>
      <c r="CW168">
        <f t="shared" si="322"/>
        <v>0</v>
      </c>
      <c r="CX168">
        <f t="shared" si="322"/>
        <v>0</v>
      </c>
      <c r="CY168">
        <f>((S168*BZ168)/100)</f>
        <v>1021.9019999999999</v>
      </c>
      <c r="CZ168">
        <f>((S168*CA168)/100)</f>
        <v>145.98599999999999</v>
      </c>
      <c r="DC168" t="s">
        <v>3</v>
      </c>
      <c r="DD168" t="s">
        <v>228</v>
      </c>
      <c r="DE168" t="s">
        <v>228</v>
      </c>
      <c r="DF168" t="s">
        <v>228</v>
      </c>
      <c r="DG168" t="s">
        <v>228</v>
      </c>
      <c r="DH168" t="s">
        <v>3</v>
      </c>
      <c r="DI168" t="s">
        <v>228</v>
      </c>
      <c r="DJ168" t="s">
        <v>228</v>
      </c>
      <c r="DK168" t="s">
        <v>3</v>
      </c>
      <c r="DL168" t="s">
        <v>3</v>
      </c>
      <c r="DM168" t="s">
        <v>3</v>
      </c>
      <c r="DN168">
        <v>0</v>
      </c>
      <c r="DO168">
        <v>0</v>
      </c>
      <c r="DP168">
        <v>1</v>
      </c>
      <c r="DQ168">
        <v>1</v>
      </c>
      <c r="DU168">
        <v>1013</v>
      </c>
      <c r="DV168" t="s">
        <v>222</v>
      </c>
      <c r="DW168" t="s">
        <v>222</v>
      </c>
      <c r="DX168">
        <v>1</v>
      </c>
      <c r="DZ168" t="s">
        <v>3</v>
      </c>
      <c r="EA168" t="s">
        <v>3</v>
      </c>
      <c r="EB168" t="s">
        <v>3</v>
      </c>
      <c r="EC168" t="s">
        <v>3</v>
      </c>
      <c r="EE168">
        <v>1441815344</v>
      </c>
      <c r="EF168">
        <v>1</v>
      </c>
      <c r="EG168" t="s">
        <v>20</v>
      </c>
      <c r="EH168">
        <v>0</v>
      </c>
      <c r="EI168" t="s">
        <v>3</v>
      </c>
      <c r="EJ168">
        <v>4</v>
      </c>
      <c r="EK168">
        <v>0</v>
      </c>
      <c r="EL168" t="s">
        <v>21</v>
      </c>
      <c r="EM168" t="s">
        <v>22</v>
      </c>
      <c r="EO168" t="s">
        <v>3</v>
      </c>
      <c r="EQ168">
        <v>1024</v>
      </c>
      <c r="ER168">
        <v>729.97</v>
      </c>
      <c r="ES168">
        <v>0.04</v>
      </c>
      <c r="ET168">
        <v>0</v>
      </c>
      <c r="EU168">
        <v>0</v>
      </c>
      <c r="EV168">
        <v>729.93</v>
      </c>
      <c r="EW168">
        <v>1.1000000000000001</v>
      </c>
      <c r="EX168">
        <v>0</v>
      </c>
      <c r="EY168">
        <v>0</v>
      </c>
      <c r="FQ168">
        <v>0</v>
      </c>
      <c r="FR168">
        <f>ROUND(IF(BI168=3,GM168,0),2)</f>
        <v>0</v>
      </c>
      <c r="FS168">
        <v>0</v>
      </c>
      <c r="FX168">
        <v>70</v>
      </c>
      <c r="FY168">
        <v>10</v>
      </c>
      <c r="GA168" t="s">
        <v>3</v>
      </c>
      <c r="GD168">
        <v>0</v>
      </c>
      <c r="GF168">
        <v>-1196827880</v>
      </c>
      <c r="GG168">
        <v>2</v>
      </c>
      <c r="GH168">
        <v>1</v>
      </c>
      <c r="GI168">
        <v>-2</v>
      </c>
      <c r="GJ168">
        <v>0</v>
      </c>
      <c r="GK168">
        <f>ROUND(R168*(R12)/100,2)</f>
        <v>0</v>
      </c>
      <c r="GL168">
        <f>ROUND(IF(AND(BH168=3,BI168=3,FS168&lt;&gt;0),P168,0),2)</f>
        <v>0</v>
      </c>
      <c r="GM168">
        <f>ROUND(O168+X168+Y168+GK168,2)+GX168</f>
        <v>2627.83</v>
      </c>
      <c r="GN168">
        <f>IF(OR(BI168=0,BI168=1),GM168-GX168,0)</f>
        <v>0</v>
      </c>
      <c r="GO168">
        <f>IF(BI168=2,GM168-GX168,0)</f>
        <v>0</v>
      </c>
      <c r="GP168">
        <f>IF(BI168=4,GM168-GX168,0)</f>
        <v>2627.83</v>
      </c>
      <c r="GR168">
        <v>0</v>
      </c>
      <c r="GS168">
        <v>3</v>
      </c>
      <c r="GT168">
        <v>0</v>
      </c>
      <c r="GU168" t="s">
        <v>3</v>
      </c>
      <c r="GV168">
        <f>ROUND((GT168),6)</f>
        <v>0</v>
      </c>
      <c r="GW168">
        <v>1</v>
      </c>
      <c r="GX168">
        <f>ROUND(HC168*I168,2)</f>
        <v>0</v>
      </c>
      <c r="HA168">
        <v>0</v>
      </c>
      <c r="HB168">
        <v>0</v>
      </c>
      <c r="HC168">
        <f>GV168*GW168</f>
        <v>0</v>
      </c>
      <c r="HE168" t="s">
        <v>3</v>
      </c>
      <c r="HF168" t="s">
        <v>3</v>
      </c>
      <c r="HM168" t="s">
        <v>3</v>
      </c>
      <c r="HN168" t="s">
        <v>3</v>
      </c>
      <c r="HO168" t="s">
        <v>3</v>
      </c>
      <c r="HP168" t="s">
        <v>3</v>
      </c>
      <c r="HQ168" t="s">
        <v>3</v>
      </c>
      <c r="IK168">
        <v>0</v>
      </c>
    </row>
    <row r="169" spans="1:245" x14ac:dyDescent="0.2">
      <c r="A169">
        <v>17</v>
      </c>
      <c r="B169">
        <v>1</v>
      </c>
      <c r="C169">
        <f>ROW(SmtRes!A242)</f>
        <v>242</v>
      </c>
      <c r="D169">
        <f>ROW(EtalonRes!A329)</f>
        <v>329</v>
      </c>
      <c r="E169" t="s">
        <v>3</v>
      </c>
      <c r="F169" t="s">
        <v>288</v>
      </c>
      <c r="G169" t="s">
        <v>289</v>
      </c>
      <c r="H169" t="s">
        <v>222</v>
      </c>
      <c r="I169">
        <v>1</v>
      </c>
      <c r="J169">
        <v>0</v>
      </c>
      <c r="K169">
        <v>1</v>
      </c>
      <c r="O169">
        <f>ROUND(CP169,2)</f>
        <v>28401.360000000001</v>
      </c>
      <c r="P169">
        <f>ROUND(CQ169*I169,2)</f>
        <v>18.88</v>
      </c>
      <c r="Q169">
        <f>ROUND(CR169*I169,2)</f>
        <v>12705.72</v>
      </c>
      <c r="R169">
        <f>ROUND(CS169*I169,2)</f>
        <v>8031.24</v>
      </c>
      <c r="S169">
        <f>ROUND(CT169*I169,2)</f>
        <v>15676.76</v>
      </c>
      <c r="T169">
        <f>ROUND(CU169*I169,2)</f>
        <v>0</v>
      </c>
      <c r="U169">
        <f>CV169*I169</f>
        <v>25.76</v>
      </c>
      <c r="V169">
        <f>CW169*I169</f>
        <v>0</v>
      </c>
      <c r="W169">
        <f>ROUND(CX169*I169,2)</f>
        <v>0</v>
      </c>
      <c r="X169">
        <f t="shared" si="321"/>
        <v>10973.73</v>
      </c>
      <c r="Y169">
        <f t="shared" si="321"/>
        <v>1567.68</v>
      </c>
      <c r="AA169">
        <v>-1</v>
      </c>
      <c r="AB169">
        <f>ROUND((AC169+AD169+AF169),6)</f>
        <v>28401.360000000001</v>
      </c>
      <c r="AC169">
        <f>ROUND(((ES169*4)),6)</f>
        <v>18.88</v>
      </c>
      <c r="AD169">
        <f>ROUND(((((ET169*4))-((EU169*4)))+AE169),6)</f>
        <v>12705.72</v>
      </c>
      <c r="AE169">
        <f>ROUND(((EU169*4)),6)</f>
        <v>8031.24</v>
      </c>
      <c r="AF169">
        <f>ROUND(((EV169*4)),6)</f>
        <v>15676.76</v>
      </c>
      <c r="AG169">
        <f>ROUND((AP169),6)</f>
        <v>0</v>
      </c>
      <c r="AH169">
        <f>((EW169*4))</f>
        <v>25.76</v>
      </c>
      <c r="AI169">
        <f>((EX169*4))</f>
        <v>0</v>
      </c>
      <c r="AJ169">
        <f>(AS169)</f>
        <v>0</v>
      </c>
      <c r="AK169">
        <v>7100.34</v>
      </c>
      <c r="AL169">
        <v>4.72</v>
      </c>
      <c r="AM169">
        <v>3176.43</v>
      </c>
      <c r="AN169">
        <v>2007.81</v>
      </c>
      <c r="AO169">
        <v>3919.19</v>
      </c>
      <c r="AP169">
        <v>0</v>
      </c>
      <c r="AQ169">
        <v>6.44</v>
      </c>
      <c r="AR169">
        <v>0</v>
      </c>
      <c r="AS169">
        <v>0</v>
      </c>
      <c r="AT169">
        <v>70</v>
      </c>
      <c r="AU169">
        <v>10</v>
      </c>
      <c r="AV169">
        <v>1</v>
      </c>
      <c r="AW169">
        <v>1</v>
      </c>
      <c r="AZ169">
        <v>1</v>
      </c>
      <c r="BA169">
        <v>1</v>
      </c>
      <c r="BB169">
        <v>1</v>
      </c>
      <c r="BC169">
        <v>1</v>
      </c>
      <c r="BD169" t="s">
        <v>3</v>
      </c>
      <c r="BE169" t="s">
        <v>3</v>
      </c>
      <c r="BF169" t="s">
        <v>3</v>
      </c>
      <c r="BG169" t="s">
        <v>3</v>
      </c>
      <c r="BH169">
        <v>0</v>
      </c>
      <c r="BI169">
        <v>4</v>
      </c>
      <c r="BJ169" t="s">
        <v>290</v>
      </c>
      <c r="BM169">
        <v>0</v>
      </c>
      <c r="BN169">
        <v>0</v>
      </c>
      <c r="BO169" t="s">
        <v>3</v>
      </c>
      <c r="BP169">
        <v>0</v>
      </c>
      <c r="BQ169">
        <v>1</v>
      </c>
      <c r="BR169">
        <v>0</v>
      </c>
      <c r="BS169">
        <v>1</v>
      </c>
      <c r="BT169">
        <v>1</v>
      </c>
      <c r="BU169">
        <v>1</v>
      </c>
      <c r="BV169">
        <v>1</v>
      </c>
      <c r="BW169">
        <v>1</v>
      </c>
      <c r="BX169">
        <v>1</v>
      </c>
      <c r="BY169" t="s">
        <v>3</v>
      </c>
      <c r="BZ169">
        <v>70</v>
      </c>
      <c r="CA169">
        <v>10</v>
      </c>
      <c r="CB169" t="s">
        <v>3</v>
      </c>
      <c r="CE169">
        <v>0</v>
      </c>
      <c r="CF169">
        <v>0</v>
      </c>
      <c r="CG169">
        <v>0</v>
      </c>
      <c r="CM169">
        <v>0</v>
      </c>
      <c r="CN169" t="s">
        <v>3</v>
      </c>
      <c r="CO169">
        <v>0</v>
      </c>
      <c r="CP169">
        <f>(P169+Q169+S169)</f>
        <v>28401.360000000001</v>
      </c>
      <c r="CQ169">
        <f>(AC169*BC169*AW169)</f>
        <v>18.88</v>
      </c>
      <c r="CR169">
        <f>(((((ET169*4))*BB169-((EU169*4))*BS169)+AE169*BS169)*AV169)</f>
        <v>12705.72</v>
      </c>
      <c r="CS169">
        <f>(AE169*BS169*AV169)</f>
        <v>8031.24</v>
      </c>
      <c r="CT169">
        <f>(AF169*BA169*AV169)</f>
        <v>15676.76</v>
      </c>
      <c r="CU169">
        <f>AG169</f>
        <v>0</v>
      </c>
      <c r="CV169">
        <f>(AH169*AV169)</f>
        <v>25.76</v>
      </c>
      <c r="CW169">
        <f t="shared" si="322"/>
        <v>0</v>
      </c>
      <c r="CX169">
        <f t="shared" si="322"/>
        <v>0</v>
      </c>
      <c r="CY169">
        <f>((S169*BZ169)/100)</f>
        <v>10973.732</v>
      </c>
      <c r="CZ169">
        <f>((S169*CA169)/100)</f>
        <v>1567.6760000000002</v>
      </c>
      <c r="DC169" t="s">
        <v>3</v>
      </c>
      <c r="DD169" t="s">
        <v>93</v>
      </c>
      <c r="DE169" t="s">
        <v>93</v>
      </c>
      <c r="DF169" t="s">
        <v>93</v>
      </c>
      <c r="DG169" t="s">
        <v>93</v>
      </c>
      <c r="DH169" t="s">
        <v>3</v>
      </c>
      <c r="DI169" t="s">
        <v>93</v>
      </c>
      <c r="DJ169" t="s">
        <v>93</v>
      </c>
      <c r="DK169" t="s">
        <v>3</v>
      </c>
      <c r="DL169" t="s">
        <v>3</v>
      </c>
      <c r="DM169" t="s">
        <v>3</v>
      </c>
      <c r="DN169">
        <v>0</v>
      </c>
      <c r="DO169">
        <v>0</v>
      </c>
      <c r="DP169">
        <v>1</v>
      </c>
      <c r="DQ169">
        <v>1</v>
      </c>
      <c r="DU169">
        <v>1013</v>
      </c>
      <c r="DV169" t="s">
        <v>222</v>
      </c>
      <c r="DW169" t="s">
        <v>222</v>
      </c>
      <c r="DX169">
        <v>1</v>
      </c>
      <c r="DZ169" t="s">
        <v>3</v>
      </c>
      <c r="EA169" t="s">
        <v>3</v>
      </c>
      <c r="EB169" t="s">
        <v>3</v>
      </c>
      <c r="EC169" t="s">
        <v>3</v>
      </c>
      <c r="EE169">
        <v>1441815344</v>
      </c>
      <c r="EF169">
        <v>1</v>
      </c>
      <c r="EG169" t="s">
        <v>20</v>
      </c>
      <c r="EH169">
        <v>0</v>
      </c>
      <c r="EI169" t="s">
        <v>3</v>
      </c>
      <c r="EJ169">
        <v>4</v>
      </c>
      <c r="EK169">
        <v>0</v>
      </c>
      <c r="EL169" t="s">
        <v>21</v>
      </c>
      <c r="EM169" t="s">
        <v>22</v>
      </c>
      <c r="EO169" t="s">
        <v>3</v>
      </c>
      <c r="EQ169">
        <v>1024</v>
      </c>
      <c r="ER169">
        <v>7100.34</v>
      </c>
      <c r="ES169">
        <v>4.72</v>
      </c>
      <c r="ET169">
        <v>3176.43</v>
      </c>
      <c r="EU169">
        <v>2007.81</v>
      </c>
      <c r="EV169">
        <v>3919.19</v>
      </c>
      <c r="EW169">
        <v>6.44</v>
      </c>
      <c r="EX169">
        <v>0</v>
      </c>
      <c r="EY169">
        <v>0</v>
      </c>
      <c r="FQ169">
        <v>0</v>
      </c>
      <c r="FR169">
        <f>ROUND(IF(BI169=3,GM169,0),2)</f>
        <v>0</v>
      </c>
      <c r="FS169">
        <v>0</v>
      </c>
      <c r="FX169">
        <v>70</v>
      </c>
      <c r="FY169">
        <v>10</v>
      </c>
      <c r="GA169" t="s">
        <v>3</v>
      </c>
      <c r="GD169">
        <v>0</v>
      </c>
      <c r="GF169">
        <v>438330013</v>
      </c>
      <c r="GG169">
        <v>2</v>
      </c>
      <c r="GH169">
        <v>1</v>
      </c>
      <c r="GI169">
        <v>-2</v>
      </c>
      <c r="GJ169">
        <v>0</v>
      </c>
      <c r="GK169">
        <f>ROUND(R169*(R12)/100,2)</f>
        <v>8673.74</v>
      </c>
      <c r="GL169">
        <f>ROUND(IF(AND(BH169=3,BI169=3,FS169&lt;&gt;0),P169,0),2)</f>
        <v>0</v>
      </c>
      <c r="GM169">
        <f>ROUND(O169+X169+Y169+GK169,2)+GX169</f>
        <v>49616.51</v>
      </c>
      <c r="GN169">
        <f>IF(OR(BI169=0,BI169=1),GM169-GX169,0)</f>
        <v>0</v>
      </c>
      <c r="GO169">
        <f>IF(BI169=2,GM169-GX169,0)</f>
        <v>0</v>
      </c>
      <c r="GP169">
        <f>IF(BI169=4,GM169-GX169,0)</f>
        <v>49616.51</v>
      </c>
      <c r="GR169">
        <v>0</v>
      </c>
      <c r="GS169">
        <v>3</v>
      </c>
      <c r="GT169">
        <v>0</v>
      </c>
      <c r="GU169" t="s">
        <v>3</v>
      </c>
      <c r="GV169">
        <f>ROUND((GT169),6)</f>
        <v>0</v>
      </c>
      <c r="GW169">
        <v>1</v>
      </c>
      <c r="GX169">
        <f>ROUND(HC169*I169,2)</f>
        <v>0</v>
      </c>
      <c r="HA169">
        <v>0</v>
      </c>
      <c r="HB169">
        <v>0</v>
      </c>
      <c r="HC169">
        <f>GV169*GW169</f>
        <v>0</v>
      </c>
      <c r="HE169" t="s">
        <v>3</v>
      </c>
      <c r="HF169" t="s">
        <v>3</v>
      </c>
      <c r="HM169" t="s">
        <v>3</v>
      </c>
      <c r="HN169" t="s">
        <v>3</v>
      </c>
      <c r="HO169" t="s">
        <v>3</v>
      </c>
      <c r="HP169" t="s">
        <v>3</v>
      </c>
      <c r="HQ169" t="s">
        <v>3</v>
      </c>
      <c r="IK169">
        <v>0</v>
      </c>
    </row>
    <row r="170" spans="1:245" x14ac:dyDescent="0.2">
      <c r="A170">
        <v>17</v>
      </c>
      <c r="B170">
        <v>1</v>
      </c>
      <c r="D170">
        <f>ROW(EtalonRes!A330)</f>
        <v>330</v>
      </c>
      <c r="E170" t="s">
        <v>3</v>
      </c>
      <c r="F170" t="s">
        <v>251</v>
      </c>
      <c r="G170" t="s">
        <v>252</v>
      </c>
      <c r="H170" t="s">
        <v>18</v>
      </c>
      <c r="I170">
        <v>2</v>
      </c>
      <c r="J170">
        <v>0</v>
      </c>
      <c r="K170">
        <v>2</v>
      </c>
      <c r="O170">
        <f>ROUND(CP170,2)</f>
        <v>1657.36</v>
      </c>
      <c r="P170">
        <f>ROUND(CQ170*I170,2)</f>
        <v>0</v>
      </c>
      <c r="Q170">
        <f>ROUND(CR170*I170,2)</f>
        <v>0</v>
      </c>
      <c r="R170">
        <f>ROUND(CS170*I170,2)</f>
        <v>0</v>
      </c>
      <c r="S170">
        <f>ROUND(CT170*I170,2)</f>
        <v>1657.36</v>
      </c>
      <c r="T170">
        <f>ROUND(CU170*I170,2)</f>
        <v>0</v>
      </c>
      <c r="U170">
        <f>CV170*I170</f>
        <v>3.2</v>
      </c>
      <c r="V170">
        <f>CW170*I170</f>
        <v>0</v>
      </c>
      <c r="W170">
        <f>ROUND(CX170*I170,2)</f>
        <v>0</v>
      </c>
      <c r="X170">
        <f t="shared" si="321"/>
        <v>1160.1500000000001</v>
      </c>
      <c r="Y170">
        <f t="shared" si="321"/>
        <v>165.74</v>
      </c>
      <c r="AA170">
        <v>-1</v>
      </c>
      <c r="AB170">
        <f>ROUND((AC170+AD170+AF170),6)</f>
        <v>828.68</v>
      </c>
      <c r="AC170">
        <f>ROUND(((ES170*4)),6)</f>
        <v>0</v>
      </c>
      <c r="AD170">
        <f>ROUND(((((ET170*4))-((EU170*4)))+AE170),6)</f>
        <v>0</v>
      </c>
      <c r="AE170">
        <f>ROUND(((EU170*4)),6)</f>
        <v>0</v>
      </c>
      <c r="AF170">
        <f>ROUND(((EV170*4)),6)</f>
        <v>828.68</v>
      </c>
      <c r="AG170">
        <f>ROUND((AP170),6)</f>
        <v>0</v>
      </c>
      <c r="AH170">
        <f>((EW170*4))</f>
        <v>1.6</v>
      </c>
      <c r="AI170">
        <f>((EX170*4))</f>
        <v>0</v>
      </c>
      <c r="AJ170">
        <f>(AS170)</f>
        <v>0</v>
      </c>
      <c r="AK170">
        <v>207.17</v>
      </c>
      <c r="AL170">
        <v>0</v>
      </c>
      <c r="AM170">
        <v>0</v>
      </c>
      <c r="AN170">
        <v>0</v>
      </c>
      <c r="AO170">
        <v>207.17</v>
      </c>
      <c r="AP170">
        <v>0</v>
      </c>
      <c r="AQ170">
        <v>0.4</v>
      </c>
      <c r="AR170">
        <v>0</v>
      </c>
      <c r="AS170">
        <v>0</v>
      </c>
      <c r="AT170">
        <v>70</v>
      </c>
      <c r="AU170">
        <v>10</v>
      </c>
      <c r="AV170">
        <v>1</v>
      </c>
      <c r="AW170">
        <v>1</v>
      </c>
      <c r="AZ170">
        <v>1</v>
      </c>
      <c r="BA170">
        <v>1</v>
      </c>
      <c r="BB170">
        <v>1</v>
      </c>
      <c r="BC170">
        <v>1</v>
      </c>
      <c r="BD170" t="s">
        <v>3</v>
      </c>
      <c r="BE170" t="s">
        <v>3</v>
      </c>
      <c r="BF170" t="s">
        <v>3</v>
      </c>
      <c r="BG170" t="s">
        <v>3</v>
      </c>
      <c r="BH170">
        <v>0</v>
      </c>
      <c r="BI170">
        <v>4</v>
      </c>
      <c r="BJ170" t="s">
        <v>253</v>
      </c>
      <c r="BM170">
        <v>0</v>
      </c>
      <c r="BN170">
        <v>0</v>
      </c>
      <c r="BO170" t="s">
        <v>3</v>
      </c>
      <c r="BP170">
        <v>0</v>
      </c>
      <c r="BQ170">
        <v>1</v>
      </c>
      <c r="BR170">
        <v>0</v>
      </c>
      <c r="BS170">
        <v>1</v>
      </c>
      <c r="BT170">
        <v>1</v>
      </c>
      <c r="BU170">
        <v>1</v>
      </c>
      <c r="BV170">
        <v>1</v>
      </c>
      <c r="BW170">
        <v>1</v>
      </c>
      <c r="BX170">
        <v>1</v>
      </c>
      <c r="BY170" t="s">
        <v>3</v>
      </c>
      <c r="BZ170">
        <v>70</v>
      </c>
      <c r="CA170">
        <v>10</v>
      </c>
      <c r="CB170" t="s">
        <v>3</v>
      </c>
      <c r="CE170">
        <v>0</v>
      </c>
      <c r="CF170">
        <v>0</v>
      </c>
      <c r="CG170">
        <v>0</v>
      </c>
      <c r="CM170">
        <v>0</v>
      </c>
      <c r="CN170" t="s">
        <v>3</v>
      </c>
      <c r="CO170">
        <v>0</v>
      </c>
      <c r="CP170">
        <f>(P170+Q170+S170)</f>
        <v>1657.36</v>
      </c>
      <c r="CQ170">
        <f>(AC170*BC170*AW170)</f>
        <v>0</v>
      </c>
      <c r="CR170">
        <f>(((((ET170*4))*BB170-((EU170*4))*BS170)+AE170*BS170)*AV170)</f>
        <v>0</v>
      </c>
      <c r="CS170">
        <f>(AE170*BS170*AV170)</f>
        <v>0</v>
      </c>
      <c r="CT170">
        <f>(AF170*BA170*AV170)</f>
        <v>828.68</v>
      </c>
      <c r="CU170">
        <f>AG170</f>
        <v>0</v>
      </c>
      <c r="CV170">
        <f>(AH170*AV170)</f>
        <v>1.6</v>
      </c>
      <c r="CW170">
        <f t="shared" si="322"/>
        <v>0</v>
      </c>
      <c r="CX170">
        <f t="shared" si="322"/>
        <v>0</v>
      </c>
      <c r="CY170">
        <f>((S170*BZ170)/100)</f>
        <v>1160.152</v>
      </c>
      <c r="CZ170">
        <f>((S170*CA170)/100)</f>
        <v>165.73599999999999</v>
      </c>
      <c r="DC170" t="s">
        <v>3</v>
      </c>
      <c r="DD170" t="s">
        <v>93</v>
      </c>
      <c r="DE170" t="s">
        <v>93</v>
      </c>
      <c r="DF170" t="s">
        <v>93</v>
      </c>
      <c r="DG170" t="s">
        <v>93</v>
      </c>
      <c r="DH170" t="s">
        <v>3</v>
      </c>
      <c r="DI170" t="s">
        <v>93</v>
      </c>
      <c r="DJ170" t="s">
        <v>93</v>
      </c>
      <c r="DK170" t="s">
        <v>3</v>
      </c>
      <c r="DL170" t="s">
        <v>3</v>
      </c>
      <c r="DM170" t="s">
        <v>3</v>
      </c>
      <c r="DN170">
        <v>0</v>
      </c>
      <c r="DO170">
        <v>0</v>
      </c>
      <c r="DP170">
        <v>1</v>
      </c>
      <c r="DQ170">
        <v>1</v>
      </c>
      <c r="DU170">
        <v>16987630</v>
      </c>
      <c r="DV170" t="s">
        <v>18</v>
      </c>
      <c r="DW170" t="s">
        <v>18</v>
      </c>
      <c r="DX170">
        <v>1</v>
      </c>
      <c r="DZ170" t="s">
        <v>3</v>
      </c>
      <c r="EA170" t="s">
        <v>3</v>
      </c>
      <c r="EB170" t="s">
        <v>3</v>
      </c>
      <c r="EC170" t="s">
        <v>3</v>
      </c>
      <c r="EE170">
        <v>1441815344</v>
      </c>
      <c r="EF170">
        <v>1</v>
      </c>
      <c r="EG170" t="s">
        <v>20</v>
      </c>
      <c r="EH170">
        <v>0</v>
      </c>
      <c r="EI170" t="s">
        <v>3</v>
      </c>
      <c r="EJ170">
        <v>4</v>
      </c>
      <c r="EK170">
        <v>0</v>
      </c>
      <c r="EL170" t="s">
        <v>21</v>
      </c>
      <c r="EM170" t="s">
        <v>22</v>
      </c>
      <c r="EO170" t="s">
        <v>3</v>
      </c>
      <c r="EQ170">
        <v>1024</v>
      </c>
      <c r="ER170">
        <v>207.17</v>
      </c>
      <c r="ES170">
        <v>0</v>
      </c>
      <c r="ET170">
        <v>0</v>
      </c>
      <c r="EU170">
        <v>0</v>
      </c>
      <c r="EV170">
        <v>207.17</v>
      </c>
      <c r="EW170">
        <v>0.4</v>
      </c>
      <c r="EX170">
        <v>0</v>
      </c>
      <c r="EY170">
        <v>0</v>
      </c>
      <c r="FQ170">
        <v>0</v>
      </c>
      <c r="FR170">
        <f>ROUND(IF(BI170=3,GM170,0),2)</f>
        <v>0</v>
      </c>
      <c r="FS170">
        <v>0</v>
      </c>
      <c r="FX170">
        <v>70</v>
      </c>
      <c r="FY170">
        <v>10</v>
      </c>
      <c r="GA170" t="s">
        <v>3</v>
      </c>
      <c r="GD170">
        <v>0</v>
      </c>
      <c r="GF170">
        <v>-1777342782</v>
      </c>
      <c r="GG170">
        <v>2</v>
      </c>
      <c r="GH170">
        <v>1</v>
      </c>
      <c r="GI170">
        <v>-2</v>
      </c>
      <c r="GJ170">
        <v>0</v>
      </c>
      <c r="GK170">
        <f>ROUND(R170*(R12)/100,2)</f>
        <v>0</v>
      </c>
      <c r="GL170">
        <f>ROUND(IF(AND(BH170=3,BI170=3,FS170&lt;&gt;0),P170,0),2)</f>
        <v>0</v>
      </c>
      <c r="GM170">
        <f>ROUND(O170+X170+Y170+GK170,2)+GX170</f>
        <v>2983.25</v>
      </c>
      <c r="GN170">
        <f>IF(OR(BI170=0,BI170=1),GM170-GX170,0)</f>
        <v>0</v>
      </c>
      <c r="GO170">
        <f>IF(BI170=2,GM170-GX170,0)</f>
        <v>0</v>
      </c>
      <c r="GP170">
        <f>IF(BI170=4,GM170-GX170,0)</f>
        <v>2983.25</v>
      </c>
      <c r="GR170">
        <v>0</v>
      </c>
      <c r="GS170">
        <v>3</v>
      </c>
      <c r="GT170">
        <v>0</v>
      </c>
      <c r="GU170" t="s">
        <v>3</v>
      </c>
      <c r="GV170">
        <f>ROUND((GT170),6)</f>
        <v>0</v>
      </c>
      <c r="GW170">
        <v>1</v>
      </c>
      <c r="GX170">
        <f>ROUND(HC170*I170,2)</f>
        <v>0</v>
      </c>
      <c r="HA170">
        <v>0</v>
      </c>
      <c r="HB170">
        <v>0</v>
      </c>
      <c r="HC170">
        <f>GV170*GW170</f>
        <v>0</v>
      </c>
      <c r="HE170" t="s">
        <v>3</v>
      </c>
      <c r="HF170" t="s">
        <v>3</v>
      </c>
      <c r="HM170" t="s">
        <v>3</v>
      </c>
      <c r="HN170" t="s">
        <v>3</v>
      </c>
      <c r="HO170" t="s">
        <v>3</v>
      </c>
      <c r="HP170" t="s">
        <v>3</v>
      </c>
      <c r="HQ170" t="s">
        <v>3</v>
      </c>
      <c r="IK170">
        <v>0</v>
      </c>
    </row>
    <row r="171" spans="1:245" x14ac:dyDescent="0.2">
      <c r="A171">
        <v>19</v>
      </c>
      <c r="B171">
        <v>1</v>
      </c>
      <c r="F171" t="s">
        <v>3</v>
      </c>
      <c r="G171" t="s">
        <v>134</v>
      </c>
      <c r="H171" t="s">
        <v>3</v>
      </c>
      <c r="AA171">
        <v>1</v>
      </c>
      <c r="IK171">
        <v>0</v>
      </c>
    </row>
    <row r="172" spans="1:245" x14ac:dyDescent="0.2">
      <c r="A172">
        <v>17</v>
      </c>
      <c r="B172">
        <v>1</v>
      </c>
      <c r="C172">
        <f>ROW(SmtRes!A243)</f>
        <v>243</v>
      </c>
      <c r="D172">
        <f>ROW(EtalonRes!A331)</f>
        <v>331</v>
      </c>
      <c r="E172" t="s">
        <v>293</v>
      </c>
      <c r="F172" t="s">
        <v>41</v>
      </c>
      <c r="G172" t="s">
        <v>42</v>
      </c>
      <c r="H172" t="s">
        <v>38</v>
      </c>
      <c r="I172">
        <f>ROUND(6/10,9)</f>
        <v>0.6</v>
      </c>
      <c r="J172">
        <v>0</v>
      </c>
      <c r="K172">
        <f>ROUND(6/10,9)</f>
        <v>0.6</v>
      </c>
      <c r="O172">
        <f t="shared" ref="O172:O180" si="323">ROUND(CP172,2)</f>
        <v>226</v>
      </c>
      <c r="P172">
        <f t="shared" ref="P172:P180" si="324">ROUND(CQ172*I172,2)</f>
        <v>0</v>
      </c>
      <c r="Q172">
        <f t="shared" ref="Q172:Q180" si="325">ROUND(CR172*I172,2)</f>
        <v>0</v>
      </c>
      <c r="R172">
        <f t="shared" ref="R172:R180" si="326">ROUND(CS172*I172,2)</f>
        <v>0</v>
      </c>
      <c r="S172">
        <f t="shared" ref="S172:S180" si="327">ROUND(CT172*I172,2)</f>
        <v>226</v>
      </c>
      <c r="T172">
        <f t="shared" ref="T172:T180" si="328">ROUND(CU172*I172,2)</f>
        <v>0</v>
      </c>
      <c r="U172">
        <f t="shared" ref="U172:U180" si="329">CV172*I172</f>
        <v>0.36599999999999999</v>
      </c>
      <c r="V172">
        <f t="shared" ref="V172:V180" si="330">CW172*I172</f>
        <v>0</v>
      </c>
      <c r="W172">
        <f t="shared" ref="W172:W180" si="331">ROUND(CX172*I172,2)</f>
        <v>0</v>
      </c>
      <c r="X172">
        <f t="shared" ref="X172:X180" si="332">ROUND(CY172,2)</f>
        <v>158.19999999999999</v>
      </c>
      <c r="Y172">
        <f t="shared" ref="Y172:Y180" si="333">ROUND(CZ172,2)</f>
        <v>22.6</v>
      </c>
      <c r="AA172">
        <v>1473083510</v>
      </c>
      <c r="AB172">
        <f t="shared" ref="AB172:AB180" si="334">ROUND((AC172+AD172+AF172),6)</f>
        <v>376.67</v>
      </c>
      <c r="AC172">
        <f>ROUND((ES172),6)</f>
        <v>0</v>
      </c>
      <c r="AD172">
        <f>ROUND((((ET172)-(EU172))+AE172),6)</f>
        <v>0</v>
      </c>
      <c r="AE172">
        <f t="shared" ref="AE172:AF175" si="335">ROUND((EU172),6)</f>
        <v>0</v>
      </c>
      <c r="AF172">
        <f t="shared" si="335"/>
        <v>376.67</v>
      </c>
      <c r="AG172">
        <f t="shared" ref="AG172:AG180" si="336">ROUND((AP172),6)</f>
        <v>0</v>
      </c>
      <c r="AH172">
        <f t="shared" ref="AH172:AI175" si="337">(EW172)</f>
        <v>0.61</v>
      </c>
      <c r="AI172">
        <f t="shared" si="337"/>
        <v>0</v>
      </c>
      <c r="AJ172">
        <f t="shared" ref="AJ172:AJ180" si="338">(AS172)</f>
        <v>0</v>
      </c>
      <c r="AK172">
        <v>376.67</v>
      </c>
      <c r="AL172">
        <v>0</v>
      </c>
      <c r="AM172">
        <v>0</v>
      </c>
      <c r="AN172">
        <v>0</v>
      </c>
      <c r="AO172">
        <v>376.67</v>
      </c>
      <c r="AP172">
        <v>0</v>
      </c>
      <c r="AQ172">
        <v>0.61</v>
      </c>
      <c r="AR172">
        <v>0</v>
      </c>
      <c r="AS172">
        <v>0</v>
      </c>
      <c r="AT172">
        <v>70</v>
      </c>
      <c r="AU172">
        <v>10</v>
      </c>
      <c r="AV172">
        <v>1</v>
      </c>
      <c r="AW172">
        <v>1</v>
      </c>
      <c r="AZ172">
        <v>1</v>
      </c>
      <c r="BA172">
        <v>1</v>
      </c>
      <c r="BB172">
        <v>1</v>
      </c>
      <c r="BC172">
        <v>1</v>
      </c>
      <c r="BD172" t="s">
        <v>3</v>
      </c>
      <c r="BE172" t="s">
        <v>3</v>
      </c>
      <c r="BF172" t="s">
        <v>3</v>
      </c>
      <c r="BG172" t="s">
        <v>3</v>
      </c>
      <c r="BH172">
        <v>0</v>
      </c>
      <c r="BI172">
        <v>4</v>
      </c>
      <c r="BJ172" t="s">
        <v>43</v>
      </c>
      <c r="BM172">
        <v>0</v>
      </c>
      <c r="BN172">
        <v>0</v>
      </c>
      <c r="BO172" t="s">
        <v>3</v>
      </c>
      <c r="BP172">
        <v>0</v>
      </c>
      <c r="BQ172">
        <v>1</v>
      </c>
      <c r="BR172">
        <v>0</v>
      </c>
      <c r="BS172">
        <v>1</v>
      </c>
      <c r="BT172">
        <v>1</v>
      </c>
      <c r="BU172">
        <v>1</v>
      </c>
      <c r="BV172">
        <v>1</v>
      </c>
      <c r="BW172">
        <v>1</v>
      </c>
      <c r="BX172">
        <v>1</v>
      </c>
      <c r="BY172" t="s">
        <v>3</v>
      </c>
      <c r="BZ172">
        <v>70</v>
      </c>
      <c r="CA172">
        <v>10</v>
      </c>
      <c r="CB172" t="s">
        <v>3</v>
      </c>
      <c r="CE172">
        <v>0</v>
      </c>
      <c r="CF172">
        <v>0</v>
      </c>
      <c r="CG172">
        <v>0</v>
      </c>
      <c r="CM172">
        <v>0</v>
      </c>
      <c r="CN172" t="s">
        <v>3</v>
      </c>
      <c r="CO172">
        <v>0</v>
      </c>
      <c r="CP172">
        <f t="shared" ref="CP172:CP180" si="339">(P172+Q172+S172)</f>
        <v>226</v>
      </c>
      <c r="CQ172">
        <f t="shared" ref="CQ172:CQ180" si="340">(AC172*BC172*AW172)</f>
        <v>0</v>
      </c>
      <c r="CR172">
        <f>((((ET172)*BB172-(EU172)*BS172)+AE172*BS172)*AV172)</f>
        <v>0</v>
      </c>
      <c r="CS172">
        <f t="shared" ref="CS172:CS180" si="341">(AE172*BS172*AV172)</f>
        <v>0</v>
      </c>
      <c r="CT172">
        <f t="shared" ref="CT172:CT180" si="342">(AF172*BA172*AV172)</f>
        <v>376.67</v>
      </c>
      <c r="CU172">
        <f t="shared" ref="CU172:CU180" si="343">AG172</f>
        <v>0</v>
      </c>
      <c r="CV172">
        <f t="shared" ref="CV172:CV180" si="344">(AH172*AV172)</f>
        <v>0.61</v>
      </c>
      <c r="CW172">
        <f t="shared" ref="CW172:CW180" si="345">AI172</f>
        <v>0</v>
      </c>
      <c r="CX172">
        <f t="shared" ref="CX172:CX180" si="346">AJ172</f>
        <v>0</v>
      </c>
      <c r="CY172">
        <f t="shared" ref="CY172:CY180" si="347">((S172*BZ172)/100)</f>
        <v>158.19999999999999</v>
      </c>
      <c r="CZ172">
        <f t="shared" ref="CZ172:CZ180" si="348">((S172*CA172)/100)</f>
        <v>22.6</v>
      </c>
      <c r="DC172" t="s">
        <v>3</v>
      </c>
      <c r="DD172" t="s">
        <v>3</v>
      </c>
      <c r="DE172" t="s">
        <v>3</v>
      </c>
      <c r="DF172" t="s">
        <v>3</v>
      </c>
      <c r="DG172" t="s">
        <v>3</v>
      </c>
      <c r="DH172" t="s">
        <v>3</v>
      </c>
      <c r="DI172" t="s">
        <v>3</v>
      </c>
      <c r="DJ172" t="s">
        <v>3</v>
      </c>
      <c r="DK172" t="s">
        <v>3</v>
      </c>
      <c r="DL172" t="s">
        <v>3</v>
      </c>
      <c r="DM172" t="s">
        <v>3</v>
      </c>
      <c r="DN172">
        <v>0</v>
      </c>
      <c r="DO172">
        <v>0</v>
      </c>
      <c r="DP172">
        <v>1</v>
      </c>
      <c r="DQ172">
        <v>1</v>
      </c>
      <c r="DU172">
        <v>16987630</v>
      </c>
      <c r="DV172" t="s">
        <v>38</v>
      </c>
      <c r="DW172" t="s">
        <v>38</v>
      </c>
      <c r="DX172">
        <v>10</v>
      </c>
      <c r="DZ172" t="s">
        <v>3</v>
      </c>
      <c r="EA172" t="s">
        <v>3</v>
      </c>
      <c r="EB172" t="s">
        <v>3</v>
      </c>
      <c r="EC172" t="s">
        <v>3</v>
      </c>
      <c r="EE172">
        <v>1441815344</v>
      </c>
      <c r="EF172">
        <v>1</v>
      </c>
      <c r="EG172" t="s">
        <v>20</v>
      </c>
      <c r="EH172">
        <v>0</v>
      </c>
      <c r="EI172" t="s">
        <v>3</v>
      </c>
      <c r="EJ172">
        <v>4</v>
      </c>
      <c r="EK172">
        <v>0</v>
      </c>
      <c r="EL172" t="s">
        <v>21</v>
      </c>
      <c r="EM172" t="s">
        <v>22</v>
      </c>
      <c r="EO172" t="s">
        <v>3</v>
      </c>
      <c r="EQ172">
        <v>0</v>
      </c>
      <c r="ER172">
        <v>376.67</v>
      </c>
      <c r="ES172">
        <v>0</v>
      </c>
      <c r="ET172">
        <v>0</v>
      </c>
      <c r="EU172">
        <v>0</v>
      </c>
      <c r="EV172">
        <v>376.67</v>
      </c>
      <c r="EW172">
        <v>0.61</v>
      </c>
      <c r="EX172">
        <v>0</v>
      </c>
      <c r="EY172">
        <v>0</v>
      </c>
      <c r="FQ172">
        <v>0</v>
      </c>
      <c r="FR172">
        <f t="shared" ref="FR172:FR180" si="349">ROUND(IF(BI172=3,GM172,0),2)</f>
        <v>0</v>
      </c>
      <c r="FS172">
        <v>0</v>
      </c>
      <c r="FX172">
        <v>70</v>
      </c>
      <c r="FY172">
        <v>10</v>
      </c>
      <c r="GA172" t="s">
        <v>3</v>
      </c>
      <c r="GD172">
        <v>0</v>
      </c>
      <c r="GF172">
        <v>357408898</v>
      </c>
      <c r="GG172">
        <v>2</v>
      </c>
      <c r="GH172">
        <v>1</v>
      </c>
      <c r="GI172">
        <v>-2</v>
      </c>
      <c r="GJ172">
        <v>0</v>
      </c>
      <c r="GK172">
        <f>ROUND(R172*(R12)/100,2)</f>
        <v>0</v>
      </c>
      <c r="GL172">
        <f t="shared" ref="GL172:GL180" si="350">ROUND(IF(AND(BH172=3,BI172=3,FS172&lt;&gt;0),P172,0),2)</f>
        <v>0</v>
      </c>
      <c r="GM172">
        <f t="shared" ref="GM172:GM180" si="351">ROUND(O172+X172+Y172+GK172,2)+GX172</f>
        <v>406.8</v>
      </c>
      <c r="GN172">
        <f t="shared" ref="GN172:GN180" si="352">IF(OR(BI172=0,BI172=1),GM172-GX172,0)</f>
        <v>0</v>
      </c>
      <c r="GO172">
        <f t="shared" ref="GO172:GO180" si="353">IF(BI172=2,GM172-GX172,0)</f>
        <v>0</v>
      </c>
      <c r="GP172">
        <f t="shared" ref="GP172:GP180" si="354">IF(BI172=4,GM172-GX172,0)</f>
        <v>406.8</v>
      </c>
      <c r="GR172">
        <v>0</v>
      </c>
      <c r="GS172">
        <v>3</v>
      </c>
      <c r="GT172">
        <v>0</v>
      </c>
      <c r="GU172" t="s">
        <v>3</v>
      </c>
      <c r="GV172">
        <f t="shared" ref="GV172:GV180" si="355">ROUND((GT172),6)</f>
        <v>0</v>
      </c>
      <c r="GW172">
        <v>1</v>
      </c>
      <c r="GX172">
        <f t="shared" ref="GX172:GX180" si="356">ROUND(HC172*I172,2)</f>
        <v>0</v>
      </c>
      <c r="HA172">
        <v>0</v>
      </c>
      <c r="HB172">
        <v>0</v>
      </c>
      <c r="HC172">
        <f t="shared" ref="HC172:HC180" si="357">GV172*GW172</f>
        <v>0</v>
      </c>
      <c r="HE172" t="s">
        <v>3</v>
      </c>
      <c r="HF172" t="s">
        <v>3</v>
      </c>
      <c r="HM172" t="s">
        <v>3</v>
      </c>
      <c r="HN172" t="s">
        <v>3</v>
      </c>
      <c r="HO172" t="s">
        <v>3</v>
      </c>
      <c r="HP172" t="s">
        <v>3</v>
      </c>
      <c r="HQ172" t="s">
        <v>3</v>
      </c>
      <c r="IK172">
        <v>0</v>
      </c>
    </row>
    <row r="173" spans="1:245" x14ac:dyDescent="0.2">
      <c r="A173">
        <v>17</v>
      </c>
      <c r="B173">
        <v>1</v>
      </c>
      <c r="C173">
        <f>ROW(SmtRes!A244)</f>
        <v>244</v>
      </c>
      <c r="D173">
        <f>ROW(EtalonRes!A332)</f>
        <v>332</v>
      </c>
      <c r="E173" t="s">
        <v>294</v>
      </c>
      <c r="F173" t="s">
        <v>202</v>
      </c>
      <c r="G173" t="s">
        <v>203</v>
      </c>
      <c r="H173" t="s">
        <v>38</v>
      </c>
      <c r="I173">
        <f>ROUND(3/10,9)</f>
        <v>0.3</v>
      </c>
      <c r="J173">
        <v>0</v>
      </c>
      <c r="K173">
        <f>ROUND(3/10,9)</f>
        <v>0.3</v>
      </c>
      <c r="O173">
        <f t="shared" si="323"/>
        <v>431.63</v>
      </c>
      <c r="P173">
        <f t="shared" si="324"/>
        <v>0</v>
      </c>
      <c r="Q173">
        <f t="shared" si="325"/>
        <v>0</v>
      </c>
      <c r="R173">
        <f t="shared" si="326"/>
        <v>0</v>
      </c>
      <c r="S173">
        <f t="shared" si="327"/>
        <v>431.63</v>
      </c>
      <c r="T173">
        <f t="shared" si="328"/>
        <v>0</v>
      </c>
      <c r="U173">
        <f t="shared" si="329"/>
        <v>0.69899999999999995</v>
      </c>
      <c r="V173">
        <f t="shared" si="330"/>
        <v>0</v>
      </c>
      <c r="W173">
        <f t="shared" si="331"/>
        <v>0</v>
      </c>
      <c r="X173">
        <f t="shared" si="332"/>
        <v>302.14</v>
      </c>
      <c r="Y173">
        <f t="shared" si="333"/>
        <v>43.16</v>
      </c>
      <c r="AA173">
        <v>1473083510</v>
      </c>
      <c r="AB173">
        <f t="shared" si="334"/>
        <v>1438.75</v>
      </c>
      <c r="AC173">
        <f>ROUND((ES173),6)</f>
        <v>0</v>
      </c>
      <c r="AD173">
        <f>ROUND((((ET173)-(EU173))+AE173),6)</f>
        <v>0</v>
      </c>
      <c r="AE173">
        <f t="shared" si="335"/>
        <v>0</v>
      </c>
      <c r="AF173">
        <f t="shared" si="335"/>
        <v>1438.75</v>
      </c>
      <c r="AG173">
        <f t="shared" si="336"/>
        <v>0</v>
      </c>
      <c r="AH173">
        <f t="shared" si="337"/>
        <v>2.33</v>
      </c>
      <c r="AI173">
        <f t="shared" si="337"/>
        <v>0</v>
      </c>
      <c r="AJ173">
        <f t="shared" si="338"/>
        <v>0</v>
      </c>
      <c r="AK173">
        <v>1438.75</v>
      </c>
      <c r="AL173">
        <v>0</v>
      </c>
      <c r="AM173">
        <v>0</v>
      </c>
      <c r="AN173">
        <v>0</v>
      </c>
      <c r="AO173">
        <v>1438.75</v>
      </c>
      <c r="AP173">
        <v>0</v>
      </c>
      <c r="AQ173">
        <v>2.33</v>
      </c>
      <c r="AR173">
        <v>0</v>
      </c>
      <c r="AS173">
        <v>0</v>
      </c>
      <c r="AT173">
        <v>70</v>
      </c>
      <c r="AU173">
        <v>10</v>
      </c>
      <c r="AV173">
        <v>1</v>
      </c>
      <c r="AW173">
        <v>1</v>
      </c>
      <c r="AZ173">
        <v>1</v>
      </c>
      <c r="BA173">
        <v>1</v>
      </c>
      <c r="BB173">
        <v>1</v>
      </c>
      <c r="BC173">
        <v>1</v>
      </c>
      <c r="BD173" t="s">
        <v>3</v>
      </c>
      <c r="BE173" t="s">
        <v>3</v>
      </c>
      <c r="BF173" t="s">
        <v>3</v>
      </c>
      <c r="BG173" t="s">
        <v>3</v>
      </c>
      <c r="BH173">
        <v>0</v>
      </c>
      <c r="BI173">
        <v>4</v>
      </c>
      <c r="BJ173" t="s">
        <v>204</v>
      </c>
      <c r="BM173">
        <v>0</v>
      </c>
      <c r="BN173">
        <v>0</v>
      </c>
      <c r="BO173" t="s">
        <v>3</v>
      </c>
      <c r="BP173">
        <v>0</v>
      </c>
      <c r="BQ173">
        <v>1</v>
      </c>
      <c r="BR173">
        <v>0</v>
      </c>
      <c r="BS173">
        <v>1</v>
      </c>
      <c r="BT173">
        <v>1</v>
      </c>
      <c r="BU173">
        <v>1</v>
      </c>
      <c r="BV173">
        <v>1</v>
      </c>
      <c r="BW173">
        <v>1</v>
      </c>
      <c r="BX173">
        <v>1</v>
      </c>
      <c r="BY173" t="s">
        <v>3</v>
      </c>
      <c r="BZ173">
        <v>70</v>
      </c>
      <c r="CA173">
        <v>10</v>
      </c>
      <c r="CB173" t="s">
        <v>3</v>
      </c>
      <c r="CE173">
        <v>0</v>
      </c>
      <c r="CF173">
        <v>0</v>
      </c>
      <c r="CG173">
        <v>0</v>
      </c>
      <c r="CM173">
        <v>0</v>
      </c>
      <c r="CN173" t="s">
        <v>3</v>
      </c>
      <c r="CO173">
        <v>0</v>
      </c>
      <c r="CP173">
        <f t="shared" si="339"/>
        <v>431.63</v>
      </c>
      <c r="CQ173">
        <f t="shared" si="340"/>
        <v>0</v>
      </c>
      <c r="CR173">
        <f>((((ET173)*BB173-(EU173)*BS173)+AE173*BS173)*AV173)</f>
        <v>0</v>
      </c>
      <c r="CS173">
        <f t="shared" si="341"/>
        <v>0</v>
      </c>
      <c r="CT173">
        <f t="shared" si="342"/>
        <v>1438.75</v>
      </c>
      <c r="CU173">
        <f t="shared" si="343"/>
        <v>0</v>
      </c>
      <c r="CV173">
        <f t="shared" si="344"/>
        <v>2.33</v>
      </c>
      <c r="CW173">
        <f t="shared" si="345"/>
        <v>0</v>
      </c>
      <c r="CX173">
        <f t="shared" si="346"/>
        <v>0</v>
      </c>
      <c r="CY173">
        <f t="shared" si="347"/>
        <v>302.14099999999996</v>
      </c>
      <c r="CZ173">
        <f t="shared" si="348"/>
        <v>43.163000000000004</v>
      </c>
      <c r="DC173" t="s">
        <v>3</v>
      </c>
      <c r="DD173" t="s">
        <v>3</v>
      </c>
      <c r="DE173" t="s">
        <v>3</v>
      </c>
      <c r="DF173" t="s">
        <v>3</v>
      </c>
      <c r="DG173" t="s">
        <v>3</v>
      </c>
      <c r="DH173" t="s">
        <v>3</v>
      </c>
      <c r="DI173" t="s">
        <v>3</v>
      </c>
      <c r="DJ173" t="s">
        <v>3</v>
      </c>
      <c r="DK173" t="s">
        <v>3</v>
      </c>
      <c r="DL173" t="s">
        <v>3</v>
      </c>
      <c r="DM173" t="s">
        <v>3</v>
      </c>
      <c r="DN173">
        <v>0</v>
      </c>
      <c r="DO173">
        <v>0</v>
      </c>
      <c r="DP173">
        <v>1</v>
      </c>
      <c r="DQ173">
        <v>1</v>
      </c>
      <c r="DU173">
        <v>16987630</v>
      </c>
      <c r="DV173" t="s">
        <v>38</v>
      </c>
      <c r="DW173" t="s">
        <v>38</v>
      </c>
      <c r="DX173">
        <v>10</v>
      </c>
      <c r="DZ173" t="s">
        <v>3</v>
      </c>
      <c r="EA173" t="s">
        <v>3</v>
      </c>
      <c r="EB173" t="s">
        <v>3</v>
      </c>
      <c r="EC173" t="s">
        <v>3</v>
      </c>
      <c r="EE173">
        <v>1441815344</v>
      </c>
      <c r="EF173">
        <v>1</v>
      </c>
      <c r="EG173" t="s">
        <v>20</v>
      </c>
      <c r="EH173">
        <v>0</v>
      </c>
      <c r="EI173" t="s">
        <v>3</v>
      </c>
      <c r="EJ173">
        <v>4</v>
      </c>
      <c r="EK173">
        <v>0</v>
      </c>
      <c r="EL173" t="s">
        <v>21</v>
      </c>
      <c r="EM173" t="s">
        <v>22</v>
      </c>
      <c r="EO173" t="s">
        <v>3</v>
      </c>
      <c r="EQ173">
        <v>0</v>
      </c>
      <c r="ER173">
        <v>1438.75</v>
      </c>
      <c r="ES173">
        <v>0</v>
      </c>
      <c r="ET173">
        <v>0</v>
      </c>
      <c r="EU173">
        <v>0</v>
      </c>
      <c r="EV173">
        <v>1438.75</v>
      </c>
      <c r="EW173">
        <v>2.33</v>
      </c>
      <c r="EX173">
        <v>0</v>
      </c>
      <c r="EY173">
        <v>0</v>
      </c>
      <c r="FQ173">
        <v>0</v>
      </c>
      <c r="FR173">
        <f t="shared" si="349"/>
        <v>0</v>
      </c>
      <c r="FS173">
        <v>0</v>
      </c>
      <c r="FX173">
        <v>70</v>
      </c>
      <c r="FY173">
        <v>10</v>
      </c>
      <c r="GA173" t="s">
        <v>3</v>
      </c>
      <c r="GD173">
        <v>0</v>
      </c>
      <c r="GF173">
        <v>103333465</v>
      </c>
      <c r="GG173">
        <v>2</v>
      </c>
      <c r="GH173">
        <v>1</v>
      </c>
      <c r="GI173">
        <v>-2</v>
      </c>
      <c r="GJ173">
        <v>0</v>
      </c>
      <c r="GK173">
        <f>ROUND(R173*(R12)/100,2)</f>
        <v>0</v>
      </c>
      <c r="GL173">
        <f t="shared" si="350"/>
        <v>0</v>
      </c>
      <c r="GM173">
        <f t="shared" si="351"/>
        <v>776.93</v>
      </c>
      <c r="GN173">
        <f t="shared" si="352"/>
        <v>0</v>
      </c>
      <c r="GO173">
        <f t="shared" si="353"/>
        <v>0</v>
      </c>
      <c r="GP173">
        <f t="shared" si="354"/>
        <v>776.93</v>
      </c>
      <c r="GR173">
        <v>0</v>
      </c>
      <c r="GS173">
        <v>3</v>
      </c>
      <c r="GT173">
        <v>0</v>
      </c>
      <c r="GU173" t="s">
        <v>3</v>
      </c>
      <c r="GV173">
        <f t="shared" si="355"/>
        <v>0</v>
      </c>
      <c r="GW173">
        <v>1</v>
      </c>
      <c r="GX173">
        <f t="shared" si="356"/>
        <v>0</v>
      </c>
      <c r="HA173">
        <v>0</v>
      </c>
      <c r="HB173">
        <v>0</v>
      </c>
      <c r="HC173">
        <f t="shared" si="357"/>
        <v>0</v>
      </c>
      <c r="HE173" t="s">
        <v>3</v>
      </c>
      <c r="HF173" t="s">
        <v>3</v>
      </c>
      <c r="HM173" t="s">
        <v>3</v>
      </c>
      <c r="HN173" t="s">
        <v>3</v>
      </c>
      <c r="HO173" t="s">
        <v>3</v>
      </c>
      <c r="HP173" t="s">
        <v>3</v>
      </c>
      <c r="HQ173" t="s">
        <v>3</v>
      </c>
      <c r="IK173">
        <v>0</v>
      </c>
    </row>
    <row r="174" spans="1:245" x14ac:dyDescent="0.2">
      <c r="A174">
        <v>17</v>
      </c>
      <c r="B174">
        <v>1</v>
      </c>
      <c r="C174">
        <f>ROW(SmtRes!A246)</f>
        <v>246</v>
      </c>
      <c r="D174">
        <f>ROW(EtalonRes!A334)</f>
        <v>334</v>
      </c>
      <c r="E174" t="s">
        <v>295</v>
      </c>
      <c r="F174" t="s">
        <v>49</v>
      </c>
      <c r="G174" t="s">
        <v>206</v>
      </c>
      <c r="H174" t="s">
        <v>18</v>
      </c>
      <c r="I174">
        <v>3</v>
      </c>
      <c r="J174">
        <v>0</v>
      </c>
      <c r="K174">
        <v>3</v>
      </c>
      <c r="O174">
        <f t="shared" si="323"/>
        <v>858.54</v>
      </c>
      <c r="P174">
        <f t="shared" si="324"/>
        <v>0</v>
      </c>
      <c r="Q174">
        <f t="shared" si="325"/>
        <v>234.54</v>
      </c>
      <c r="R174">
        <f t="shared" si="326"/>
        <v>148.71</v>
      </c>
      <c r="S174">
        <f t="shared" si="327"/>
        <v>624</v>
      </c>
      <c r="T174">
        <f t="shared" si="328"/>
        <v>0</v>
      </c>
      <c r="U174">
        <f t="shared" si="329"/>
        <v>1.1099999999999999</v>
      </c>
      <c r="V174">
        <f t="shared" si="330"/>
        <v>0</v>
      </c>
      <c r="W174">
        <f t="shared" si="331"/>
        <v>0</v>
      </c>
      <c r="X174">
        <f t="shared" si="332"/>
        <v>436.8</v>
      </c>
      <c r="Y174">
        <f t="shared" si="333"/>
        <v>62.4</v>
      </c>
      <c r="AA174">
        <v>1473083510</v>
      </c>
      <c r="AB174">
        <f t="shared" si="334"/>
        <v>286.18</v>
      </c>
      <c r="AC174">
        <f>ROUND((ES174),6)</f>
        <v>0</v>
      </c>
      <c r="AD174">
        <f>ROUND((((ET174)-(EU174))+AE174),6)</f>
        <v>78.180000000000007</v>
      </c>
      <c r="AE174">
        <f t="shared" si="335"/>
        <v>49.57</v>
      </c>
      <c r="AF174">
        <f t="shared" si="335"/>
        <v>208</v>
      </c>
      <c r="AG174">
        <f t="shared" si="336"/>
        <v>0</v>
      </c>
      <c r="AH174">
        <f t="shared" si="337"/>
        <v>0.37</v>
      </c>
      <c r="AI174">
        <f t="shared" si="337"/>
        <v>0</v>
      </c>
      <c r="AJ174">
        <f t="shared" si="338"/>
        <v>0</v>
      </c>
      <c r="AK174">
        <v>286.18</v>
      </c>
      <c r="AL174">
        <v>0</v>
      </c>
      <c r="AM174">
        <v>78.180000000000007</v>
      </c>
      <c r="AN174">
        <v>49.57</v>
      </c>
      <c r="AO174">
        <v>208</v>
      </c>
      <c r="AP174">
        <v>0</v>
      </c>
      <c r="AQ174">
        <v>0.37</v>
      </c>
      <c r="AR174">
        <v>0</v>
      </c>
      <c r="AS174">
        <v>0</v>
      </c>
      <c r="AT174">
        <v>70</v>
      </c>
      <c r="AU174">
        <v>10</v>
      </c>
      <c r="AV174">
        <v>1</v>
      </c>
      <c r="AW174">
        <v>1</v>
      </c>
      <c r="AZ174">
        <v>1</v>
      </c>
      <c r="BA174">
        <v>1</v>
      </c>
      <c r="BB174">
        <v>1</v>
      </c>
      <c r="BC174">
        <v>1</v>
      </c>
      <c r="BD174" t="s">
        <v>3</v>
      </c>
      <c r="BE174" t="s">
        <v>3</v>
      </c>
      <c r="BF174" t="s">
        <v>3</v>
      </c>
      <c r="BG174" t="s">
        <v>3</v>
      </c>
      <c r="BH174">
        <v>0</v>
      </c>
      <c r="BI174">
        <v>4</v>
      </c>
      <c r="BJ174" t="s">
        <v>51</v>
      </c>
      <c r="BM174">
        <v>0</v>
      </c>
      <c r="BN174">
        <v>0</v>
      </c>
      <c r="BO174" t="s">
        <v>3</v>
      </c>
      <c r="BP174">
        <v>0</v>
      </c>
      <c r="BQ174">
        <v>1</v>
      </c>
      <c r="BR174">
        <v>0</v>
      </c>
      <c r="BS174">
        <v>1</v>
      </c>
      <c r="BT174">
        <v>1</v>
      </c>
      <c r="BU174">
        <v>1</v>
      </c>
      <c r="BV174">
        <v>1</v>
      </c>
      <c r="BW174">
        <v>1</v>
      </c>
      <c r="BX174">
        <v>1</v>
      </c>
      <c r="BY174" t="s">
        <v>3</v>
      </c>
      <c r="BZ174">
        <v>70</v>
      </c>
      <c r="CA174">
        <v>10</v>
      </c>
      <c r="CB174" t="s">
        <v>3</v>
      </c>
      <c r="CE174">
        <v>0</v>
      </c>
      <c r="CF174">
        <v>0</v>
      </c>
      <c r="CG174">
        <v>0</v>
      </c>
      <c r="CM174">
        <v>0</v>
      </c>
      <c r="CN174" t="s">
        <v>3</v>
      </c>
      <c r="CO174">
        <v>0</v>
      </c>
      <c r="CP174">
        <f t="shared" si="339"/>
        <v>858.54</v>
      </c>
      <c r="CQ174">
        <f t="shared" si="340"/>
        <v>0</v>
      </c>
      <c r="CR174">
        <f>((((ET174)*BB174-(EU174)*BS174)+AE174*BS174)*AV174)</f>
        <v>78.180000000000007</v>
      </c>
      <c r="CS174">
        <f t="shared" si="341"/>
        <v>49.57</v>
      </c>
      <c r="CT174">
        <f t="shared" si="342"/>
        <v>208</v>
      </c>
      <c r="CU174">
        <f t="shared" si="343"/>
        <v>0</v>
      </c>
      <c r="CV174">
        <f t="shared" si="344"/>
        <v>0.37</v>
      </c>
      <c r="CW174">
        <f t="shared" si="345"/>
        <v>0</v>
      </c>
      <c r="CX174">
        <f t="shared" si="346"/>
        <v>0</v>
      </c>
      <c r="CY174">
        <f t="shared" si="347"/>
        <v>436.8</v>
      </c>
      <c r="CZ174">
        <f t="shared" si="348"/>
        <v>62.4</v>
      </c>
      <c r="DC174" t="s">
        <v>3</v>
      </c>
      <c r="DD174" t="s">
        <v>3</v>
      </c>
      <c r="DE174" t="s">
        <v>3</v>
      </c>
      <c r="DF174" t="s">
        <v>3</v>
      </c>
      <c r="DG174" t="s">
        <v>3</v>
      </c>
      <c r="DH174" t="s">
        <v>3</v>
      </c>
      <c r="DI174" t="s">
        <v>3</v>
      </c>
      <c r="DJ174" t="s">
        <v>3</v>
      </c>
      <c r="DK174" t="s">
        <v>3</v>
      </c>
      <c r="DL174" t="s">
        <v>3</v>
      </c>
      <c r="DM174" t="s">
        <v>3</v>
      </c>
      <c r="DN174">
        <v>0</v>
      </c>
      <c r="DO174">
        <v>0</v>
      </c>
      <c r="DP174">
        <v>1</v>
      </c>
      <c r="DQ174">
        <v>1</v>
      </c>
      <c r="DU174">
        <v>16987630</v>
      </c>
      <c r="DV174" t="s">
        <v>18</v>
      </c>
      <c r="DW174" t="s">
        <v>18</v>
      </c>
      <c r="DX174">
        <v>1</v>
      </c>
      <c r="DZ174" t="s">
        <v>3</v>
      </c>
      <c r="EA174" t="s">
        <v>3</v>
      </c>
      <c r="EB174" t="s">
        <v>3</v>
      </c>
      <c r="EC174" t="s">
        <v>3</v>
      </c>
      <c r="EE174">
        <v>1441815344</v>
      </c>
      <c r="EF174">
        <v>1</v>
      </c>
      <c r="EG174" t="s">
        <v>20</v>
      </c>
      <c r="EH174">
        <v>0</v>
      </c>
      <c r="EI174" t="s">
        <v>3</v>
      </c>
      <c r="EJ174">
        <v>4</v>
      </c>
      <c r="EK174">
        <v>0</v>
      </c>
      <c r="EL174" t="s">
        <v>21</v>
      </c>
      <c r="EM174" t="s">
        <v>22</v>
      </c>
      <c r="EO174" t="s">
        <v>3</v>
      </c>
      <c r="EQ174">
        <v>0</v>
      </c>
      <c r="ER174">
        <v>286.18</v>
      </c>
      <c r="ES174">
        <v>0</v>
      </c>
      <c r="ET174">
        <v>78.180000000000007</v>
      </c>
      <c r="EU174">
        <v>49.57</v>
      </c>
      <c r="EV174">
        <v>208</v>
      </c>
      <c r="EW174">
        <v>0.37</v>
      </c>
      <c r="EX174">
        <v>0</v>
      </c>
      <c r="EY174">
        <v>0</v>
      </c>
      <c r="FQ174">
        <v>0</v>
      </c>
      <c r="FR174">
        <f t="shared" si="349"/>
        <v>0</v>
      </c>
      <c r="FS174">
        <v>0</v>
      </c>
      <c r="FX174">
        <v>70</v>
      </c>
      <c r="FY174">
        <v>10</v>
      </c>
      <c r="GA174" t="s">
        <v>3</v>
      </c>
      <c r="GD174">
        <v>0</v>
      </c>
      <c r="GF174">
        <v>254096370</v>
      </c>
      <c r="GG174">
        <v>2</v>
      </c>
      <c r="GH174">
        <v>1</v>
      </c>
      <c r="GI174">
        <v>-2</v>
      </c>
      <c r="GJ174">
        <v>0</v>
      </c>
      <c r="GK174">
        <f>ROUND(R174*(R12)/100,2)</f>
        <v>160.61000000000001</v>
      </c>
      <c r="GL174">
        <f t="shared" si="350"/>
        <v>0</v>
      </c>
      <c r="GM174">
        <f t="shared" si="351"/>
        <v>1518.35</v>
      </c>
      <c r="GN174">
        <f t="shared" si="352"/>
        <v>0</v>
      </c>
      <c r="GO174">
        <f t="shared" si="353"/>
        <v>0</v>
      </c>
      <c r="GP174">
        <f t="shared" si="354"/>
        <v>1518.35</v>
      </c>
      <c r="GR174">
        <v>0</v>
      </c>
      <c r="GS174">
        <v>3</v>
      </c>
      <c r="GT174">
        <v>0</v>
      </c>
      <c r="GU174" t="s">
        <v>3</v>
      </c>
      <c r="GV174">
        <f t="shared" si="355"/>
        <v>0</v>
      </c>
      <c r="GW174">
        <v>1</v>
      </c>
      <c r="GX174">
        <f t="shared" si="356"/>
        <v>0</v>
      </c>
      <c r="HA174">
        <v>0</v>
      </c>
      <c r="HB174">
        <v>0</v>
      </c>
      <c r="HC174">
        <f t="shared" si="357"/>
        <v>0</v>
      </c>
      <c r="HE174" t="s">
        <v>3</v>
      </c>
      <c r="HF174" t="s">
        <v>3</v>
      </c>
      <c r="HM174" t="s">
        <v>3</v>
      </c>
      <c r="HN174" t="s">
        <v>3</v>
      </c>
      <c r="HO174" t="s">
        <v>3</v>
      </c>
      <c r="HP174" t="s">
        <v>3</v>
      </c>
      <c r="HQ174" t="s">
        <v>3</v>
      </c>
      <c r="IK174">
        <v>0</v>
      </c>
    </row>
    <row r="175" spans="1:245" x14ac:dyDescent="0.2">
      <c r="A175">
        <v>17</v>
      </c>
      <c r="B175">
        <v>1</v>
      </c>
      <c r="D175">
        <f>ROW(EtalonRes!A336)</f>
        <v>336</v>
      </c>
      <c r="E175" t="s">
        <v>296</v>
      </c>
      <c r="F175" t="s">
        <v>57</v>
      </c>
      <c r="G175" t="s">
        <v>208</v>
      </c>
      <c r="H175" t="s">
        <v>18</v>
      </c>
      <c r="I175">
        <v>3</v>
      </c>
      <c r="J175">
        <v>0</v>
      </c>
      <c r="K175">
        <v>3</v>
      </c>
      <c r="O175">
        <f t="shared" si="323"/>
        <v>237.03</v>
      </c>
      <c r="P175">
        <f t="shared" si="324"/>
        <v>0.93</v>
      </c>
      <c r="Q175">
        <f t="shared" si="325"/>
        <v>0</v>
      </c>
      <c r="R175">
        <f t="shared" si="326"/>
        <v>0</v>
      </c>
      <c r="S175">
        <f t="shared" si="327"/>
        <v>236.1</v>
      </c>
      <c r="T175">
        <f t="shared" si="328"/>
        <v>0</v>
      </c>
      <c r="U175">
        <f t="shared" si="329"/>
        <v>0.42000000000000004</v>
      </c>
      <c r="V175">
        <f t="shared" si="330"/>
        <v>0</v>
      </c>
      <c r="W175">
        <f t="shared" si="331"/>
        <v>0</v>
      </c>
      <c r="X175">
        <f t="shared" si="332"/>
        <v>165.27</v>
      </c>
      <c r="Y175">
        <f t="shared" si="333"/>
        <v>23.61</v>
      </c>
      <c r="AA175">
        <v>1473083510</v>
      </c>
      <c r="AB175">
        <f t="shared" si="334"/>
        <v>79.010000000000005</v>
      </c>
      <c r="AC175">
        <f>ROUND((ES175),6)</f>
        <v>0.31</v>
      </c>
      <c r="AD175">
        <f>ROUND((((ET175)-(EU175))+AE175),6)</f>
        <v>0</v>
      </c>
      <c r="AE175">
        <f t="shared" si="335"/>
        <v>0</v>
      </c>
      <c r="AF175">
        <f t="shared" si="335"/>
        <v>78.7</v>
      </c>
      <c r="AG175">
        <f t="shared" si="336"/>
        <v>0</v>
      </c>
      <c r="AH175">
        <f t="shared" si="337"/>
        <v>0.14000000000000001</v>
      </c>
      <c r="AI175">
        <f t="shared" si="337"/>
        <v>0</v>
      </c>
      <c r="AJ175">
        <f t="shared" si="338"/>
        <v>0</v>
      </c>
      <c r="AK175">
        <v>79.010000000000005</v>
      </c>
      <c r="AL175">
        <v>0.31</v>
      </c>
      <c r="AM175">
        <v>0</v>
      </c>
      <c r="AN175">
        <v>0</v>
      </c>
      <c r="AO175">
        <v>78.7</v>
      </c>
      <c r="AP175">
        <v>0</v>
      </c>
      <c r="AQ175">
        <v>0.14000000000000001</v>
      </c>
      <c r="AR175">
        <v>0</v>
      </c>
      <c r="AS175">
        <v>0</v>
      </c>
      <c r="AT175">
        <v>70</v>
      </c>
      <c r="AU175">
        <v>10</v>
      </c>
      <c r="AV175">
        <v>1</v>
      </c>
      <c r="AW175">
        <v>1</v>
      </c>
      <c r="AZ175">
        <v>1</v>
      </c>
      <c r="BA175">
        <v>1</v>
      </c>
      <c r="BB175">
        <v>1</v>
      </c>
      <c r="BC175">
        <v>1</v>
      </c>
      <c r="BD175" t="s">
        <v>3</v>
      </c>
      <c r="BE175" t="s">
        <v>3</v>
      </c>
      <c r="BF175" t="s">
        <v>3</v>
      </c>
      <c r="BG175" t="s">
        <v>3</v>
      </c>
      <c r="BH175">
        <v>0</v>
      </c>
      <c r="BI175">
        <v>4</v>
      </c>
      <c r="BJ175" t="s">
        <v>59</v>
      </c>
      <c r="BM175">
        <v>0</v>
      </c>
      <c r="BN175">
        <v>0</v>
      </c>
      <c r="BO175" t="s">
        <v>3</v>
      </c>
      <c r="BP175">
        <v>0</v>
      </c>
      <c r="BQ175">
        <v>1</v>
      </c>
      <c r="BR175">
        <v>0</v>
      </c>
      <c r="BS175">
        <v>1</v>
      </c>
      <c r="BT175">
        <v>1</v>
      </c>
      <c r="BU175">
        <v>1</v>
      </c>
      <c r="BV175">
        <v>1</v>
      </c>
      <c r="BW175">
        <v>1</v>
      </c>
      <c r="BX175">
        <v>1</v>
      </c>
      <c r="BY175" t="s">
        <v>3</v>
      </c>
      <c r="BZ175">
        <v>70</v>
      </c>
      <c r="CA175">
        <v>10</v>
      </c>
      <c r="CB175" t="s">
        <v>3</v>
      </c>
      <c r="CE175">
        <v>0</v>
      </c>
      <c r="CF175">
        <v>0</v>
      </c>
      <c r="CG175">
        <v>0</v>
      </c>
      <c r="CM175">
        <v>0</v>
      </c>
      <c r="CN175" t="s">
        <v>3</v>
      </c>
      <c r="CO175">
        <v>0</v>
      </c>
      <c r="CP175">
        <f t="shared" si="339"/>
        <v>237.03</v>
      </c>
      <c r="CQ175">
        <f t="shared" si="340"/>
        <v>0.31</v>
      </c>
      <c r="CR175">
        <f>((((ET175)*BB175-(EU175)*BS175)+AE175*BS175)*AV175)</f>
        <v>0</v>
      </c>
      <c r="CS175">
        <f t="shared" si="341"/>
        <v>0</v>
      </c>
      <c r="CT175">
        <f t="shared" si="342"/>
        <v>78.7</v>
      </c>
      <c r="CU175">
        <f t="shared" si="343"/>
        <v>0</v>
      </c>
      <c r="CV175">
        <f t="shared" si="344"/>
        <v>0.14000000000000001</v>
      </c>
      <c r="CW175">
        <f t="shared" si="345"/>
        <v>0</v>
      </c>
      <c r="CX175">
        <f t="shared" si="346"/>
        <v>0</v>
      </c>
      <c r="CY175">
        <f t="shared" si="347"/>
        <v>165.27</v>
      </c>
      <c r="CZ175">
        <f t="shared" si="348"/>
        <v>23.61</v>
      </c>
      <c r="DC175" t="s">
        <v>3</v>
      </c>
      <c r="DD175" t="s">
        <v>3</v>
      </c>
      <c r="DE175" t="s">
        <v>3</v>
      </c>
      <c r="DF175" t="s">
        <v>3</v>
      </c>
      <c r="DG175" t="s">
        <v>3</v>
      </c>
      <c r="DH175" t="s">
        <v>3</v>
      </c>
      <c r="DI175" t="s">
        <v>3</v>
      </c>
      <c r="DJ175" t="s">
        <v>3</v>
      </c>
      <c r="DK175" t="s">
        <v>3</v>
      </c>
      <c r="DL175" t="s">
        <v>3</v>
      </c>
      <c r="DM175" t="s">
        <v>3</v>
      </c>
      <c r="DN175">
        <v>0</v>
      </c>
      <c r="DO175">
        <v>0</v>
      </c>
      <c r="DP175">
        <v>1</v>
      </c>
      <c r="DQ175">
        <v>1</v>
      </c>
      <c r="DU175">
        <v>16987630</v>
      </c>
      <c r="DV175" t="s">
        <v>18</v>
      </c>
      <c r="DW175" t="s">
        <v>18</v>
      </c>
      <c r="DX175">
        <v>1</v>
      </c>
      <c r="DZ175" t="s">
        <v>3</v>
      </c>
      <c r="EA175" t="s">
        <v>3</v>
      </c>
      <c r="EB175" t="s">
        <v>3</v>
      </c>
      <c r="EC175" t="s">
        <v>3</v>
      </c>
      <c r="EE175">
        <v>1441815344</v>
      </c>
      <c r="EF175">
        <v>1</v>
      </c>
      <c r="EG175" t="s">
        <v>20</v>
      </c>
      <c r="EH175">
        <v>0</v>
      </c>
      <c r="EI175" t="s">
        <v>3</v>
      </c>
      <c r="EJ175">
        <v>4</v>
      </c>
      <c r="EK175">
        <v>0</v>
      </c>
      <c r="EL175" t="s">
        <v>21</v>
      </c>
      <c r="EM175" t="s">
        <v>22</v>
      </c>
      <c r="EO175" t="s">
        <v>3</v>
      </c>
      <c r="EQ175">
        <v>0</v>
      </c>
      <c r="ER175">
        <v>79.010000000000005</v>
      </c>
      <c r="ES175">
        <v>0.31</v>
      </c>
      <c r="ET175">
        <v>0</v>
      </c>
      <c r="EU175">
        <v>0</v>
      </c>
      <c r="EV175">
        <v>78.7</v>
      </c>
      <c r="EW175">
        <v>0.14000000000000001</v>
      </c>
      <c r="EX175">
        <v>0</v>
      </c>
      <c r="EY175">
        <v>0</v>
      </c>
      <c r="FQ175">
        <v>0</v>
      </c>
      <c r="FR175">
        <f t="shared" si="349"/>
        <v>0</v>
      </c>
      <c r="FS175">
        <v>0</v>
      </c>
      <c r="FX175">
        <v>70</v>
      </c>
      <c r="FY175">
        <v>10</v>
      </c>
      <c r="GA175" t="s">
        <v>3</v>
      </c>
      <c r="GD175">
        <v>0</v>
      </c>
      <c r="GF175">
        <v>647212500</v>
      </c>
      <c r="GG175">
        <v>2</v>
      </c>
      <c r="GH175">
        <v>1</v>
      </c>
      <c r="GI175">
        <v>-2</v>
      </c>
      <c r="GJ175">
        <v>0</v>
      </c>
      <c r="GK175">
        <f>ROUND(R175*(R12)/100,2)</f>
        <v>0</v>
      </c>
      <c r="GL175">
        <f t="shared" si="350"/>
        <v>0</v>
      </c>
      <c r="GM175">
        <f t="shared" si="351"/>
        <v>425.91</v>
      </c>
      <c r="GN175">
        <f t="shared" si="352"/>
        <v>0</v>
      </c>
      <c r="GO175">
        <f t="shared" si="353"/>
        <v>0</v>
      </c>
      <c r="GP175">
        <f t="shared" si="354"/>
        <v>425.91</v>
      </c>
      <c r="GR175">
        <v>0</v>
      </c>
      <c r="GS175">
        <v>3</v>
      </c>
      <c r="GT175">
        <v>0</v>
      </c>
      <c r="GU175" t="s">
        <v>3</v>
      </c>
      <c r="GV175">
        <f t="shared" si="355"/>
        <v>0</v>
      </c>
      <c r="GW175">
        <v>1</v>
      </c>
      <c r="GX175">
        <f t="shared" si="356"/>
        <v>0</v>
      </c>
      <c r="HA175">
        <v>0</v>
      </c>
      <c r="HB175">
        <v>0</v>
      </c>
      <c r="HC175">
        <f t="shared" si="357"/>
        <v>0</v>
      </c>
      <c r="HE175" t="s">
        <v>3</v>
      </c>
      <c r="HF175" t="s">
        <v>3</v>
      </c>
      <c r="HM175" t="s">
        <v>3</v>
      </c>
      <c r="HN175" t="s">
        <v>3</v>
      </c>
      <c r="HO175" t="s">
        <v>3</v>
      </c>
      <c r="HP175" t="s">
        <v>3</v>
      </c>
      <c r="HQ175" t="s">
        <v>3</v>
      </c>
      <c r="IK175">
        <v>0</v>
      </c>
    </row>
    <row r="176" spans="1:245" x14ac:dyDescent="0.2">
      <c r="A176">
        <v>17</v>
      </c>
      <c r="B176">
        <v>1</v>
      </c>
      <c r="C176">
        <f>ROW(SmtRes!A247)</f>
        <v>247</v>
      </c>
      <c r="D176">
        <f>ROW(EtalonRes!A337)</f>
        <v>337</v>
      </c>
      <c r="E176" t="s">
        <v>297</v>
      </c>
      <c r="F176" t="s">
        <v>210</v>
      </c>
      <c r="G176" t="s">
        <v>211</v>
      </c>
      <c r="H176" t="s">
        <v>18</v>
      </c>
      <c r="I176">
        <v>6</v>
      </c>
      <c r="J176">
        <v>0</v>
      </c>
      <c r="K176">
        <v>6</v>
      </c>
      <c r="O176">
        <f t="shared" si="323"/>
        <v>8076.72</v>
      </c>
      <c r="P176">
        <f t="shared" si="324"/>
        <v>0</v>
      </c>
      <c r="Q176">
        <f t="shared" si="325"/>
        <v>0</v>
      </c>
      <c r="R176">
        <f t="shared" si="326"/>
        <v>0</v>
      </c>
      <c r="S176">
        <f t="shared" si="327"/>
        <v>8076.72</v>
      </c>
      <c r="T176">
        <f t="shared" si="328"/>
        <v>0</v>
      </c>
      <c r="U176">
        <f t="shared" si="329"/>
        <v>13.080000000000002</v>
      </c>
      <c r="V176">
        <f t="shared" si="330"/>
        <v>0</v>
      </c>
      <c r="W176">
        <f t="shared" si="331"/>
        <v>0</v>
      </c>
      <c r="X176">
        <f t="shared" si="332"/>
        <v>5653.7</v>
      </c>
      <c r="Y176">
        <f t="shared" si="333"/>
        <v>807.67</v>
      </c>
      <c r="AA176">
        <v>1473083510</v>
      </c>
      <c r="AB176">
        <f t="shared" si="334"/>
        <v>1346.12</v>
      </c>
      <c r="AC176">
        <f>ROUND(((ES176*2)),6)</f>
        <v>0</v>
      </c>
      <c r="AD176">
        <f>ROUND(((((ET176*2))-((EU176*2)))+AE176),6)</f>
        <v>0</v>
      </c>
      <c r="AE176">
        <f>ROUND(((EU176*2)),6)</f>
        <v>0</v>
      </c>
      <c r="AF176">
        <f>ROUND(((EV176*2)),6)</f>
        <v>1346.12</v>
      </c>
      <c r="AG176">
        <f t="shared" si="336"/>
        <v>0</v>
      </c>
      <c r="AH176">
        <f>((EW176*2))</f>
        <v>2.1800000000000002</v>
      </c>
      <c r="AI176">
        <f>((EX176*2))</f>
        <v>0</v>
      </c>
      <c r="AJ176">
        <f t="shared" si="338"/>
        <v>0</v>
      </c>
      <c r="AK176">
        <v>673.06</v>
      </c>
      <c r="AL176">
        <v>0</v>
      </c>
      <c r="AM176">
        <v>0</v>
      </c>
      <c r="AN176">
        <v>0</v>
      </c>
      <c r="AO176">
        <v>673.06</v>
      </c>
      <c r="AP176">
        <v>0</v>
      </c>
      <c r="AQ176">
        <v>1.0900000000000001</v>
      </c>
      <c r="AR176">
        <v>0</v>
      </c>
      <c r="AS176">
        <v>0</v>
      </c>
      <c r="AT176">
        <v>70</v>
      </c>
      <c r="AU176">
        <v>10</v>
      </c>
      <c r="AV176">
        <v>1</v>
      </c>
      <c r="AW176">
        <v>1</v>
      </c>
      <c r="AZ176">
        <v>1</v>
      </c>
      <c r="BA176">
        <v>1</v>
      </c>
      <c r="BB176">
        <v>1</v>
      </c>
      <c r="BC176">
        <v>1</v>
      </c>
      <c r="BD176" t="s">
        <v>3</v>
      </c>
      <c r="BE176" t="s">
        <v>3</v>
      </c>
      <c r="BF176" t="s">
        <v>3</v>
      </c>
      <c r="BG176" t="s">
        <v>3</v>
      </c>
      <c r="BH176">
        <v>0</v>
      </c>
      <c r="BI176">
        <v>4</v>
      </c>
      <c r="BJ176" t="s">
        <v>212</v>
      </c>
      <c r="BM176">
        <v>0</v>
      </c>
      <c r="BN176">
        <v>0</v>
      </c>
      <c r="BO176" t="s">
        <v>3</v>
      </c>
      <c r="BP176">
        <v>0</v>
      </c>
      <c r="BQ176">
        <v>1</v>
      </c>
      <c r="BR176">
        <v>0</v>
      </c>
      <c r="BS176">
        <v>1</v>
      </c>
      <c r="BT176">
        <v>1</v>
      </c>
      <c r="BU176">
        <v>1</v>
      </c>
      <c r="BV176">
        <v>1</v>
      </c>
      <c r="BW176">
        <v>1</v>
      </c>
      <c r="BX176">
        <v>1</v>
      </c>
      <c r="BY176" t="s">
        <v>3</v>
      </c>
      <c r="BZ176">
        <v>70</v>
      </c>
      <c r="CA176">
        <v>10</v>
      </c>
      <c r="CB176" t="s">
        <v>3</v>
      </c>
      <c r="CE176">
        <v>0</v>
      </c>
      <c r="CF176">
        <v>0</v>
      </c>
      <c r="CG176">
        <v>0</v>
      </c>
      <c r="CM176">
        <v>0</v>
      </c>
      <c r="CN176" t="s">
        <v>3</v>
      </c>
      <c r="CO176">
        <v>0</v>
      </c>
      <c r="CP176">
        <f t="shared" si="339"/>
        <v>8076.72</v>
      </c>
      <c r="CQ176">
        <f t="shared" si="340"/>
        <v>0</v>
      </c>
      <c r="CR176">
        <f>(((((ET176*2))*BB176-((EU176*2))*BS176)+AE176*BS176)*AV176)</f>
        <v>0</v>
      </c>
      <c r="CS176">
        <f t="shared" si="341"/>
        <v>0</v>
      </c>
      <c r="CT176">
        <f t="shared" si="342"/>
        <v>1346.12</v>
      </c>
      <c r="CU176">
        <f t="shared" si="343"/>
        <v>0</v>
      </c>
      <c r="CV176">
        <f t="shared" si="344"/>
        <v>2.1800000000000002</v>
      </c>
      <c r="CW176">
        <f t="shared" si="345"/>
        <v>0</v>
      </c>
      <c r="CX176">
        <f t="shared" si="346"/>
        <v>0</v>
      </c>
      <c r="CY176">
        <f t="shared" si="347"/>
        <v>5653.7040000000006</v>
      </c>
      <c r="CZ176">
        <f t="shared" si="348"/>
        <v>807.67200000000003</v>
      </c>
      <c r="DC176" t="s">
        <v>3</v>
      </c>
      <c r="DD176" t="s">
        <v>74</v>
      </c>
      <c r="DE176" t="s">
        <v>74</v>
      </c>
      <c r="DF176" t="s">
        <v>74</v>
      </c>
      <c r="DG176" t="s">
        <v>74</v>
      </c>
      <c r="DH176" t="s">
        <v>3</v>
      </c>
      <c r="DI176" t="s">
        <v>74</v>
      </c>
      <c r="DJ176" t="s">
        <v>74</v>
      </c>
      <c r="DK176" t="s">
        <v>3</v>
      </c>
      <c r="DL176" t="s">
        <v>3</v>
      </c>
      <c r="DM176" t="s">
        <v>3</v>
      </c>
      <c r="DN176">
        <v>0</v>
      </c>
      <c r="DO176">
        <v>0</v>
      </c>
      <c r="DP176">
        <v>1</v>
      </c>
      <c r="DQ176">
        <v>1</v>
      </c>
      <c r="DU176">
        <v>16987630</v>
      </c>
      <c r="DV176" t="s">
        <v>18</v>
      </c>
      <c r="DW176" t="s">
        <v>18</v>
      </c>
      <c r="DX176">
        <v>1</v>
      </c>
      <c r="DZ176" t="s">
        <v>3</v>
      </c>
      <c r="EA176" t="s">
        <v>3</v>
      </c>
      <c r="EB176" t="s">
        <v>3</v>
      </c>
      <c r="EC176" t="s">
        <v>3</v>
      </c>
      <c r="EE176">
        <v>1441815344</v>
      </c>
      <c r="EF176">
        <v>1</v>
      </c>
      <c r="EG176" t="s">
        <v>20</v>
      </c>
      <c r="EH176">
        <v>0</v>
      </c>
      <c r="EI176" t="s">
        <v>3</v>
      </c>
      <c r="EJ176">
        <v>4</v>
      </c>
      <c r="EK176">
        <v>0</v>
      </c>
      <c r="EL176" t="s">
        <v>21</v>
      </c>
      <c r="EM176" t="s">
        <v>22</v>
      </c>
      <c r="EO176" t="s">
        <v>3</v>
      </c>
      <c r="EQ176">
        <v>0</v>
      </c>
      <c r="ER176">
        <v>673.06</v>
      </c>
      <c r="ES176">
        <v>0</v>
      </c>
      <c r="ET176">
        <v>0</v>
      </c>
      <c r="EU176">
        <v>0</v>
      </c>
      <c r="EV176">
        <v>673.06</v>
      </c>
      <c r="EW176">
        <v>1.0900000000000001</v>
      </c>
      <c r="EX176">
        <v>0</v>
      </c>
      <c r="EY176">
        <v>0</v>
      </c>
      <c r="FQ176">
        <v>0</v>
      </c>
      <c r="FR176">
        <f t="shared" si="349"/>
        <v>0</v>
      </c>
      <c r="FS176">
        <v>0</v>
      </c>
      <c r="FX176">
        <v>70</v>
      </c>
      <c r="FY176">
        <v>10</v>
      </c>
      <c r="GA176" t="s">
        <v>3</v>
      </c>
      <c r="GD176">
        <v>0</v>
      </c>
      <c r="GF176">
        <v>1971703299</v>
      </c>
      <c r="GG176">
        <v>2</v>
      </c>
      <c r="GH176">
        <v>1</v>
      </c>
      <c r="GI176">
        <v>-2</v>
      </c>
      <c r="GJ176">
        <v>0</v>
      </c>
      <c r="GK176">
        <f>ROUND(R176*(R12)/100,2)</f>
        <v>0</v>
      </c>
      <c r="GL176">
        <f t="shared" si="350"/>
        <v>0</v>
      </c>
      <c r="GM176">
        <f t="shared" si="351"/>
        <v>14538.09</v>
      </c>
      <c r="GN176">
        <f t="shared" si="352"/>
        <v>0</v>
      </c>
      <c r="GO176">
        <f t="shared" si="353"/>
        <v>0</v>
      </c>
      <c r="GP176">
        <f t="shared" si="354"/>
        <v>14538.09</v>
      </c>
      <c r="GR176">
        <v>0</v>
      </c>
      <c r="GS176">
        <v>3</v>
      </c>
      <c r="GT176">
        <v>0</v>
      </c>
      <c r="GU176" t="s">
        <v>3</v>
      </c>
      <c r="GV176">
        <f t="shared" si="355"/>
        <v>0</v>
      </c>
      <c r="GW176">
        <v>1</v>
      </c>
      <c r="GX176">
        <f t="shared" si="356"/>
        <v>0</v>
      </c>
      <c r="HA176">
        <v>0</v>
      </c>
      <c r="HB176">
        <v>0</v>
      </c>
      <c r="HC176">
        <f t="shared" si="357"/>
        <v>0</v>
      </c>
      <c r="HE176" t="s">
        <v>3</v>
      </c>
      <c r="HF176" t="s">
        <v>3</v>
      </c>
      <c r="HM176" t="s">
        <v>3</v>
      </c>
      <c r="HN176" t="s">
        <v>3</v>
      </c>
      <c r="HO176" t="s">
        <v>3</v>
      </c>
      <c r="HP176" t="s">
        <v>3</v>
      </c>
      <c r="HQ176" t="s">
        <v>3</v>
      </c>
      <c r="IK176">
        <v>0</v>
      </c>
    </row>
    <row r="177" spans="1:245" x14ac:dyDescent="0.2">
      <c r="A177">
        <v>17</v>
      </c>
      <c r="B177">
        <v>1</v>
      </c>
      <c r="C177">
        <f>ROW(SmtRes!A249)</f>
        <v>249</v>
      </c>
      <c r="D177">
        <f>ROW(EtalonRes!A339)</f>
        <v>339</v>
      </c>
      <c r="E177" t="s">
        <v>298</v>
      </c>
      <c r="F177" t="s">
        <v>86</v>
      </c>
      <c r="G177" t="s">
        <v>87</v>
      </c>
      <c r="H177" t="s">
        <v>38</v>
      </c>
      <c r="I177">
        <f>ROUND(14/10,9)</f>
        <v>1.4</v>
      </c>
      <c r="J177">
        <v>0</v>
      </c>
      <c r="K177">
        <f>ROUND(14/10,9)</f>
        <v>1.4</v>
      </c>
      <c r="O177">
        <f t="shared" si="323"/>
        <v>1314.89</v>
      </c>
      <c r="P177">
        <f t="shared" si="324"/>
        <v>0.88</v>
      </c>
      <c r="Q177">
        <f t="shared" si="325"/>
        <v>0</v>
      </c>
      <c r="R177">
        <f t="shared" si="326"/>
        <v>0</v>
      </c>
      <c r="S177">
        <f t="shared" si="327"/>
        <v>1314.01</v>
      </c>
      <c r="T177">
        <f t="shared" si="328"/>
        <v>0</v>
      </c>
      <c r="U177">
        <f t="shared" si="329"/>
        <v>2.1279999999999997</v>
      </c>
      <c r="V177">
        <f t="shared" si="330"/>
        <v>0</v>
      </c>
      <c r="W177">
        <f t="shared" si="331"/>
        <v>0</v>
      </c>
      <c r="X177">
        <f t="shared" si="332"/>
        <v>919.81</v>
      </c>
      <c r="Y177">
        <f t="shared" si="333"/>
        <v>131.4</v>
      </c>
      <c r="AA177">
        <v>1473083510</v>
      </c>
      <c r="AB177">
        <f t="shared" si="334"/>
        <v>939.21</v>
      </c>
      <c r="AC177">
        <f>ROUND((ES177),6)</f>
        <v>0.63</v>
      </c>
      <c r="AD177">
        <f>ROUND((((ET177)-(EU177))+AE177),6)</f>
        <v>0</v>
      </c>
      <c r="AE177">
        <f>ROUND((EU177),6)</f>
        <v>0</v>
      </c>
      <c r="AF177">
        <f>ROUND((EV177),6)</f>
        <v>938.58</v>
      </c>
      <c r="AG177">
        <f t="shared" si="336"/>
        <v>0</v>
      </c>
      <c r="AH177">
        <f>(EW177)</f>
        <v>1.52</v>
      </c>
      <c r="AI177">
        <f>(EX177)</f>
        <v>0</v>
      </c>
      <c r="AJ177">
        <f t="shared" si="338"/>
        <v>0</v>
      </c>
      <c r="AK177">
        <v>939.21</v>
      </c>
      <c r="AL177">
        <v>0.63</v>
      </c>
      <c r="AM177">
        <v>0</v>
      </c>
      <c r="AN177">
        <v>0</v>
      </c>
      <c r="AO177">
        <v>938.58</v>
      </c>
      <c r="AP177">
        <v>0</v>
      </c>
      <c r="AQ177">
        <v>1.52</v>
      </c>
      <c r="AR177">
        <v>0</v>
      </c>
      <c r="AS177">
        <v>0</v>
      </c>
      <c r="AT177">
        <v>70</v>
      </c>
      <c r="AU177">
        <v>10</v>
      </c>
      <c r="AV177">
        <v>1</v>
      </c>
      <c r="AW177">
        <v>1</v>
      </c>
      <c r="AZ177">
        <v>1</v>
      </c>
      <c r="BA177">
        <v>1</v>
      </c>
      <c r="BB177">
        <v>1</v>
      </c>
      <c r="BC177">
        <v>1</v>
      </c>
      <c r="BD177" t="s">
        <v>3</v>
      </c>
      <c r="BE177" t="s">
        <v>3</v>
      </c>
      <c r="BF177" t="s">
        <v>3</v>
      </c>
      <c r="BG177" t="s">
        <v>3</v>
      </c>
      <c r="BH177">
        <v>0</v>
      </c>
      <c r="BI177">
        <v>4</v>
      </c>
      <c r="BJ177" t="s">
        <v>88</v>
      </c>
      <c r="BM177">
        <v>0</v>
      </c>
      <c r="BN177">
        <v>0</v>
      </c>
      <c r="BO177" t="s">
        <v>3</v>
      </c>
      <c r="BP177">
        <v>0</v>
      </c>
      <c r="BQ177">
        <v>1</v>
      </c>
      <c r="BR177">
        <v>0</v>
      </c>
      <c r="BS177">
        <v>1</v>
      </c>
      <c r="BT177">
        <v>1</v>
      </c>
      <c r="BU177">
        <v>1</v>
      </c>
      <c r="BV177">
        <v>1</v>
      </c>
      <c r="BW177">
        <v>1</v>
      </c>
      <c r="BX177">
        <v>1</v>
      </c>
      <c r="BY177" t="s">
        <v>3</v>
      </c>
      <c r="BZ177">
        <v>70</v>
      </c>
      <c r="CA177">
        <v>10</v>
      </c>
      <c r="CB177" t="s">
        <v>3</v>
      </c>
      <c r="CE177">
        <v>0</v>
      </c>
      <c r="CF177">
        <v>0</v>
      </c>
      <c r="CG177">
        <v>0</v>
      </c>
      <c r="CM177">
        <v>0</v>
      </c>
      <c r="CN177" t="s">
        <v>3</v>
      </c>
      <c r="CO177">
        <v>0</v>
      </c>
      <c r="CP177">
        <f t="shared" si="339"/>
        <v>1314.89</v>
      </c>
      <c r="CQ177">
        <f t="shared" si="340"/>
        <v>0.63</v>
      </c>
      <c r="CR177">
        <f>((((ET177)*BB177-(EU177)*BS177)+AE177*BS177)*AV177)</f>
        <v>0</v>
      </c>
      <c r="CS177">
        <f t="shared" si="341"/>
        <v>0</v>
      </c>
      <c r="CT177">
        <f t="shared" si="342"/>
        <v>938.58</v>
      </c>
      <c r="CU177">
        <f t="shared" si="343"/>
        <v>0</v>
      </c>
      <c r="CV177">
        <f t="shared" si="344"/>
        <v>1.52</v>
      </c>
      <c r="CW177">
        <f t="shared" si="345"/>
        <v>0</v>
      </c>
      <c r="CX177">
        <f t="shared" si="346"/>
        <v>0</v>
      </c>
      <c r="CY177">
        <f t="shared" si="347"/>
        <v>919.80700000000002</v>
      </c>
      <c r="CZ177">
        <f t="shared" si="348"/>
        <v>131.40100000000001</v>
      </c>
      <c r="DC177" t="s">
        <v>3</v>
      </c>
      <c r="DD177" t="s">
        <v>3</v>
      </c>
      <c r="DE177" t="s">
        <v>3</v>
      </c>
      <c r="DF177" t="s">
        <v>3</v>
      </c>
      <c r="DG177" t="s">
        <v>3</v>
      </c>
      <c r="DH177" t="s">
        <v>3</v>
      </c>
      <c r="DI177" t="s">
        <v>3</v>
      </c>
      <c r="DJ177" t="s">
        <v>3</v>
      </c>
      <c r="DK177" t="s">
        <v>3</v>
      </c>
      <c r="DL177" t="s">
        <v>3</v>
      </c>
      <c r="DM177" t="s">
        <v>3</v>
      </c>
      <c r="DN177">
        <v>0</v>
      </c>
      <c r="DO177">
        <v>0</v>
      </c>
      <c r="DP177">
        <v>1</v>
      </c>
      <c r="DQ177">
        <v>1</v>
      </c>
      <c r="DU177">
        <v>16987630</v>
      </c>
      <c r="DV177" t="s">
        <v>38</v>
      </c>
      <c r="DW177" t="s">
        <v>38</v>
      </c>
      <c r="DX177">
        <v>10</v>
      </c>
      <c r="DZ177" t="s">
        <v>3</v>
      </c>
      <c r="EA177" t="s">
        <v>3</v>
      </c>
      <c r="EB177" t="s">
        <v>3</v>
      </c>
      <c r="EC177" t="s">
        <v>3</v>
      </c>
      <c r="EE177">
        <v>1441815344</v>
      </c>
      <c r="EF177">
        <v>1</v>
      </c>
      <c r="EG177" t="s">
        <v>20</v>
      </c>
      <c r="EH177">
        <v>0</v>
      </c>
      <c r="EI177" t="s">
        <v>3</v>
      </c>
      <c r="EJ177">
        <v>4</v>
      </c>
      <c r="EK177">
        <v>0</v>
      </c>
      <c r="EL177" t="s">
        <v>21</v>
      </c>
      <c r="EM177" t="s">
        <v>22</v>
      </c>
      <c r="EO177" t="s">
        <v>3</v>
      </c>
      <c r="EQ177">
        <v>0</v>
      </c>
      <c r="ER177">
        <v>939.21</v>
      </c>
      <c r="ES177">
        <v>0.63</v>
      </c>
      <c r="ET177">
        <v>0</v>
      </c>
      <c r="EU177">
        <v>0</v>
      </c>
      <c r="EV177">
        <v>938.58</v>
      </c>
      <c r="EW177">
        <v>1.52</v>
      </c>
      <c r="EX177">
        <v>0</v>
      </c>
      <c r="EY177">
        <v>0</v>
      </c>
      <c r="FQ177">
        <v>0</v>
      </c>
      <c r="FR177">
        <f t="shared" si="349"/>
        <v>0</v>
      </c>
      <c r="FS177">
        <v>0</v>
      </c>
      <c r="FX177">
        <v>70</v>
      </c>
      <c r="FY177">
        <v>10</v>
      </c>
      <c r="GA177" t="s">
        <v>3</v>
      </c>
      <c r="GD177">
        <v>0</v>
      </c>
      <c r="GF177">
        <v>923339554</v>
      </c>
      <c r="GG177">
        <v>2</v>
      </c>
      <c r="GH177">
        <v>1</v>
      </c>
      <c r="GI177">
        <v>-2</v>
      </c>
      <c r="GJ177">
        <v>0</v>
      </c>
      <c r="GK177">
        <f>ROUND(R177*(R12)/100,2)</f>
        <v>0</v>
      </c>
      <c r="GL177">
        <f t="shared" si="350"/>
        <v>0</v>
      </c>
      <c r="GM177">
        <f t="shared" si="351"/>
        <v>2366.1</v>
      </c>
      <c r="GN177">
        <f t="shared" si="352"/>
        <v>0</v>
      </c>
      <c r="GO177">
        <f t="shared" si="353"/>
        <v>0</v>
      </c>
      <c r="GP177">
        <f t="shared" si="354"/>
        <v>2366.1</v>
      </c>
      <c r="GR177">
        <v>0</v>
      </c>
      <c r="GS177">
        <v>3</v>
      </c>
      <c r="GT177">
        <v>0</v>
      </c>
      <c r="GU177" t="s">
        <v>3</v>
      </c>
      <c r="GV177">
        <f t="shared" si="355"/>
        <v>0</v>
      </c>
      <c r="GW177">
        <v>1</v>
      </c>
      <c r="GX177">
        <f t="shared" si="356"/>
        <v>0</v>
      </c>
      <c r="HA177">
        <v>0</v>
      </c>
      <c r="HB177">
        <v>0</v>
      </c>
      <c r="HC177">
        <f t="shared" si="357"/>
        <v>0</v>
      </c>
      <c r="HE177" t="s">
        <v>3</v>
      </c>
      <c r="HF177" t="s">
        <v>3</v>
      </c>
      <c r="HM177" t="s">
        <v>3</v>
      </c>
      <c r="HN177" t="s">
        <v>3</v>
      </c>
      <c r="HO177" t="s">
        <v>3</v>
      </c>
      <c r="HP177" t="s">
        <v>3</v>
      </c>
      <c r="HQ177" t="s">
        <v>3</v>
      </c>
      <c r="IK177">
        <v>0</v>
      </c>
    </row>
    <row r="178" spans="1:245" x14ac:dyDescent="0.2">
      <c r="A178">
        <v>17</v>
      </c>
      <c r="B178">
        <v>1</v>
      </c>
      <c r="C178">
        <f>ROW(SmtRes!A250)</f>
        <v>250</v>
      </c>
      <c r="D178">
        <f>ROW(EtalonRes!A340)</f>
        <v>340</v>
      </c>
      <c r="E178" t="s">
        <v>299</v>
      </c>
      <c r="F178" t="s">
        <v>45</v>
      </c>
      <c r="G178" t="s">
        <v>46</v>
      </c>
      <c r="H178" t="s">
        <v>38</v>
      </c>
      <c r="I178">
        <f>ROUND(12/10,9)</f>
        <v>1.2</v>
      </c>
      <c r="J178">
        <v>0</v>
      </c>
      <c r="K178">
        <f>ROUND(12/10,9)</f>
        <v>1.2</v>
      </c>
      <c r="O178">
        <f t="shared" si="323"/>
        <v>333.44</v>
      </c>
      <c r="P178">
        <f t="shared" si="324"/>
        <v>0</v>
      </c>
      <c r="Q178">
        <f t="shared" si="325"/>
        <v>0</v>
      </c>
      <c r="R178">
        <f t="shared" si="326"/>
        <v>0</v>
      </c>
      <c r="S178">
        <f t="shared" si="327"/>
        <v>333.44</v>
      </c>
      <c r="T178">
        <f t="shared" si="328"/>
        <v>0</v>
      </c>
      <c r="U178">
        <f t="shared" si="329"/>
        <v>0.54</v>
      </c>
      <c r="V178">
        <f t="shared" si="330"/>
        <v>0</v>
      </c>
      <c r="W178">
        <f t="shared" si="331"/>
        <v>0</v>
      </c>
      <c r="X178">
        <f t="shared" si="332"/>
        <v>233.41</v>
      </c>
      <c r="Y178">
        <f t="shared" si="333"/>
        <v>33.340000000000003</v>
      </c>
      <c r="AA178">
        <v>1473083510</v>
      </c>
      <c r="AB178">
        <f t="shared" si="334"/>
        <v>277.87</v>
      </c>
      <c r="AC178">
        <f>ROUND((ES178),6)</f>
        <v>0</v>
      </c>
      <c r="AD178">
        <f>ROUND((((ET178)-(EU178))+AE178),6)</f>
        <v>0</v>
      </c>
      <c r="AE178">
        <f>ROUND((EU178),6)</f>
        <v>0</v>
      </c>
      <c r="AF178">
        <f>ROUND((EV178),6)</f>
        <v>277.87</v>
      </c>
      <c r="AG178">
        <f t="shared" si="336"/>
        <v>0</v>
      </c>
      <c r="AH178">
        <f>(EW178)</f>
        <v>0.45</v>
      </c>
      <c r="AI178">
        <f>(EX178)</f>
        <v>0</v>
      </c>
      <c r="AJ178">
        <f t="shared" si="338"/>
        <v>0</v>
      </c>
      <c r="AK178">
        <v>277.87</v>
      </c>
      <c r="AL178">
        <v>0</v>
      </c>
      <c r="AM178">
        <v>0</v>
      </c>
      <c r="AN178">
        <v>0</v>
      </c>
      <c r="AO178">
        <v>277.87</v>
      </c>
      <c r="AP178">
        <v>0</v>
      </c>
      <c r="AQ178">
        <v>0.45</v>
      </c>
      <c r="AR178">
        <v>0</v>
      </c>
      <c r="AS178">
        <v>0</v>
      </c>
      <c r="AT178">
        <v>70</v>
      </c>
      <c r="AU178">
        <v>10</v>
      </c>
      <c r="AV178">
        <v>1</v>
      </c>
      <c r="AW178">
        <v>1</v>
      </c>
      <c r="AZ178">
        <v>1</v>
      </c>
      <c r="BA178">
        <v>1</v>
      </c>
      <c r="BB178">
        <v>1</v>
      </c>
      <c r="BC178">
        <v>1</v>
      </c>
      <c r="BD178" t="s">
        <v>3</v>
      </c>
      <c r="BE178" t="s">
        <v>3</v>
      </c>
      <c r="BF178" t="s">
        <v>3</v>
      </c>
      <c r="BG178" t="s">
        <v>3</v>
      </c>
      <c r="BH178">
        <v>0</v>
      </c>
      <c r="BI178">
        <v>4</v>
      </c>
      <c r="BJ178" t="s">
        <v>47</v>
      </c>
      <c r="BM178">
        <v>0</v>
      </c>
      <c r="BN178">
        <v>0</v>
      </c>
      <c r="BO178" t="s">
        <v>3</v>
      </c>
      <c r="BP178">
        <v>0</v>
      </c>
      <c r="BQ178">
        <v>1</v>
      </c>
      <c r="BR178">
        <v>0</v>
      </c>
      <c r="BS178">
        <v>1</v>
      </c>
      <c r="BT178">
        <v>1</v>
      </c>
      <c r="BU178">
        <v>1</v>
      </c>
      <c r="BV178">
        <v>1</v>
      </c>
      <c r="BW178">
        <v>1</v>
      </c>
      <c r="BX178">
        <v>1</v>
      </c>
      <c r="BY178" t="s">
        <v>3</v>
      </c>
      <c r="BZ178">
        <v>70</v>
      </c>
      <c r="CA178">
        <v>10</v>
      </c>
      <c r="CB178" t="s">
        <v>3</v>
      </c>
      <c r="CE178">
        <v>0</v>
      </c>
      <c r="CF178">
        <v>0</v>
      </c>
      <c r="CG178">
        <v>0</v>
      </c>
      <c r="CM178">
        <v>0</v>
      </c>
      <c r="CN178" t="s">
        <v>3</v>
      </c>
      <c r="CO178">
        <v>0</v>
      </c>
      <c r="CP178">
        <f t="shared" si="339"/>
        <v>333.44</v>
      </c>
      <c r="CQ178">
        <f t="shared" si="340"/>
        <v>0</v>
      </c>
      <c r="CR178">
        <f>((((ET178)*BB178-(EU178)*BS178)+AE178*BS178)*AV178)</f>
        <v>0</v>
      </c>
      <c r="CS178">
        <f t="shared" si="341"/>
        <v>0</v>
      </c>
      <c r="CT178">
        <f t="shared" si="342"/>
        <v>277.87</v>
      </c>
      <c r="CU178">
        <f t="shared" si="343"/>
        <v>0</v>
      </c>
      <c r="CV178">
        <f t="shared" si="344"/>
        <v>0.45</v>
      </c>
      <c r="CW178">
        <f t="shared" si="345"/>
        <v>0</v>
      </c>
      <c r="CX178">
        <f t="shared" si="346"/>
        <v>0</v>
      </c>
      <c r="CY178">
        <f t="shared" si="347"/>
        <v>233.40799999999999</v>
      </c>
      <c r="CZ178">
        <f t="shared" si="348"/>
        <v>33.344000000000001</v>
      </c>
      <c r="DC178" t="s">
        <v>3</v>
      </c>
      <c r="DD178" t="s">
        <v>3</v>
      </c>
      <c r="DE178" t="s">
        <v>3</v>
      </c>
      <c r="DF178" t="s">
        <v>3</v>
      </c>
      <c r="DG178" t="s">
        <v>3</v>
      </c>
      <c r="DH178" t="s">
        <v>3</v>
      </c>
      <c r="DI178" t="s">
        <v>3</v>
      </c>
      <c r="DJ178" t="s">
        <v>3</v>
      </c>
      <c r="DK178" t="s">
        <v>3</v>
      </c>
      <c r="DL178" t="s">
        <v>3</v>
      </c>
      <c r="DM178" t="s">
        <v>3</v>
      </c>
      <c r="DN178">
        <v>0</v>
      </c>
      <c r="DO178">
        <v>0</v>
      </c>
      <c r="DP178">
        <v>1</v>
      </c>
      <c r="DQ178">
        <v>1</v>
      </c>
      <c r="DU178">
        <v>16987630</v>
      </c>
      <c r="DV178" t="s">
        <v>38</v>
      </c>
      <c r="DW178" t="s">
        <v>38</v>
      </c>
      <c r="DX178">
        <v>10</v>
      </c>
      <c r="DZ178" t="s">
        <v>3</v>
      </c>
      <c r="EA178" t="s">
        <v>3</v>
      </c>
      <c r="EB178" t="s">
        <v>3</v>
      </c>
      <c r="EC178" t="s">
        <v>3</v>
      </c>
      <c r="EE178">
        <v>1441815344</v>
      </c>
      <c r="EF178">
        <v>1</v>
      </c>
      <c r="EG178" t="s">
        <v>20</v>
      </c>
      <c r="EH178">
        <v>0</v>
      </c>
      <c r="EI178" t="s">
        <v>3</v>
      </c>
      <c r="EJ178">
        <v>4</v>
      </c>
      <c r="EK178">
        <v>0</v>
      </c>
      <c r="EL178" t="s">
        <v>21</v>
      </c>
      <c r="EM178" t="s">
        <v>22</v>
      </c>
      <c r="EO178" t="s">
        <v>3</v>
      </c>
      <c r="EQ178">
        <v>0</v>
      </c>
      <c r="ER178">
        <v>277.87</v>
      </c>
      <c r="ES178">
        <v>0</v>
      </c>
      <c r="ET178">
        <v>0</v>
      </c>
      <c r="EU178">
        <v>0</v>
      </c>
      <c r="EV178">
        <v>277.87</v>
      </c>
      <c r="EW178">
        <v>0.45</v>
      </c>
      <c r="EX178">
        <v>0</v>
      </c>
      <c r="EY178">
        <v>0</v>
      </c>
      <c r="FQ178">
        <v>0</v>
      </c>
      <c r="FR178">
        <f t="shared" si="349"/>
        <v>0</v>
      </c>
      <c r="FS178">
        <v>0</v>
      </c>
      <c r="FX178">
        <v>70</v>
      </c>
      <c r="FY178">
        <v>10</v>
      </c>
      <c r="GA178" t="s">
        <v>3</v>
      </c>
      <c r="GD178">
        <v>0</v>
      </c>
      <c r="GF178">
        <v>-559430364</v>
      </c>
      <c r="GG178">
        <v>2</v>
      </c>
      <c r="GH178">
        <v>1</v>
      </c>
      <c r="GI178">
        <v>-2</v>
      </c>
      <c r="GJ178">
        <v>0</v>
      </c>
      <c r="GK178">
        <f>ROUND(R178*(R12)/100,2)</f>
        <v>0</v>
      </c>
      <c r="GL178">
        <f t="shared" si="350"/>
        <v>0</v>
      </c>
      <c r="GM178">
        <f t="shared" si="351"/>
        <v>600.19000000000005</v>
      </c>
      <c r="GN178">
        <f t="shared" si="352"/>
        <v>0</v>
      </c>
      <c r="GO178">
        <f t="shared" si="353"/>
        <v>0</v>
      </c>
      <c r="GP178">
        <f t="shared" si="354"/>
        <v>600.19000000000005</v>
      </c>
      <c r="GR178">
        <v>0</v>
      </c>
      <c r="GS178">
        <v>3</v>
      </c>
      <c r="GT178">
        <v>0</v>
      </c>
      <c r="GU178" t="s">
        <v>3</v>
      </c>
      <c r="GV178">
        <f t="shared" si="355"/>
        <v>0</v>
      </c>
      <c r="GW178">
        <v>1</v>
      </c>
      <c r="GX178">
        <f t="shared" si="356"/>
        <v>0</v>
      </c>
      <c r="HA178">
        <v>0</v>
      </c>
      <c r="HB178">
        <v>0</v>
      </c>
      <c r="HC178">
        <f t="shared" si="357"/>
        <v>0</v>
      </c>
      <c r="HE178" t="s">
        <v>3</v>
      </c>
      <c r="HF178" t="s">
        <v>3</v>
      </c>
      <c r="HM178" t="s">
        <v>3</v>
      </c>
      <c r="HN178" t="s">
        <v>3</v>
      </c>
      <c r="HO178" t="s">
        <v>3</v>
      </c>
      <c r="HP178" t="s">
        <v>3</v>
      </c>
      <c r="HQ178" t="s">
        <v>3</v>
      </c>
      <c r="IK178">
        <v>0</v>
      </c>
    </row>
    <row r="179" spans="1:245" x14ac:dyDescent="0.2">
      <c r="A179">
        <v>17</v>
      </c>
      <c r="B179">
        <v>1</v>
      </c>
      <c r="D179">
        <f>ROW(EtalonRes!A341)</f>
        <v>341</v>
      </c>
      <c r="E179" t="s">
        <v>3</v>
      </c>
      <c r="F179" t="s">
        <v>89</v>
      </c>
      <c r="G179" t="s">
        <v>90</v>
      </c>
      <c r="H179" t="s">
        <v>91</v>
      </c>
      <c r="I179">
        <f>ROUND((150+180+95)*0.25/100,9)</f>
        <v>1.0625</v>
      </c>
      <c r="J179">
        <v>0</v>
      </c>
      <c r="K179">
        <f>ROUND((150+180+95)*0.25/100,9)</f>
        <v>1.0625</v>
      </c>
      <c r="O179">
        <f t="shared" si="323"/>
        <v>6450.86</v>
      </c>
      <c r="P179">
        <f t="shared" si="324"/>
        <v>0</v>
      </c>
      <c r="Q179">
        <f t="shared" si="325"/>
        <v>0</v>
      </c>
      <c r="R179">
        <f t="shared" si="326"/>
        <v>0</v>
      </c>
      <c r="S179">
        <f t="shared" si="327"/>
        <v>6450.86</v>
      </c>
      <c r="T179">
        <f t="shared" si="328"/>
        <v>0</v>
      </c>
      <c r="U179">
        <f t="shared" si="329"/>
        <v>11.475000000000001</v>
      </c>
      <c r="V179">
        <f t="shared" si="330"/>
        <v>0</v>
      </c>
      <c r="W179">
        <f t="shared" si="331"/>
        <v>0</v>
      </c>
      <c r="X179">
        <f t="shared" si="332"/>
        <v>4515.6000000000004</v>
      </c>
      <c r="Y179">
        <f t="shared" si="333"/>
        <v>645.09</v>
      </c>
      <c r="AA179">
        <v>-1</v>
      </c>
      <c r="AB179">
        <f t="shared" si="334"/>
        <v>6071.4</v>
      </c>
      <c r="AC179">
        <f>ROUND(((ES179*12)),6)</f>
        <v>0</v>
      </c>
      <c r="AD179">
        <f>ROUND(((((ET179*12))-((EU179*12)))+AE179),6)</f>
        <v>0</v>
      </c>
      <c r="AE179">
        <f>ROUND(((EU179*12)),6)</f>
        <v>0</v>
      </c>
      <c r="AF179">
        <f>ROUND(((EV179*12)),6)</f>
        <v>6071.4</v>
      </c>
      <c r="AG179">
        <f t="shared" si="336"/>
        <v>0</v>
      </c>
      <c r="AH179">
        <f>((EW179*12))</f>
        <v>10.8</v>
      </c>
      <c r="AI179">
        <f>((EX179*12))</f>
        <v>0</v>
      </c>
      <c r="AJ179">
        <f t="shared" si="338"/>
        <v>0</v>
      </c>
      <c r="AK179">
        <v>505.95</v>
      </c>
      <c r="AL179">
        <v>0</v>
      </c>
      <c r="AM179">
        <v>0</v>
      </c>
      <c r="AN179">
        <v>0</v>
      </c>
      <c r="AO179">
        <v>505.95</v>
      </c>
      <c r="AP179">
        <v>0</v>
      </c>
      <c r="AQ179">
        <v>0.9</v>
      </c>
      <c r="AR179">
        <v>0</v>
      </c>
      <c r="AS179">
        <v>0</v>
      </c>
      <c r="AT179">
        <v>70</v>
      </c>
      <c r="AU179">
        <v>10</v>
      </c>
      <c r="AV179">
        <v>1</v>
      </c>
      <c r="AW179">
        <v>1</v>
      </c>
      <c r="AZ179">
        <v>1</v>
      </c>
      <c r="BA179">
        <v>1</v>
      </c>
      <c r="BB179">
        <v>1</v>
      </c>
      <c r="BC179">
        <v>1</v>
      </c>
      <c r="BD179" t="s">
        <v>3</v>
      </c>
      <c r="BE179" t="s">
        <v>3</v>
      </c>
      <c r="BF179" t="s">
        <v>3</v>
      </c>
      <c r="BG179" t="s">
        <v>3</v>
      </c>
      <c r="BH179">
        <v>0</v>
      </c>
      <c r="BI179">
        <v>4</v>
      </c>
      <c r="BJ179" t="s">
        <v>92</v>
      </c>
      <c r="BM179">
        <v>0</v>
      </c>
      <c r="BN179">
        <v>0</v>
      </c>
      <c r="BO179" t="s">
        <v>3</v>
      </c>
      <c r="BP179">
        <v>0</v>
      </c>
      <c r="BQ179">
        <v>1</v>
      </c>
      <c r="BR179">
        <v>0</v>
      </c>
      <c r="BS179">
        <v>1</v>
      </c>
      <c r="BT179">
        <v>1</v>
      </c>
      <c r="BU179">
        <v>1</v>
      </c>
      <c r="BV179">
        <v>1</v>
      </c>
      <c r="BW179">
        <v>1</v>
      </c>
      <c r="BX179">
        <v>1</v>
      </c>
      <c r="BY179" t="s">
        <v>3</v>
      </c>
      <c r="BZ179">
        <v>70</v>
      </c>
      <c r="CA179">
        <v>10</v>
      </c>
      <c r="CB179" t="s">
        <v>3</v>
      </c>
      <c r="CE179">
        <v>0</v>
      </c>
      <c r="CF179">
        <v>0</v>
      </c>
      <c r="CG179">
        <v>0</v>
      </c>
      <c r="CM179">
        <v>0</v>
      </c>
      <c r="CN179" t="s">
        <v>3</v>
      </c>
      <c r="CO179">
        <v>0</v>
      </c>
      <c r="CP179">
        <f t="shared" si="339"/>
        <v>6450.86</v>
      </c>
      <c r="CQ179">
        <f t="shared" si="340"/>
        <v>0</v>
      </c>
      <c r="CR179">
        <f>(((((ET179*12))*BB179-((EU179*12))*BS179)+AE179*BS179)*AV179)</f>
        <v>0</v>
      </c>
      <c r="CS179">
        <f t="shared" si="341"/>
        <v>0</v>
      </c>
      <c r="CT179">
        <f t="shared" si="342"/>
        <v>6071.4</v>
      </c>
      <c r="CU179">
        <f t="shared" si="343"/>
        <v>0</v>
      </c>
      <c r="CV179">
        <f t="shared" si="344"/>
        <v>10.8</v>
      </c>
      <c r="CW179">
        <f t="shared" si="345"/>
        <v>0</v>
      </c>
      <c r="CX179">
        <f t="shared" si="346"/>
        <v>0</v>
      </c>
      <c r="CY179">
        <f t="shared" si="347"/>
        <v>4515.6019999999999</v>
      </c>
      <c r="CZ179">
        <f t="shared" si="348"/>
        <v>645.08600000000001</v>
      </c>
      <c r="DC179" t="s">
        <v>3</v>
      </c>
      <c r="DD179" t="s">
        <v>215</v>
      </c>
      <c r="DE179" t="s">
        <v>215</v>
      </c>
      <c r="DF179" t="s">
        <v>215</v>
      </c>
      <c r="DG179" t="s">
        <v>215</v>
      </c>
      <c r="DH179" t="s">
        <v>3</v>
      </c>
      <c r="DI179" t="s">
        <v>215</v>
      </c>
      <c r="DJ179" t="s">
        <v>215</v>
      </c>
      <c r="DK179" t="s">
        <v>3</v>
      </c>
      <c r="DL179" t="s">
        <v>3</v>
      </c>
      <c r="DM179" t="s">
        <v>3</v>
      </c>
      <c r="DN179">
        <v>0</v>
      </c>
      <c r="DO179">
        <v>0</v>
      </c>
      <c r="DP179">
        <v>1</v>
      </c>
      <c r="DQ179">
        <v>1</v>
      </c>
      <c r="DU179">
        <v>1003</v>
      </c>
      <c r="DV179" t="s">
        <v>91</v>
      </c>
      <c r="DW179" t="s">
        <v>91</v>
      </c>
      <c r="DX179">
        <v>100</v>
      </c>
      <c r="DZ179" t="s">
        <v>3</v>
      </c>
      <c r="EA179" t="s">
        <v>3</v>
      </c>
      <c r="EB179" t="s">
        <v>3</v>
      </c>
      <c r="EC179" t="s">
        <v>3</v>
      </c>
      <c r="EE179">
        <v>1441815344</v>
      </c>
      <c r="EF179">
        <v>1</v>
      </c>
      <c r="EG179" t="s">
        <v>20</v>
      </c>
      <c r="EH179">
        <v>0</v>
      </c>
      <c r="EI179" t="s">
        <v>3</v>
      </c>
      <c r="EJ179">
        <v>4</v>
      </c>
      <c r="EK179">
        <v>0</v>
      </c>
      <c r="EL179" t="s">
        <v>21</v>
      </c>
      <c r="EM179" t="s">
        <v>22</v>
      </c>
      <c r="EO179" t="s">
        <v>3</v>
      </c>
      <c r="EQ179">
        <v>1024</v>
      </c>
      <c r="ER179">
        <v>505.95</v>
      </c>
      <c r="ES179">
        <v>0</v>
      </c>
      <c r="ET179">
        <v>0</v>
      </c>
      <c r="EU179">
        <v>0</v>
      </c>
      <c r="EV179">
        <v>505.95</v>
      </c>
      <c r="EW179">
        <v>0.9</v>
      </c>
      <c r="EX179">
        <v>0</v>
      </c>
      <c r="EY179">
        <v>0</v>
      </c>
      <c r="FQ179">
        <v>0</v>
      </c>
      <c r="FR179">
        <f t="shared" si="349"/>
        <v>0</v>
      </c>
      <c r="FS179">
        <v>0</v>
      </c>
      <c r="FX179">
        <v>70</v>
      </c>
      <c r="FY179">
        <v>10</v>
      </c>
      <c r="GA179" t="s">
        <v>3</v>
      </c>
      <c r="GD179">
        <v>0</v>
      </c>
      <c r="GF179">
        <v>-341239612</v>
      </c>
      <c r="GG179">
        <v>2</v>
      </c>
      <c r="GH179">
        <v>1</v>
      </c>
      <c r="GI179">
        <v>-2</v>
      </c>
      <c r="GJ179">
        <v>0</v>
      </c>
      <c r="GK179">
        <f>ROUND(R179*(R12)/100,2)</f>
        <v>0</v>
      </c>
      <c r="GL179">
        <f t="shared" si="350"/>
        <v>0</v>
      </c>
      <c r="GM179">
        <f t="shared" si="351"/>
        <v>11611.55</v>
      </c>
      <c r="GN179">
        <f t="shared" si="352"/>
        <v>0</v>
      </c>
      <c r="GO179">
        <f t="shared" si="353"/>
        <v>0</v>
      </c>
      <c r="GP179">
        <f t="shared" si="354"/>
        <v>11611.55</v>
      </c>
      <c r="GR179">
        <v>0</v>
      </c>
      <c r="GS179">
        <v>3</v>
      </c>
      <c r="GT179">
        <v>0</v>
      </c>
      <c r="GU179" t="s">
        <v>3</v>
      </c>
      <c r="GV179">
        <f t="shared" si="355"/>
        <v>0</v>
      </c>
      <c r="GW179">
        <v>1</v>
      </c>
      <c r="GX179">
        <f t="shared" si="356"/>
        <v>0</v>
      </c>
      <c r="HA179">
        <v>0</v>
      </c>
      <c r="HB179">
        <v>0</v>
      </c>
      <c r="HC179">
        <f t="shared" si="357"/>
        <v>0</v>
      </c>
      <c r="HE179" t="s">
        <v>3</v>
      </c>
      <c r="HF179" t="s">
        <v>3</v>
      </c>
      <c r="HM179" t="s">
        <v>3</v>
      </c>
      <c r="HN179" t="s">
        <v>3</v>
      </c>
      <c r="HO179" t="s">
        <v>3</v>
      </c>
      <c r="HP179" t="s">
        <v>3</v>
      </c>
      <c r="HQ179" t="s">
        <v>3</v>
      </c>
      <c r="IK179">
        <v>0</v>
      </c>
    </row>
    <row r="180" spans="1:245" x14ac:dyDescent="0.2">
      <c r="A180">
        <v>17</v>
      </c>
      <c r="B180">
        <v>1</v>
      </c>
      <c r="D180">
        <f>ROW(EtalonRes!A342)</f>
        <v>342</v>
      </c>
      <c r="E180" t="s">
        <v>3</v>
      </c>
      <c r="F180" t="s">
        <v>94</v>
      </c>
      <c r="G180" t="s">
        <v>95</v>
      </c>
      <c r="H180" t="s">
        <v>91</v>
      </c>
      <c r="I180">
        <f>ROUND((150+180+95)*0.75/100,9)</f>
        <v>3.1875</v>
      </c>
      <c r="J180">
        <v>0</v>
      </c>
      <c r="K180">
        <f>ROUND((150+180+95)*0.75/100,9)</f>
        <v>3.1875</v>
      </c>
      <c r="O180">
        <f t="shared" si="323"/>
        <v>62444.77</v>
      </c>
      <c r="P180">
        <f t="shared" si="324"/>
        <v>0</v>
      </c>
      <c r="Q180">
        <f t="shared" si="325"/>
        <v>0</v>
      </c>
      <c r="R180">
        <f t="shared" si="326"/>
        <v>0</v>
      </c>
      <c r="S180">
        <f t="shared" si="327"/>
        <v>62444.77</v>
      </c>
      <c r="T180">
        <f t="shared" si="328"/>
        <v>0</v>
      </c>
      <c r="U180">
        <f t="shared" si="329"/>
        <v>111.078</v>
      </c>
      <c r="V180">
        <f t="shared" si="330"/>
        <v>0</v>
      </c>
      <c r="W180">
        <f t="shared" si="331"/>
        <v>0</v>
      </c>
      <c r="X180">
        <f t="shared" si="332"/>
        <v>43711.34</v>
      </c>
      <c r="Y180">
        <f t="shared" si="333"/>
        <v>6244.48</v>
      </c>
      <c r="AA180">
        <v>-1</v>
      </c>
      <c r="AB180">
        <f t="shared" si="334"/>
        <v>19590.516</v>
      </c>
      <c r="AC180">
        <f>ROUND(((ES180*12)),6)</f>
        <v>0</v>
      </c>
      <c r="AD180">
        <f>ROUND(((((ET180*12))-((EU180*12)))+AE180),6)</f>
        <v>0</v>
      </c>
      <c r="AE180">
        <f>ROUND(((EU180*12)),6)</f>
        <v>0</v>
      </c>
      <c r="AF180">
        <f>ROUND((((EV180*12)*1.1)),6)</f>
        <v>19590.516</v>
      </c>
      <c r="AG180">
        <f t="shared" si="336"/>
        <v>0</v>
      </c>
      <c r="AH180">
        <f>(((EW180*12)*1.1))</f>
        <v>34.847999999999999</v>
      </c>
      <c r="AI180">
        <f>((EX180*12))</f>
        <v>0</v>
      </c>
      <c r="AJ180">
        <f t="shared" si="338"/>
        <v>0</v>
      </c>
      <c r="AK180">
        <v>1484.13</v>
      </c>
      <c r="AL180">
        <v>0</v>
      </c>
      <c r="AM180">
        <v>0</v>
      </c>
      <c r="AN180">
        <v>0</v>
      </c>
      <c r="AO180">
        <v>1484.13</v>
      </c>
      <c r="AP180">
        <v>0</v>
      </c>
      <c r="AQ180">
        <v>2.64</v>
      </c>
      <c r="AR180">
        <v>0</v>
      </c>
      <c r="AS180">
        <v>0</v>
      </c>
      <c r="AT180">
        <v>70</v>
      </c>
      <c r="AU180">
        <v>10</v>
      </c>
      <c r="AV180">
        <v>1</v>
      </c>
      <c r="AW180">
        <v>1</v>
      </c>
      <c r="AZ180">
        <v>1</v>
      </c>
      <c r="BA180">
        <v>1</v>
      </c>
      <c r="BB180">
        <v>1</v>
      </c>
      <c r="BC180">
        <v>1</v>
      </c>
      <c r="BD180" t="s">
        <v>3</v>
      </c>
      <c r="BE180" t="s">
        <v>3</v>
      </c>
      <c r="BF180" t="s">
        <v>3</v>
      </c>
      <c r="BG180" t="s">
        <v>3</v>
      </c>
      <c r="BH180">
        <v>0</v>
      </c>
      <c r="BI180">
        <v>4</v>
      </c>
      <c r="BJ180" t="s">
        <v>96</v>
      </c>
      <c r="BM180">
        <v>0</v>
      </c>
      <c r="BN180">
        <v>0</v>
      </c>
      <c r="BO180" t="s">
        <v>3</v>
      </c>
      <c r="BP180">
        <v>0</v>
      </c>
      <c r="BQ180">
        <v>1</v>
      </c>
      <c r="BR180">
        <v>0</v>
      </c>
      <c r="BS180">
        <v>1</v>
      </c>
      <c r="BT180">
        <v>1</v>
      </c>
      <c r="BU180">
        <v>1</v>
      </c>
      <c r="BV180">
        <v>1</v>
      </c>
      <c r="BW180">
        <v>1</v>
      </c>
      <c r="BX180">
        <v>1</v>
      </c>
      <c r="BY180" t="s">
        <v>3</v>
      </c>
      <c r="BZ180">
        <v>70</v>
      </c>
      <c r="CA180">
        <v>10</v>
      </c>
      <c r="CB180" t="s">
        <v>3</v>
      </c>
      <c r="CE180">
        <v>0</v>
      </c>
      <c r="CF180">
        <v>0</v>
      </c>
      <c r="CG180">
        <v>0</v>
      </c>
      <c r="CM180">
        <v>0</v>
      </c>
      <c r="CN180" t="s">
        <v>216</v>
      </c>
      <c r="CO180">
        <v>0</v>
      </c>
      <c r="CP180">
        <f t="shared" si="339"/>
        <v>62444.77</v>
      </c>
      <c r="CQ180">
        <f t="shared" si="340"/>
        <v>0</v>
      </c>
      <c r="CR180">
        <f>(((((ET180*12))*BB180-((EU180*12))*BS180)+AE180*BS180)*AV180)</f>
        <v>0</v>
      </c>
      <c r="CS180">
        <f t="shared" si="341"/>
        <v>0</v>
      </c>
      <c r="CT180">
        <f t="shared" si="342"/>
        <v>19590.516</v>
      </c>
      <c r="CU180">
        <f t="shared" si="343"/>
        <v>0</v>
      </c>
      <c r="CV180">
        <f t="shared" si="344"/>
        <v>34.847999999999999</v>
      </c>
      <c r="CW180">
        <f t="shared" si="345"/>
        <v>0</v>
      </c>
      <c r="CX180">
        <f t="shared" si="346"/>
        <v>0</v>
      </c>
      <c r="CY180">
        <f t="shared" si="347"/>
        <v>43711.338999999993</v>
      </c>
      <c r="CZ180">
        <f t="shared" si="348"/>
        <v>6244.4769999999999</v>
      </c>
      <c r="DC180" t="s">
        <v>3</v>
      </c>
      <c r="DD180" t="s">
        <v>215</v>
      </c>
      <c r="DE180" t="s">
        <v>215</v>
      </c>
      <c r="DF180" t="s">
        <v>215</v>
      </c>
      <c r="DG180" t="s">
        <v>217</v>
      </c>
      <c r="DH180" t="s">
        <v>3</v>
      </c>
      <c r="DI180" t="s">
        <v>217</v>
      </c>
      <c r="DJ180" t="s">
        <v>215</v>
      </c>
      <c r="DK180" t="s">
        <v>3</v>
      </c>
      <c r="DL180" t="s">
        <v>3</v>
      </c>
      <c r="DM180" t="s">
        <v>3</v>
      </c>
      <c r="DN180">
        <v>0</v>
      </c>
      <c r="DO180">
        <v>0</v>
      </c>
      <c r="DP180">
        <v>1</v>
      </c>
      <c r="DQ180">
        <v>1</v>
      </c>
      <c r="DU180">
        <v>1003</v>
      </c>
      <c r="DV180" t="s">
        <v>91</v>
      </c>
      <c r="DW180" t="s">
        <v>91</v>
      </c>
      <c r="DX180">
        <v>100</v>
      </c>
      <c r="DZ180" t="s">
        <v>3</v>
      </c>
      <c r="EA180" t="s">
        <v>3</v>
      </c>
      <c r="EB180" t="s">
        <v>3</v>
      </c>
      <c r="EC180" t="s">
        <v>3</v>
      </c>
      <c r="EE180">
        <v>1441815344</v>
      </c>
      <c r="EF180">
        <v>1</v>
      </c>
      <c r="EG180" t="s">
        <v>20</v>
      </c>
      <c r="EH180">
        <v>0</v>
      </c>
      <c r="EI180" t="s">
        <v>3</v>
      </c>
      <c r="EJ180">
        <v>4</v>
      </c>
      <c r="EK180">
        <v>0</v>
      </c>
      <c r="EL180" t="s">
        <v>21</v>
      </c>
      <c r="EM180" t="s">
        <v>22</v>
      </c>
      <c r="EO180" t="s">
        <v>218</v>
      </c>
      <c r="EQ180">
        <v>1792</v>
      </c>
      <c r="ER180">
        <v>1484.13</v>
      </c>
      <c r="ES180">
        <v>0</v>
      </c>
      <c r="ET180">
        <v>0</v>
      </c>
      <c r="EU180">
        <v>0</v>
      </c>
      <c r="EV180">
        <v>1484.13</v>
      </c>
      <c r="EW180">
        <v>2.64</v>
      </c>
      <c r="EX180">
        <v>0</v>
      </c>
      <c r="EY180">
        <v>0</v>
      </c>
      <c r="FQ180">
        <v>0</v>
      </c>
      <c r="FR180">
        <f t="shared" si="349"/>
        <v>0</v>
      </c>
      <c r="FS180">
        <v>0</v>
      </c>
      <c r="FX180">
        <v>70</v>
      </c>
      <c r="FY180">
        <v>10</v>
      </c>
      <c r="GA180" t="s">
        <v>3</v>
      </c>
      <c r="GD180">
        <v>0</v>
      </c>
      <c r="GF180">
        <v>1802126441</v>
      </c>
      <c r="GG180">
        <v>2</v>
      </c>
      <c r="GH180">
        <v>1</v>
      </c>
      <c r="GI180">
        <v>-2</v>
      </c>
      <c r="GJ180">
        <v>0</v>
      </c>
      <c r="GK180">
        <f>ROUND(R180*(R12)/100,2)</f>
        <v>0</v>
      </c>
      <c r="GL180">
        <f t="shared" si="350"/>
        <v>0</v>
      </c>
      <c r="GM180">
        <f t="shared" si="351"/>
        <v>112400.59</v>
      </c>
      <c r="GN180">
        <f t="shared" si="352"/>
        <v>0</v>
      </c>
      <c r="GO180">
        <f t="shared" si="353"/>
        <v>0</v>
      </c>
      <c r="GP180">
        <f t="shared" si="354"/>
        <v>112400.59</v>
      </c>
      <c r="GR180">
        <v>0</v>
      </c>
      <c r="GS180">
        <v>3</v>
      </c>
      <c r="GT180">
        <v>0</v>
      </c>
      <c r="GU180" t="s">
        <v>3</v>
      </c>
      <c r="GV180">
        <f t="shared" si="355"/>
        <v>0</v>
      </c>
      <c r="GW180">
        <v>1</v>
      </c>
      <c r="GX180">
        <f t="shared" si="356"/>
        <v>0</v>
      </c>
      <c r="HA180">
        <v>0</v>
      </c>
      <c r="HB180">
        <v>0</v>
      </c>
      <c r="HC180">
        <f t="shared" si="357"/>
        <v>0</v>
      </c>
      <c r="HE180" t="s">
        <v>3</v>
      </c>
      <c r="HF180" t="s">
        <v>3</v>
      </c>
      <c r="HM180" t="s">
        <v>3</v>
      </c>
      <c r="HN180" t="s">
        <v>3</v>
      </c>
      <c r="HO180" t="s">
        <v>3</v>
      </c>
      <c r="HP180" t="s">
        <v>3</v>
      </c>
      <c r="HQ180" t="s">
        <v>3</v>
      </c>
      <c r="IK180">
        <v>0</v>
      </c>
    </row>
    <row r="181" spans="1:245" x14ac:dyDescent="0.2">
      <c r="A181">
        <v>19</v>
      </c>
      <c r="B181">
        <v>1</v>
      </c>
      <c r="F181" t="s">
        <v>3</v>
      </c>
      <c r="G181" t="s">
        <v>300</v>
      </c>
      <c r="H181" t="s">
        <v>3</v>
      </c>
      <c r="AA181">
        <v>1</v>
      </c>
      <c r="IK181">
        <v>0</v>
      </c>
    </row>
    <row r="182" spans="1:245" x14ac:dyDescent="0.2">
      <c r="A182">
        <v>17</v>
      </c>
      <c r="B182">
        <v>1</v>
      </c>
      <c r="C182">
        <f>ROW(SmtRes!A264)</f>
        <v>264</v>
      </c>
      <c r="D182">
        <f>ROW(EtalonRes!A356)</f>
        <v>356</v>
      </c>
      <c r="E182" t="s">
        <v>3</v>
      </c>
      <c r="F182" t="s">
        <v>220</v>
      </c>
      <c r="G182" t="s">
        <v>221</v>
      </c>
      <c r="H182" t="s">
        <v>222</v>
      </c>
      <c r="I182">
        <v>1</v>
      </c>
      <c r="J182">
        <v>0</v>
      </c>
      <c r="K182">
        <v>1</v>
      </c>
      <c r="O182">
        <f t="shared" ref="O182:O191" si="358">ROUND(CP182,2)</f>
        <v>104901.62</v>
      </c>
      <c r="P182">
        <f t="shared" ref="P182:P191" si="359">ROUND(CQ182*I182,2)</f>
        <v>6691.78</v>
      </c>
      <c r="Q182">
        <f t="shared" ref="Q182:Q191" si="360">ROUND(CR182*I182,2)</f>
        <v>0</v>
      </c>
      <c r="R182">
        <f t="shared" ref="R182:R191" si="361">ROUND(CS182*I182,2)</f>
        <v>0</v>
      </c>
      <c r="S182">
        <f t="shared" ref="S182:S191" si="362">ROUND(CT182*I182,2)</f>
        <v>98209.84</v>
      </c>
      <c r="T182">
        <f t="shared" ref="T182:T191" si="363">ROUND(CU182*I182,2)</f>
        <v>0</v>
      </c>
      <c r="U182">
        <f t="shared" ref="U182:U191" si="364">CV182*I182</f>
        <v>148</v>
      </c>
      <c r="V182">
        <f t="shared" ref="V182:V191" si="365">CW182*I182</f>
        <v>0</v>
      </c>
      <c r="W182">
        <f t="shared" ref="W182:W191" si="366">ROUND(CX182*I182,2)</f>
        <v>0</v>
      </c>
      <c r="X182">
        <f t="shared" ref="X182:X191" si="367">ROUND(CY182,2)</f>
        <v>68746.89</v>
      </c>
      <c r="Y182">
        <f t="shared" ref="Y182:Y191" si="368">ROUND(CZ182,2)</f>
        <v>9820.98</v>
      </c>
      <c r="AA182">
        <v>-1</v>
      </c>
      <c r="AB182">
        <f t="shared" ref="AB182:AB191" si="369">ROUND((AC182+AD182+AF182),6)</f>
        <v>104901.62</v>
      </c>
      <c r="AC182">
        <f>ROUND((ES182),6)</f>
        <v>6691.78</v>
      </c>
      <c r="AD182">
        <f>ROUND((((ET182)-(EU182))+AE182),6)</f>
        <v>0</v>
      </c>
      <c r="AE182">
        <f>ROUND((EU182),6)</f>
        <v>0</v>
      </c>
      <c r="AF182">
        <f>ROUND((EV182),6)</f>
        <v>98209.84</v>
      </c>
      <c r="AG182">
        <f t="shared" ref="AG182:AG191" si="370">ROUND((AP182),6)</f>
        <v>0</v>
      </c>
      <c r="AH182">
        <f>(EW182)</f>
        <v>148</v>
      </c>
      <c r="AI182">
        <f>(EX182)</f>
        <v>0</v>
      </c>
      <c r="AJ182">
        <f t="shared" ref="AJ182:AJ191" si="371">(AS182)</f>
        <v>0</v>
      </c>
      <c r="AK182">
        <v>104901.62</v>
      </c>
      <c r="AL182">
        <v>6691.78</v>
      </c>
      <c r="AM182">
        <v>0</v>
      </c>
      <c r="AN182">
        <v>0</v>
      </c>
      <c r="AO182">
        <v>98209.84</v>
      </c>
      <c r="AP182">
        <v>0</v>
      </c>
      <c r="AQ182">
        <v>148</v>
      </c>
      <c r="AR182">
        <v>0</v>
      </c>
      <c r="AS182">
        <v>0</v>
      </c>
      <c r="AT182">
        <v>70</v>
      </c>
      <c r="AU182">
        <v>10</v>
      </c>
      <c r="AV182">
        <v>1</v>
      </c>
      <c r="AW182">
        <v>1</v>
      </c>
      <c r="AZ182">
        <v>1</v>
      </c>
      <c r="BA182">
        <v>1</v>
      </c>
      <c r="BB182">
        <v>1</v>
      </c>
      <c r="BC182">
        <v>1</v>
      </c>
      <c r="BD182" t="s">
        <v>3</v>
      </c>
      <c r="BE182" t="s">
        <v>3</v>
      </c>
      <c r="BF182" t="s">
        <v>3</v>
      </c>
      <c r="BG182" t="s">
        <v>3</v>
      </c>
      <c r="BH182">
        <v>0</v>
      </c>
      <c r="BI182">
        <v>4</v>
      </c>
      <c r="BJ182" t="s">
        <v>223</v>
      </c>
      <c r="BM182">
        <v>0</v>
      </c>
      <c r="BN182">
        <v>0</v>
      </c>
      <c r="BO182" t="s">
        <v>3</v>
      </c>
      <c r="BP182">
        <v>0</v>
      </c>
      <c r="BQ182">
        <v>1</v>
      </c>
      <c r="BR182">
        <v>0</v>
      </c>
      <c r="BS182">
        <v>1</v>
      </c>
      <c r="BT182">
        <v>1</v>
      </c>
      <c r="BU182">
        <v>1</v>
      </c>
      <c r="BV182">
        <v>1</v>
      </c>
      <c r="BW182">
        <v>1</v>
      </c>
      <c r="BX182">
        <v>1</v>
      </c>
      <c r="BY182" t="s">
        <v>3</v>
      </c>
      <c r="BZ182">
        <v>70</v>
      </c>
      <c r="CA182">
        <v>10</v>
      </c>
      <c r="CB182" t="s">
        <v>3</v>
      </c>
      <c r="CE182">
        <v>0</v>
      </c>
      <c r="CF182">
        <v>0</v>
      </c>
      <c r="CG182">
        <v>0</v>
      </c>
      <c r="CM182">
        <v>0</v>
      </c>
      <c r="CN182" t="s">
        <v>3</v>
      </c>
      <c r="CO182">
        <v>0</v>
      </c>
      <c r="CP182">
        <f t="shared" ref="CP182:CP191" si="372">(P182+Q182+S182)</f>
        <v>104901.62</v>
      </c>
      <c r="CQ182">
        <f t="shared" ref="CQ182:CQ191" si="373">(AC182*BC182*AW182)</f>
        <v>6691.78</v>
      </c>
      <c r="CR182">
        <f>((((ET182)*BB182-(EU182)*BS182)+AE182*BS182)*AV182)</f>
        <v>0</v>
      </c>
      <c r="CS182">
        <f t="shared" ref="CS182:CS191" si="374">(AE182*BS182*AV182)</f>
        <v>0</v>
      </c>
      <c r="CT182">
        <f t="shared" ref="CT182:CT191" si="375">(AF182*BA182*AV182)</f>
        <v>98209.84</v>
      </c>
      <c r="CU182">
        <f t="shared" ref="CU182:CU191" si="376">AG182</f>
        <v>0</v>
      </c>
      <c r="CV182">
        <f t="shared" ref="CV182:CV191" si="377">(AH182*AV182)</f>
        <v>148</v>
      </c>
      <c r="CW182">
        <f t="shared" ref="CW182:CW191" si="378">AI182</f>
        <v>0</v>
      </c>
      <c r="CX182">
        <f t="shared" ref="CX182:CX191" si="379">AJ182</f>
        <v>0</v>
      </c>
      <c r="CY182">
        <f t="shared" ref="CY182:CY191" si="380">((S182*BZ182)/100)</f>
        <v>68746.887999999992</v>
      </c>
      <c r="CZ182">
        <f t="shared" ref="CZ182:CZ191" si="381">((S182*CA182)/100)</f>
        <v>9820.9839999999986</v>
      </c>
      <c r="DC182" t="s">
        <v>3</v>
      </c>
      <c r="DD182" t="s">
        <v>3</v>
      </c>
      <c r="DE182" t="s">
        <v>3</v>
      </c>
      <c r="DF182" t="s">
        <v>3</v>
      </c>
      <c r="DG182" t="s">
        <v>3</v>
      </c>
      <c r="DH182" t="s">
        <v>3</v>
      </c>
      <c r="DI182" t="s">
        <v>3</v>
      </c>
      <c r="DJ182" t="s">
        <v>3</v>
      </c>
      <c r="DK182" t="s">
        <v>3</v>
      </c>
      <c r="DL182" t="s">
        <v>3</v>
      </c>
      <c r="DM182" t="s">
        <v>3</v>
      </c>
      <c r="DN182">
        <v>0</v>
      </c>
      <c r="DO182">
        <v>0</v>
      </c>
      <c r="DP182">
        <v>1</v>
      </c>
      <c r="DQ182">
        <v>1</v>
      </c>
      <c r="DU182">
        <v>1013</v>
      </c>
      <c r="DV182" t="s">
        <v>222</v>
      </c>
      <c r="DW182" t="s">
        <v>222</v>
      </c>
      <c r="DX182">
        <v>1</v>
      </c>
      <c r="DZ182" t="s">
        <v>3</v>
      </c>
      <c r="EA182" t="s">
        <v>3</v>
      </c>
      <c r="EB182" t="s">
        <v>3</v>
      </c>
      <c r="EC182" t="s">
        <v>3</v>
      </c>
      <c r="EE182">
        <v>1441815344</v>
      </c>
      <c r="EF182">
        <v>1</v>
      </c>
      <c r="EG182" t="s">
        <v>20</v>
      </c>
      <c r="EH182">
        <v>0</v>
      </c>
      <c r="EI182" t="s">
        <v>3</v>
      </c>
      <c r="EJ182">
        <v>4</v>
      </c>
      <c r="EK182">
        <v>0</v>
      </c>
      <c r="EL182" t="s">
        <v>21</v>
      </c>
      <c r="EM182" t="s">
        <v>22</v>
      </c>
      <c r="EO182" t="s">
        <v>3</v>
      </c>
      <c r="EQ182">
        <v>1024</v>
      </c>
      <c r="ER182">
        <v>104901.62</v>
      </c>
      <c r="ES182">
        <v>6691.78</v>
      </c>
      <c r="ET182">
        <v>0</v>
      </c>
      <c r="EU182">
        <v>0</v>
      </c>
      <c r="EV182">
        <v>98209.84</v>
      </c>
      <c r="EW182">
        <v>148</v>
      </c>
      <c r="EX182">
        <v>0</v>
      </c>
      <c r="EY182">
        <v>0</v>
      </c>
      <c r="FQ182">
        <v>0</v>
      </c>
      <c r="FR182">
        <f t="shared" ref="FR182:FR191" si="382">ROUND(IF(BI182=3,GM182,0),2)</f>
        <v>0</v>
      </c>
      <c r="FS182">
        <v>0</v>
      </c>
      <c r="FX182">
        <v>70</v>
      </c>
      <c r="FY182">
        <v>10</v>
      </c>
      <c r="GA182" t="s">
        <v>3</v>
      </c>
      <c r="GD182">
        <v>0</v>
      </c>
      <c r="GF182">
        <v>331213477</v>
      </c>
      <c r="GG182">
        <v>2</v>
      </c>
      <c r="GH182">
        <v>1</v>
      </c>
      <c r="GI182">
        <v>-2</v>
      </c>
      <c r="GJ182">
        <v>0</v>
      </c>
      <c r="GK182">
        <f>ROUND(R182*(R12)/100,2)</f>
        <v>0</v>
      </c>
      <c r="GL182">
        <f t="shared" ref="GL182:GL191" si="383">ROUND(IF(AND(BH182=3,BI182=3,FS182&lt;&gt;0),P182,0),2)</f>
        <v>0</v>
      </c>
      <c r="GM182">
        <f t="shared" ref="GM182:GM191" si="384">ROUND(O182+X182+Y182+GK182,2)+GX182</f>
        <v>183469.49</v>
      </c>
      <c r="GN182">
        <f t="shared" ref="GN182:GN191" si="385">IF(OR(BI182=0,BI182=1),GM182-GX182,0)</f>
        <v>0</v>
      </c>
      <c r="GO182">
        <f t="shared" ref="GO182:GO191" si="386">IF(BI182=2,GM182-GX182,0)</f>
        <v>0</v>
      </c>
      <c r="GP182">
        <f t="shared" ref="GP182:GP191" si="387">IF(BI182=4,GM182-GX182,0)</f>
        <v>183469.49</v>
      </c>
      <c r="GR182">
        <v>0</v>
      </c>
      <c r="GS182">
        <v>3</v>
      </c>
      <c r="GT182">
        <v>0</v>
      </c>
      <c r="GU182" t="s">
        <v>3</v>
      </c>
      <c r="GV182">
        <f t="shared" ref="GV182:GV191" si="388">ROUND((GT182),6)</f>
        <v>0</v>
      </c>
      <c r="GW182">
        <v>1</v>
      </c>
      <c r="GX182">
        <f t="shared" ref="GX182:GX191" si="389">ROUND(HC182*I182,2)</f>
        <v>0</v>
      </c>
      <c r="HA182">
        <v>0</v>
      </c>
      <c r="HB182">
        <v>0</v>
      </c>
      <c r="HC182">
        <f t="shared" ref="HC182:HC191" si="390">GV182*GW182</f>
        <v>0</v>
      </c>
      <c r="HE182" t="s">
        <v>3</v>
      </c>
      <c r="HF182" t="s">
        <v>3</v>
      </c>
      <c r="HM182" t="s">
        <v>3</v>
      </c>
      <c r="HN182" t="s">
        <v>3</v>
      </c>
      <c r="HO182" t="s">
        <v>3</v>
      </c>
      <c r="HP182" t="s">
        <v>3</v>
      </c>
      <c r="HQ182" t="s">
        <v>3</v>
      </c>
      <c r="IK182">
        <v>0</v>
      </c>
    </row>
    <row r="183" spans="1:245" x14ac:dyDescent="0.2">
      <c r="A183">
        <v>17</v>
      </c>
      <c r="B183">
        <v>1</v>
      </c>
      <c r="C183">
        <f>ROW(SmtRes!A267)</f>
        <v>267</v>
      </c>
      <c r="D183">
        <f>ROW(EtalonRes!A359)</f>
        <v>359</v>
      </c>
      <c r="E183" t="s">
        <v>301</v>
      </c>
      <c r="F183" t="s">
        <v>225</v>
      </c>
      <c r="G183" t="s">
        <v>226</v>
      </c>
      <c r="H183" t="s">
        <v>222</v>
      </c>
      <c r="I183">
        <v>1</v>
      </c>
      <c r="J183">
        <v>0</v>
      </c>
      <c r="K183">
        <v>1</v>
      </c>
      <c r="O183">
        <f t="shared" si="358"/>
        <v>6763.78</v>
      </c>
      <c r="P183">
        <f t="shared" si="359"/>
        <v>64.239999999999995</v>
      </c>
      <c r="Q183">
        <f t="shared" si="360"/>
        <v>10.72</v>
      </c>
      <c r="R183">
        <f t="shared" si="361"/>
        <v>0.14000000000000001</v>
      </c>
      <c r="S183">
        <f t="shared" si="362"/>
        <v>6688.82</v>
      </c>
      <c r="T183">
        <f t="shared" si="363"/>
        <v>0</v>
      </c>
      <c r="U183">
        <f t="shared" si="364"/>
        <v>10.08</v>
      </c>
      <c r="V183">
        <f t="shared" si="365"/>
        <v>0</v>
      </c>
      <c r="W183">
        <f t="shared" si="366"/>
        <v>0</v>
      </c>
      <c r="X183">
        <f t="shared" si="367"/>
        <v>4682.17</v>
      </c>
      <c r="Y183">
        <f t="shared" si="368"/>
        <v>668.88</v>
      </c>
      <c r="AA183">
        <v>1473083510</v>
      </c>
      <c r="AB183">
        <f t="shared" si="369"/>
        <v>6763.78</v>
      </c>
      <c r="AC183">
        <f>ROUND(((ES183*2)),6)</f>
        <v>64.239999999999995</v>
      </c>
      <c r="AD183">
        <f>ROUND(((((ET183*2))-((EU183*2)))+AE183),6)</f>
        <v>10.72</v>
      </c>
      <c r="AE183">
        <f>ROUND(((EU183*2)),6)</f>
        <v>0.14000000000000001</v>
      </c>
      <c r="AF183">
        <f>ROUND(((EV183*2)),6)</f>
        <v>6688.82</v>
      </c>
      <c r="AG183">
        <f t="shared" si="370"/>
        <v>0</v>
      </c>
      <c r="AH183">
        <f>((EW183*2))</f>
        <v>10.08</v>
      </c>
      <c r="AI183">
        <f>((EX183*2))</f>
        <v>0</v>
      </c>
      <c r="AJ183">
        <f t="shared" si="371"/>
        <v>0</v>
      </c>
      <c r="AK183">
        <v>3381.89</v>
      </c>
      <c r="AL183">
        <v>32.119999999999997</v>
      </c>
      <c r="AM183">
        <v>5.36</v>
      </c>
      <c r="AN183">
        <v>7.0000000000000007E-2</v>
      </c>
      <c r="AO183">
        <v>3344.41</v>
      </c>
      <c r="AP183">
        <v>0</v>
      </c>
      <c r="AQ183">
        <v>5.04</v>
      </c>
      <c r="AR183">
        <v>0</v>
      </c>
      <c r="AS183">
        <v>0</v>
      </c>
      <c r="AT183">
        <v>70</v>
      </c>
      <c r="AU183">
        <v>10</v>
      </c>
      <c r="AV183">
        <v>1</v>
      </c>
      <c r="AW183">
        <v>1</v>
      </c>
      <c r="AZ183">
        <v>1</v>
      </c>
      <c r="BA183">
        <v>1</v>
      </c>
      <c r="BB183">
        <v>1</v>
      </c>
      <c r="BC183">
        <v>1</v>
      </c>
      <c r="BD183" t="s">
        <v>3</v>
      </c>
      <c r="BE183" t="s">
        <v>3</v>
      </c>
      <c r="BF183" t="s">
        <v>3</v>
      </c>
      <c r="BG183" t="s">
        <v>3</v>
      </c>
      <c r="BH183">
        <v>0</v>
      </c>
      <c r="BI183">
        <v>4</v>
      </c>
      <c r="BJ183" t="s">
        <v>227</v>
      </c>
      <c r="BM183">
        <v>0</v>
      </c>
      <c r="BN183">
        <v>0</v>
      </c>
      <c r="BO183" t="s">
        <v>3</v>
      </c>
      <c r="BP183">
        <v>0</v>
      </c>
      <c r="BQ183">
        <v>1</v>
      </c>
      <c r="BR183">
        <v>0</v>
      </c>
      <c r="BS183">
        <v>1</v>
      </c>
      <c r="BT183">
        <v>1</v>
      </c>
      <c r="BU183">
        <v>1</v>
      </c>
      <c r="BV183">
        <v>1</v>
      </c>
      <c r="BW183">
        <v>1</v>
      </c>
      <c r="BX183">
        <v>1</v>
      </c>
      <c r="BY183" t="s">
        <v>3</v>
      </c>
      <c r="BZ183">
        <v>70</v>
      </c>
      <c r="CA183">
        <v>10</v>
      </c>
      <c r="CB183" t="s">
        <v>3</v>
      </c>
      <c r="CE183">
        <v>0</v>
      </c>
      <c r="CF183">
        <v>0</v>
      </c>
      <c r="CG183">
        <v>0</v>
      </c>
      <c r="CM183">
        <v>0</v>
      </c>
      <c r="CN183" t="s">
        <v>3</v>
      </c>
      <c r="CO183">
        <v>0</v>
      </c>
      <c r="CP183">
        <f t="shared" si="372"/>
        <v>6763.78</v>
      </c>
      <c r="CQ183">
        <f t="shared" si="373"/>
        <v>64.239999999999995</v>
      </c>
      <c r="CR183">
        <f>(((((ET183*2))*BB183-((EU183*2))*BS183)+AE183*BS183)*AV183)</f>
        <v>10.72</v>
      </c>
      <c r="CS183">
        <f t="shared" si="374"/>
        <v>0.14000000000000001</v>
      </c>
      <c r="CT183">
        <f t="shared" si="375"/>
        <v>6688.82</v>
      </c>
      <c r="CU183">
        <f t="shared" si="376"/>
        <v>0</v>
      </c>
      <c r="CV183">
        <f t="shared" si="377"/>
        <v>10.08</v>
      </c>
      <c r="CW183">
        <f t="shared" si="378"/>
        <v>0</v>
      </c>
      <c r="CX183">
        <f t="shared" si="379"/>
        <v>0</v>
      </c>
      <c r="CY183">
        <f t="shared" si="380"/>
        <v>4682.174</v>
      </c>
      <c r="CZ183">
        <f t="shared" si="381"/>
        <v>668.88199999999995</v>
      </c>
      <c r="DC183" t="s">
        <v>3</v>
      </c>
      <c r="DD183" t="s">
        <v>228</v>
      </c>
      <c r="DE183" t="s">
        <v>228</v>
      </c>
      <c r="DF183" t="s">
        <v>228</v>
      </c>
      <c r="DG183" t="s">
        <v>228</v>
      </c>
      <c r="DH183" t="s">
        <v>3</v>
      </c>
      <c r="DI183" t="s">
        <v>228</v>
      </c>
      <c r="DJ183" t="s">
        <v>228</v>
      </c>
      <c r="DK183" t="s">
        <v>3</v>
      </c>
      <c r="DL183" t="s">
        <v>3</v>
      </c>
      <c r="DM183" t="s">
        <v>3</v>
      </c>
      <c r="DN183">
        <v>0</v>
      </c>
      <c r="DO183">
        <v>0</v>
      </c>
      <c r="DP183">
        <v>1</v>
      </c>
      <c r="DQ183">
        <v>1</v>
      </c>
      <c r="DU183">
        <v>1013</v>
      </c>
      <c r="DV183" t="s">
        <v>222</v>
      </c>
      <c r="DW183" t="s">
        <v>222</v>
      </c>
      <c r="DX183">
        <v>1</v>
      </c>
      <c r="DZ183" t="s">
        <v>3</v>
      </c>
      <c r="EA183" t="s">
        <v>3</v>
      </c>
      <c r="EB183" t="s">
        <v>3</v>
      </c>
      <c r="EC183" t="s">
        <v>3</v>
      </c>
      <c r="EE183">
        <v>1441815344</v>
      </c>
      <c r="EF183">
        <v>1</v>
      </c>
      <c r="EG183" t="s">
        <v>20</v>
      </c>
      <c r="EH183">
        <v>0</v>
      </c>
      <c r="EI183" t="s">
        <v>3</v>
      </c>
      <c r="EJ183">
        <v>4</v>
      </c>
      <c r="EK183">
        <v>0</v>
      </c>
      <c r="EL183" t="s">
        <v>21</v>
      </c>
      <c r="EM183" t="s">
        <v>22</v>
      </c>
      <c r="EO183" t="s">
        <v>3</v>
      </c>
      <c r="EQ183">
        <v>0</v>
      </c>
      <c r="ER183">
        <v>3381.89</v>
      </c>
      <c r="ES183">
        <v>32.119999999999997</v>
      </c>
      <c r="ET183">
        <v>5.36</v>
      </c>
      <c r="EU183">
        <v>7.0000000000000007E-2</v>
      </c>
      <c r="EV183">
        <v>3344.41</v>
      </c>
      <c r="EW183">
        <v>5.04</v>
      </c>
      <c r="EX183">
        <v>0</v>
      </c>
      <c r="EY183">
        <v>0</v>
      </c>
      <c r="FQ183">
        <v>0</v>
      </c>
      <c r="FR183">
        <f t="shared" si="382"/>
        <v>0</v>
      </c>
      <c r="FS183">
        <v>0</v>
      </c>
      <c r="FX183">
        <v>70</v>
      </c>
      <c r="FY183">
        <v>10</v>
      </c>
      <c r="GA183" t="s">
        <v>3</v>
      </c>
      <c r="GD183">
        <v>0</v>
      </c>
      <c r="GF183">
        <v>1541964264</v>
      </c>
      <c r="GG183">
        <v>2</v>
      </c>
      <c r="GH183">
        <v>1</v>
      </c>
      <c r="GI183">
        <v>-2</v>
      </c>
      <c r="GJ183">
        <v>0</v>
      </c>
      <c r="GK183">
        <f>ROUND(R183*(R12)/100,2)</f>
        <v>0.15</v>
      </c>
      <c r="GL183">
        <f t="shared" si="383"/>
        <v>0</v>
      </c>
      <c r="GM183">
        <f t="shared" si="384"/>
        <v>12114.98</v>
      </c>
      <c r="GN183">
        <f t="shared" si="385"/>
        <v>0</v>
      </c>
      <c r="GO183">
        <f t="shared" si="386"/>
        <v>0</v>
      </c>
      <c r="GP183">
        <f t="shared" si="387"/>
        <v>12114.98</v>
      </c>
      <c r="GR183">
        <v>0</v>
      </c>
      <c r="GS183">
        <v>3</v>
      </c>
      <c r="GT183">
        <v>0</v>
      </c>
      <c r="GU183" t="s">
        <v>3</v>
      </c>
      <c r="GV183">
        <f t="shared" si="388"/>
        <v>0</v>
      </c>
      <c r="GW183">
        <v>1</v>
      </c>
      <c r="GX183">
        <f t="shared" si="389"/>
        <v>0</v>
      </c>
      <c r="HA183">
        <v>0</v>
      </c>
      <c r="HB183">
        <v>0</v>
      </c>
      <c r="HC183">
        <f t="shared" si="390"/>
        <v>0</v>
      </c>
      <c r="HE183" t="s">
        <v>3</v>
      </c>
      <c r="HF183" t="s">
        <v>3</v>
      </c>
      <c r="HM183" t="s">
        <v>3</v>
      </c>
      <c r="HN183" t="s">
        <v>3</v>
      </c>
      <c r="HO183" t="s">
        <v>3</v>
      </c>
      <c r="HP183" t="s">
        <v>3</v>
      </c>
      <c r="HQ183" t="s">
        <v>3</v>
      </c>
      <c r="IK183">
        <v>0</v>
      </c>
    </row>
    <row r="184" spans="1:245" x14ac:dyDescent="0.2">
      <c r="A184">
        <v>17</v>
      </c>
      <c r="B184">
        <v>1</v>
      </c>
      <c r="C184">
        <f>ROW(SmtRes!A270)</f>
        <v>270</v>
      </c>
      <c r="D184">
        <f>ROW(EtalonRes!A362)</f>
        <v>362</v>
      </c>
      <c r="E184" t="s">
        <v>3</v>
      </c>
      <c r="F184" t="s">
        <v>229</v>
      </c>
      <c r="G184" t="s">
        <v>230</v>
      </c>
      <c r="H184" t="s">
        <v>222</v>
      </c>
      <c r="I184">
        <v>1</v>
      </c>
      <c r="J184">
        <v>0</v>
      </c>
      <c r="K184">
        <v>1</v>
      </c>
      <c r="O184">
        <f t="shared" si="358"/>
        <v>3703.34</v>
      </c>
      <c r="P184">
        <f t="shared" si="359"/>
        <v>3.14</v>
      </c>
      <c r="Q184">
        <f t="shared" si="360"/>
        <v>10.72</v>
      </c>
      <c r="R184">
        <f t="shared" si="361"/>
        <v>0.14000000000000001</v>
      </c>
      <c r="S184">
        <f t="shared" si="362"/>
        <v>3689.48</v>
      </c>
      <c r="T184">
        <f t="shared" si="363"/>
        <v>0</v>
      </c>
      <c r="U184">
        <f t="shared" si="364"/>
        <v>5.56</v>
      </c>
      <c r="V184">
        <f t="shared" si="365"/>
        <v>0</v>
      </c>
      <c r="W184">
        <f t="shared" si="366"/>
        <v>0</v>
      </c>
      <c r="X184">
        <f t="shared" si="367"/>
        <v>2582.64</v>
      </c>
      <c r="Y184">
        <f t="shared" si="368"/>
        <v>368.95</v>
      </c>
      <c r="AA184">
        <v>-1</v>
      </c>
      <c r="AB184">
        <f t="shared" si="369"/>
        <v>3703.34</v>
      </c>
      <c r="AC184">
        <f>ROUND(((ES184*2)),6)</f>
        <v>3.14</v>
      </c>
      <c r="AD184">
        <f>ROUND(((((ET184*2))-((EU184*2)))+AE184),6)</f>
        <v>10.72</v>
      </c>
      <c r="AE184">
        <f>ROUND(((EU184*2)),6)</f>
        <v>0.14000000000000001</v>
      </c>
      <c r="AF184">
        <f>ROUND(((EV184*2)),6)</f>
        <v>3689.48</v>
      </c>
      <c r="AG184">
        <f t="shared" si="370"/>
        <v>0</v>
      </c>
      <c r="AH184">
        <f>((EW184*2))</f>
        <v>5.56</v>
      </c>
      <c r="AI184">
        <f>((EX184*2))</f>
        <v>0</v>
      </c>
      <c r="AJ184">
        <f t="shared" si="371"/>
        <v>0</v>
      </c>
      <c r="AK184">
        <v>1851.67</v>
      </c>
      <c r="AL184">
        <v>1.57</v>
      </c>
      <c r="AM184">
        <v>5.36</v>
      </c>
      <c r="AN184">
        <v>7.0000000000000007E-2</v>
      </c>
      <c r="AO184">
        <v>1844.74</v>
      </c>
      <c r="AP184">
        <v>0</v>
      </c>
      <c r="AQ184">
        <v>2.78</v>
      </c>
      <c r="AR184">
        <v>0</v>
      </c>
      <c r="AS184">
        <v>0</v>
      </c>
      <c r="AT184">
        <v>70</v>
      </c>
      <c r="AU184">
        <v>10</v>
      </c>
      <c r="AV184">
        <v>1</v>
      </c>
      <c r="AW184">
        <v>1</v>
      </c>
      <c r="AZ184">
        <v>1</v>
      </c>
      <c r="BA184">
        <v>1</v>
      </c>
      <c r="BB184">
        <v>1</v>
      </c>
      <c r="BC184">
        <v>1</v>
      </c>
      <c r="BD184" t="s">
        <v>3</v>
      </c>
      <c r="BE184" t="s">
        <v>3</v>
      </c>
      <c r="BF184" t="s">
        <v>3</v>
      </c>
      <c r="BG184" t="s">
        <v>3</v>
      </c>
      <c r="BH184">
        <v>0</v>
      </c>
      <c r="BI184">
        <v>4</v>
      </c>
      <c r="BJ184" t="s">
        <v>231</v>
      </c>
      <c r="BM184">
        <v>0</v>
      </c>
      <c r="BN184">
        <v>0</v>
      </c>
      <c r="BO184" t="s">
        <v>3</v>
      </c>
      <c r="BP184">
        <v>0</v>
      </c>
      <c r="BQ184">
        <v>1</v>
      </c>
      <c r="BR184">
        <v>0</v>
      </c>
      <c r="BS184">
        <v>1</v>
      </c>
      <c r="BT184">
        <v>1</v>
      </c>
      <c r="BU184">
        <v>1</v>
      </c>
      <c r="BV184">
        <v>1</v>
      </c>
      <c r="BW184">
        <v>1</v>
      </c>
      <c r="BX184">
        <v>1</v>
      </c>
      <c r="BY184" t="s">
        <v>3</v>
      </c>
      <c r="BZ184">
        <v>70</v>
      </c>
      <c r="CA184">
        <v>10</v>
      </c>
      <c r="CB184" t="s">
        <v>3</v>
      </c>
      <c r="CE184">
        <v>0</v>
      </c>
      <c r="CF184">
        <v>0</v>
      </c>
      <c r="CG184">
        <v>0</v>
      </c>
      <c r="CM184">
        <v>0</v>
      </c>
      <c r="CN184" t="s">
        <v>3</v>
      </c>
      <c r="CO184">
        <v>0</v>
      </c>
      <c r="CP184">
        <f t="shared" si="372"/>
        <v>3703.34</v>
      </c>
      <c r="CQ184">
        <f t="shared" si="373"/>
        <v>3.14</v>
      </c>
      <c r="CR184">
        <f>(((((ET184*2))*BB184-((EU184*2))*BS184)+AE184*BS184)*AV184)</f>
        <v>10.72</v>
      </c>
      <c r="CS184">
        <f t="shared" si="374"/>
        <v>0.14000000000000001</v>
      </c>
      <c r="CT184">
        <f t="shared" si="375"/>
        <v>3689.48</v>
      </c>
      <c r="CU184">
        <f t="shared" si="376"/>
        <v>0</v>
      </c>
      <c r="CV184">
        <f t="shared" si="377"/>
        <v>5.56</v>
      </c>
      <c r="CW184">
        <f t="shared" si="378"/>
        <v>0</v>
      </c>
      <c r="CX184">
        <f t="shared" si="379"/>
        <v>0</v>
      </c>
      <c r="CY184">
        <f t="shared" si="380"/>
        <v>2582.636</v>
      </c>
      <c r="CZ184">
        <f t="shared" si="381"/>
        <v>368.94800000000004</v>
      </c>
      <c r="DC184" t="s">
        <v>3</v>
      </c>
      <c r="DD184" t="s">
        <v>228</v>
      </c>
      <c r="DE184" t="s">
        <v>228</v>
      </c>
      <c r="DF184" t="s">
        <v>228</v>
      </c>
      <c r="DG184" t="s">
        <v>228</v>
      </c>
      <c r="DH184" t="s">
        <v>3</v>
      </c>
      <c r="DI184" t="s">
        <v>228</v>
      </c>
      <c r="DJ184" t="s">
        <v>228</v>
      </c>
      <c r="DK184" t="s">
        <v>3</v>
      </c>
      <c r="DL184" t="s">
        <v>3</v>
      </c>
      <c r="DM184" t="s">
        <v>3</v>
      </c>
      <c r="DN184">
        <v>0</v>
      </c>
      <c r="DO184">
        <v>0</v>
      </c>
      <c r="DP184">
        <v>1</v>
      </c>
      <c r="DQ184">
        <v>1</v>
      </c>
      <c r="DU184">
        <v>1013</v>
      </c>
      <c r="DV184" t="s">
        <v>222</v>
      </c>
      <c r="DW184" t="s">
        <v>222</v>
      </c>
      <c r="DX184">
        <v>1</v>
      </c>
      <c r="DZ184" t="s">
        <v>3</v>
      </c>
      <c r="EA184" t="s">
        <v>3</v>
      </c>
      <c r="EB184" t="s">
        <v>3</v>
      </c>
      <c r="EC184" t="s">
        <v>3</v>
      </c>
      <c r="EE184">
        <v>1441815344</v>
      </c>
      <c r="EF184">
        <v>1</v>
      </c>
      <c r="EG184" t="s">
        <v>20</v>
      </c>
      <c r="EH184">
        <v>0</v>
      </c>
      <c r="EI184" t="s">
        <v>3</v>
      </c>
      <c r="EJ184">
        <v>4</v>
      </c>
      <c r="EK184">
        <v>0</v>
      </c>
      <c r="EL184" t="s">
        <v>21</v>
      </c>
      <c r="EM184" t="s">
        <v>22</v>
      </c>
      <c r="EO184" t="s">
        <v>3</v>
      </c>
      <c r="EQ184">
        <v>1024</v>
      </c>
      <c r="ER184">
        <v>1851.67</v>
      </c>
      <c r="ES184">
        <v>1.57</v>
      </c>
      <c r="ET184">
        <v>5.36</v>
      </c>
      <c r="EU184">
        <v>7.0000000000000007E-2</v>
      </c>
      <c r="EV184">
        <v>1844.74</v>
      </c>
      <c r="EW184">
        <v>2.78</v>
      </c>
      <c r="EX184">
        <v>0</v>
      </c>
      <c r="EY184">
        <v>0</v>
      </c>
      <c r="FQ184">
        <v>0</v>
      </c>
      <c r="FR184">
        <f t="shared" si="382"/>
        <v>0</v>
      </c>
      <c r="FS184">
        <v>0</v>
      </c>
      <c r="FX184">
        <v>70</v>
      </c>
      <c r="FY184">
        <v>10</v>
      </c>
      <c r="GA184" t="s">
        <v>3</v>
      </c>
      <c r="GD184">
        <v>0</v>
      </c>
      <c r="GF184">
        <v>-905773843</v>
      </c>
      <c r="GG184">
        <v>2</v>
      </c>
      <c r="GH184">
        <v>1</v>
      </c>
      <c r="GI184">
        <v>-2</v>
      </c>
      <c r="GJ184">
        <v>0</v>
      </c>
      <c r="GK184">
        <f>ROUND(R184*(R12)/100,2)</f>
        <v>0.15</v>
      </c>
      <c r="GL184">
        <f t="shared" si="383"/>
        <v>0</v>
      </c>
      <c r="GM184">
        <f t="shared" si="384"/>
        <v>6655.08</v>
      </c>
      <c r="GN184">
        <f t="shared" si="385"/>
        <v>0</v>
      </c>
      <c r="GO184">
        <f t="shared" si="386"/>
        <v>0</v>
      </c>
      <c r="GP184">
        <f t="shared" si="387"/>
        <v>6655.08</v>
      </c>
      <c r="GR184">
        <v>0</v>
      </c>
      <c r="GS184">
        <v>3</v>
      </c>
      <c r="GT184">
        <v>0</v>
      </c>
      <c r="GU184" t="s">
        <v>3</v>
      </c>
      <c r="GV184">
        <f t="shared" si="388"/>
        <v>0</v>
      </c>
      <c r="GW184">
        <v>1</v>
      </c>
      <c r="GX184">
        <f t="shared" si="389"/>
        <v>0</v>
      </c>
      <c r="HA184">
        <v>0</v>
      </c>
      <c r="HB184">
        <v>0</v>
      </c>
      <c r="HC184">
        <f t="shared" si="390"/>
        <v>0</v>
      </c>
      <c r="HE184" t="s">
        <v>3</v>
      </c>
      <c r="HF184" t="s">
        <v>3</v>
      </c>
      <c r="HM184" t="s">
        <v>3</v>
      </c>
      <c r="HN184" t="s">
        <v>3</v>
      </c>
      <c r="HO184" t="s">
        <v>3</v>
      </c>
      <c r="HP184" t="s">
        <v>3</v>
      </c>
      <c r="HQ184" t="s">
        <v>3</v>
      </c>
      <c r="IK184">
        <v>0</v>
      </c>
    </row>
    <row r="185" spans="1:245" x14ac:dyDescent="0.2">
      <c r="A185">
        <v>17</v>
      </c>
      <c r="B185">
        <v>1</v>
      </c>
      <c r="C185">
        <f>ROW(SmtRes!A280)</f>
        <v>280</v>
      </c>
      <c r="D185">
        <f>ROW(EtalonRes!A372)</f>
        <v>372</v>
      </c>
      <c r="E185" t="s">
        <v>3</v>
      </c>
      <c r="F185" t="s">
        <v>232</v>
      </c>
      <c r="G185" t="s">
        <v>233</v>
      </c>
      <c r="H185" t="s">
        <v>222</v>
      </c>
      <c r="I185">
        <v>1</v>
      </c>
      <c r="J185">
        <v>0</v>
      </c>
      <c r="K185">
        <v>1</v>
      </c>
      <c r="O185">
        <f t="shared" si="358"/>
        <v>52961.13</v>
      </c>
      <c r="P185">
        <f t="shared" si="359"/>
        <v>1091.97</v>
      </c>
      <c r="Q185">
        <f t="shared" si="360"/>
        <v>0</v>
      </c>
      <c r="R185">
        <f t="shared" si="361"/>
        <v>0</v>
      </c>
      <c r="S185">
        <f t="shared" si="362"/>
        <v>51869.16</v>
      </c>
      <c r="T185">
        <f t="shared" si="363"/>
        <v>0</v>
      </c>
      <c r="U185">
        <f t="shared" si="364"/>
        <v>84</v>
      </c>
      <c r="V185">
        <f t="shared" si="365"/>
        <v>0</v>
      </c>
      <c r="W185">
        <f t="shared" si="366"/>
        <v>0</v>
      </c>
      <c r="X185">
        <f t="shared" si="367"/>
        <v>36308.410000000003</v>
      </c>
      <c r="Y185">
        <f t="shared" si="368"/>
        <v>5186.92</v>
      </c>
      <c r="AA185">
        <v>-1</v>
      </c>
      <c r="AB185">
        <f t="shared" si="369"/>
        <v>52961.13</v>
      </c>
      <c r="AC185">
        <f>ROUND((ES185),6)</f>
        <v>1091.97</v>
      </c>
      <c r="AD185">
        <f>ROUND((((ET185)-(EU185))+AE185),6)</f>
        <v>0</v>
      </c>
      <c r="AE185">
        <f>ROUND((EU185),6)</f>
        <v>0</v>
      </c>
      <c r="AF185">
        <f>ROUND((EV185),6)</f>
        <v>51869.16</v>
      </c>
      <c r="AG185">
        <f t="shared" si="370"/>
        <v>0</v>
      </c>
      <c r="AH185">
        <f>(EW185)</f>
        <v>84</v>
      </c>
      <c r="AI185">
        <f>(EX185)</f>
        <v>0</v>
      </c>
      <c r="AJ185">
        <f t="shared" si="371"/>
        <v>0</v>
      </c>
      <c r="AK185">
        <v>52961.13</v>
      </c>
      <c r="AL185">
        <v>1091.97</v>
      </c>
      <c r="AM185">
        <v>0</v>
      </c>
      <c r="AN185">
        <v>0</v>
      </c>
      <c r="AO185">
        <v>51869.16</v>
      </c>
      <c r="AP185">
        <v>0</v>
      </c>
      <c r="AQ185">
        <v>84</v>
      </c>
      <c r="AR185">
        <v>0</v>
      </c>
      <c r="AS185">
        <v>0</v>
      </c>
      <c r="AT185">
        <v>70</v>
      </c>
      <c r="AU185">
        <v>10</v>
      </c>
      <c r="AV185">
        <v>1</v>
      </c>
      <c r="AW185">
        <v>1</v>
      </c>
      <c r="AZ185">
        <v>1</v>
      </c>
      <c r="BA185">
        <v>1</v>
      </c>
      <c r="BB185">
        <v>1</v>
      </c>
      <c r="BC185">
        <v>1</v>
      </c>
      <c r="BD185" t="s">
        <v>3</v>
      </c>
      <c r="BE185" t="s">
        <v>3</v>
      </c>
      <c r="BF185" t="s">
        <v>3</v>
      </c>
      <c r="BG185" t="s">
        <v>3</v>
      </c>
      <c r="BH185">
        <v>0</v>
      </c>
      <c r="BI185">
        <v>4</v>
      </c>
      <c r="BJ185" t="s">
        <v>234</v>
      </c>
      <c r="BM185">
        <v>0</v>
      </c>
      <c r="BN185">
        <v>0</v>
      </c>
      <c r="BO185" t="s">
        <v>3</v>
      </c>
      <c r="BP185">
        <v>0</v>
      </c>
      <c r="BQ185">
        <v>1</v>
      </c>
      <c r="BR185">
        <v>0</v>
      </c>
      <c r="BS185">
        <v>1</v>
      </c>
      <c r="BT185">
        <v>1</v>
      </c>
      <c r="BU185">
        <v>1</v>
      </c>
      <c r="BV185">
        <v>1</v>
      </c>
      <c r="BW185">
        <v>1</v>
      </c>
      <c r="BX185">
        <v>1</v>
      </c>
      <c r="BY185" t="s">
        <v>3</v>
      </c>
      <c r="BZ185">
        <v>70</v>
      </c>
      <c r="CA185">
        <v>10</v>
      </c>
      <c r="CB185" t="s">
        <v>3</v>
      </c>
      <c r="CE185">
        <v>0</v>
      </c>
      <c r="CF185">
        <v>0</v>
      </c>
      <c r="CG185">
        <v>0</v>
      </c>
      <c r="CM185">
        <v>0</v>
      </c>
      <c r="CN185" t="s">
        <v>3</v>
      </c>
      <c r="CO185">
        <v>0</v>
      </c>
      <c r="CP185">
        <f t="shared" si="372"/>
        <v>52961.130000000005</v>
      </c>
      <c r="CQ185">
        <f t="shared" si="373"/>
        <v>1091.97</v>
      </c>
      <c r="CR185">
        <f>((((ET185)*BB185-(EU185)*BS185)+AE185*BS185)*AV185)</f>
        <v>0</v>
      </c>
      <c r="CS185">
        <f t="shared" si="374"/>
        <v>0</v>
      </c>
      <c r="CT185">
        <f t="shared" si="375"/>
        <v>51869.16</v>
      </c>
      <c r="CU185">
        <f t="shared" si="376"/>
        <v>0</v>
      </c>
      <c r="CV185">
        <f t="shared" si="377"/>
        <v>84</v>
      </c>
      <c r="CW185">
        <f t="shared" si="378"/>
        <v>0</v>
      </c>
      <c r="CX185">
        <f t="shared" si="379"/>
        <v>0</v>
      </c>
      <c r="CY185">
        <f t="shared" si="380"/>
        <v>36308.412000000004</v>
      </c>
      <c r="CZ185">
        <f t="shared" si="381"/>
        <v>5186.9160000000002</v>
      </c>
      <c r="DC185" t="s">
        <v>3</v>
      </c>
      <c r="DD185" t="s">
        <v>3</v>
      </c>
      <c r="DE185" t="s">
        <v>3</v>
      </c>
      <c r="DF185" t="s">
        <v>3</v>
      </c>
      <c r="DG185" t="s">
        <v>3</v>
      </c>
      <c r="DH185" t="s">
        <v>3</v>
      </c>
      <c r="DI185" t="s">
        <v>3</v>
      </c>
      <c r="DJ185" t="s">
        <v>3</v>
      </c>
      <c r="DK185" t="s">
        <v>3</v>
      </c>
      <c r="DL185" t="s">
        <v>3</v>
      </c>
      <c r="DM185" t="s">
        <v>3</v>
      </c>
      <c r="DN185">
        <v>0</v>
      </c>
      <c r="DO185">
        <v>0</v>
      </c>
      <c r="DP185">
        <v>1</v>
      </c>
      <c r="DQ185">
        <v>1</v>
      </c>
      <c r="DU185">
        <v>1013</v>
      </c>
      <c r="DV185" t="s">
        <v>222</v>
      </c>
      <c r="DW185" t="s">
        <v>222</v>
      </c>
      <c r="DX185">
        <v>1</v>
      </c>
      <c r="DZ185" t="s">
        <v>3</v>
      </c>
      <c r="EA185" t="s">
        <v>3</v>
      </c>
      <c r="EB185" t="s">
        <v>3</v>
      </c>
      <c r="EC185" t="s">
        <v>3</v>
      </c>
      <c r="EE185">
        <v>1441815344</v>
      </c>
      <c r="EF185">
        <v>1</v>
      </c>
      <c r="EG185" t="s">
        <v>20</v>
      </c>
      <c r="EH185">
        <v>0</v>
      </c>
      <c r="EI185" t="s">
        <v>3</v>
      </c>
      <c r="EJ185">
        <v>4</v>
      </c>
      <c r="EK185">
        <v>0</v>
      </c>
      <c r="EL185" t="s">
        <v>21</v>
      </c>
      <c r="EM185" t="s">
        <v>22</v>
      </c>
      <c r="EO185" t="s">
        <v>3</v>
      </c>
      <c r="EQ185">
        <v>1024</v>
      </c>
      <c r="ER185">
        <v>52961.13</v>
      </c>
      <c r="ES185">
        <v>1091.97</v>
      </c>
      <c r="ET185">
        <v>0</v>
      </c>
      <c r="EU185">
        <v>0</v>
      </c>
      <c r="EV185">
        <v>51869.16</v>
      </c>
      <c r="EW185">
        <v>84</v>
      </c>
      <c r="EX185">
        <v>0</v>
      </c>
      <c r="EY185">
        <v>0</v>
      </c>
      <c r="FQ185">
        <v>0</v>
      </c>
      <c r="FR185">
        <f t="shared" si="382"/>
        <v>0</v>
      </c>
      <c r="FS185">
        <v>0</v>
      </c>
      <c r="FX185">
        <v>70</v>
      </c>
      <c r="FY185">
        <v>10</v>
      </c>
      <c r="GA185" t="s">
        <v>3</v>
      </c>
      <c r="GD185">
        <v>0</v>
      </c>
      <c r="GF185">
        <v>-1286809581</v>
      </c>
      <c r="GG185">
        <v>2</v>
      </c>
      <c r="GH185">
        <v>1</v>
      </c>
      <c r="GI185">
        <v>-2</v>
      </c>
      <c r="GJ185">
        <v>0</v>
      </c>
      <c r="GK185">
        <f>ROUND(R185*(R12)/100,2)</f>
        <v>0</v>
      </c>
      <c r="GL185">
        <f t="shared" si="383"/>
        <v>0</v>
      </c>
      <c r="GM185">
        <f t="shared" si="384"/>
        <v>94456.46</v>
      </c>
      <c r="GN185">
        <f t="shared" si="385"/>
        <v>0</v>
      </c>
      <c r="GO185">
        <f t="shared" si="386"/>
        <v>0</v>
      </c>
      <c r="GP185">
        <f t="shared" si="387"/>
        <v>94456.46</v>
      </c>
      <c r="GR185">
        <v>0</v>
      </c>
      <c r="GS185">
        <v>3</v>
      </c>
      <c r="GT185">
        <v>0</v>
      </c>
      <c r="GU185" t="s">
        <v>3</v>
      </c>
      <c r="GV185">
        <f t="shared" si="388"/>
        <v>0</v>
      </c>
      <c r="GW185">
        <v>1</v>
      </c>
      <c r="GX185">
        <f t="shared" si="389"/>
        <v>0</v>
      </c>
      <c r="HA185">
        <v>0</v>
      </c>
      <c r="HB185">
        <v>0</v>
      </c>
      <c r="HC185">
        <f t="shared" si="390"/>
        <v>0</v>
      </c>
      <c r="HE185" t="s">
        <v>3</v>
      </c>
      <c r="HF185" t="s">
        <v>3</v>
      </c>
      <c r="HM185" t="s">
        <v>3</v>
      </c>
      <c r="HN185" t="s">
        <v>3</v>
      </c>
      <c r="HO185" t="s">
        <v>3</v>
      </c>
      <c r="HP185" t="s">
        <v>3</v>
      </c>
      <c r="HQ185" t="s">
        <v>3</v>
      </c>
      <c r="IK185">
        <v>0</v>
      </c>
    </row>
    <row r="186" spans="1:245" x14ac:dyDescent="0.2">
      <c r="A186">
        <v>17</v>
      </c>
      <c r="B186">
        <v>1</v>
      </c>
      <c r="C186">
        <f>ROW(SmtRes!A282)</f>
        <v>282</v>
      </c>
      <c r="D186">
        <f>ROW(EtalonRes!A374)</f>
        <v>374</v>
      </c>
      <c r="E186" t="s">
        <v>302</v>
      </c>
      <c r="F186" t="s">
        <v>236</v>
      </c>
      <c r="G186" t="s">
        <v>237</v>
      </c>
      <c r="H186" t="s">
        <v>222</v>
      </c>
      <c r="I186">
        <v>1</v>
      </c>
      <c r="J186">
        <v>0</v>
      </c>
      <c r="K186">
        <v>1</v>
      </c>
      <c r="O186">
        <f t="shared" si="358"/>
        <v>3689.74</v>
      </c>
      <c r="P186">
        <f t="shared" si="359"/>
        <v>0.26</v>
      </c>
      <c r="Q186">
        <f t="shared" si="360"/>
        <v>0</v>
      </c>
      <c r="R186">
        <f t="shared" si="361"/>
        <v>0</v>
      </c>
      <c r="S186">
        <f t="shared" si="362"/>
        <v>3689.48</v>
      </c>
      <c r="T186">
        <f t="shared" si="363"/>
        <v>0</v>
      </c>
      <c r="U186">
        <f t="shared" si="364"/>
        <v>5.56</v>
      </c>
      <c r="V186">
        <f t="shared" si="365"/>
        <v>0</v>
      </c>
      <c r="W186">
        <f t="shared" si="366"/>
        <v>0</v>
      </c>
      <c r="X186">
        <f t="shared" si="367"/>
        <v>2582.64</v>
      </c>
      <c r="Y186">
        <f t="shared" si="368"/>
        <v>368.95</v>
      </c>
      <c r="AA186">
        <v>1473083510</v>
      </c>
      <c r="AB186">
        <f t="shared" si="369"/>
        <v>3689.74</v>
      </c>
      <c r="AC186">
        <f>ROUND(((ES186*2)),6)</f>
        <v>0.26</v>
      </c>
      <c r="AD186">
        <f>ROUND(((((ET186*2))-((EU186*2)))+AE186),6)</f>
        <v>0</v>
      </c>
      <c r="AE186">
        <f>ROUND(((EU186*2)),6)</f>
        <v>0</v>
      </c>
      <c r="AF186">
        <f>ROUND(((EV186*2)),6)</f>
        <v>3689.48</v>
      </c>
      <c r="AG186">
        <f t="shared" si="370"/>
        <v>0</v>
      </c>
      <c r="AH186">
        <f>((EW186*2))</f>
        <v>5.56</v>
      </c>
      <c r="AI186">
        <f>((EX186*2))</f>
        <v>0</v>
      </c>
      <c r="AJ186">
        <f t="shared" si="371"/>
        <v>0</v>
      </c>
      <c r="AK186">
        <v>1844.87</v>
      </c>
      <c r="AL186">
        <v>0.13</v>
      </c>
      <c r="AM186">
        <v>0</v>
      </c>
      <c r="AN186">
        <v>0</v>
      </c>
      <c r="AO186">
        <v>1844.74</v>
      </c>
      <c r="AP186">
        <v>0</v>
      </c>
      <c r="AQ186">
        <v>2.78</v>
      </c>
      <c r="AR186">
        <v>0</v>
      </c>
      <c r="AS186">
        <v>0</v>
      </c>
      <c r="AT186">
        <v>70</v>
      </c>
      <c r="AU186">
        <v>10</v>
      </c>
      <c r="AV186">
        <v>1</v>
      </c>
      <c r="AW186">
        <v>1</v>
      </c>
      <c r="AZ186">
        <v>1</v>
      </c>
      <c r="BA186">
        <v>1</v>
      </c>
      <c r="BB186">
        <v>1</v>
      </c>
      <c r="BC186">
        <v>1</v>
      </c>
      <c r="BD186" t="s">
        <v>3</v>
      </c>
      <c r="BE186" t="s">
        <v>3</v>
      </c>
      <c r="BF186" t="s">
        <v>3</v>
      </c>
      <c r="BG186" t="s">
        <v>3</v>
      </c>
      <c r="BH186">
        <v>0</v>
      </c>
      <c r="BI186">
        <v>4</v>
      </c>
      <c r="BJ186" t="s">
        <v>238</v>
      </c>
      <c r="BM186">
        <v>0</v>
      </c>
      <c r="BN186">
        <v>0</v>
      </c>
      <c r="BO186" t="s">
        <v>3</v>
      </c>
      <c r="BP186">
        <v>0</v>
      </c>
      <c r="BQ186">
        <v>1</v>
      </c>
      <c r="BR186">
        <v>0</v>
      </c>
      <c r="BS186">
        <v>1</v>
      </c>
      <c r="BT186">
        <v>1</v>
      </c>
      <c r="BU186">
        <v>1</v>
      </c>
      <c r="BV186">
        <v>1</v>
      </c>
      <c r="BW186">
        <v>1</v>
      </c>
      <c r="BX186">
        <v>1</v>
      </c>
      <c r="BY186" t="s">
        <v>3</v>
      </c>
      <c r="BZ186">
        <v>70</v>
      </c>
      <c r="CA186">
        <v>10</v>
      </c>
      <c r="CB186" t="s">
        <v>3</v>
      </c>
      <c r="CE186">
        <v>0</v>
      </c>
      <c r="CF186">
        <v>0</v>
      </c>
      <c r="CG186">
        <v>0</v>
      </c>
      <c r="CM186">
        <v>0</v>
      </c>
      <c r="CN186" t="s">
        <v>3</v>
      </c>
      <c r="CO186">
        <v>0</v>
      </c>
      <c r="CP186">
        <f t="shared" si="372"/>
        <v>3689.7400000000002</v>
      </c>
      <c r="CQ186">
        <f t="shared" si="373"/>
        <v>0.26</v>
      </c>
      <c r="CR186">
        <f>(((((ET186*2))*BB186-((EU186*2))*BS186)+AE186*BS186)*AV186)</f>
        <v>0</v>
      </c>
      <c r="CS186">
        <f t="shared" si="374"/>
        <v>0</v>
      </c>
      <c r="CT186">
        <f t="shared" si="375"/>
        <v>3689.48</v>
      </c>
      <c r="CU186">
        <f t="shared" si="376"/>
        <v>0</v>
      </c>
      <c r="CV186">
        <f t="shared" si="377"/>
        <v>5.56</v>
      </c>
      <c r="CW186">
        <f t="shared" si="378"/>
        <v>0</v>
      </c>
      <c r="CX186">
        <f t="shared" si="379"/>
        <v>0</v>
      </c>
      <c r="CY186">
        <f t="shared" si="380"/>
        <v>2582.636</v>
      </c>
      <c r="CZ186">
        <f t="shared" si="381"/>
        <v>368.94800000000004</v>
      </c>
      <c r="DC186" t="s">
        <v>3</v>
      </c>
      <c r="DD186" t="s">
        <v>228</v>
      </c>
      <c r="DE186" t="s">
        <v>228</v>
      </c>
      <c r="DF186" t="s">
        <v>228</v>
      </c>
      <c r="DG186" t="s">
        <v>228</v>
      </c>
      <c r="DH186" t="s">
        <v>3</v>
      </c>
      <c r="DI186" t="s">
        <v>228</v>
      </c>
      <c r="DJ186" t="s">
        <v>228</v>
      </c>
      <c r="DK186" t="s">
        <v>3</v>
      </c>
      <c r="DL186" t="s">
        <v>3</v>
      </c>
      <c r="DM186" t="s">
        <v>3</v>
      </c>
      <c r="DN186">
        <v>0</v>
      </c>
      <c r="DO186">
        <v>0</v>
      </c>
      <c r="DP186">
        <v>1</v>
      </c>
      <c r="DQ186">
        <v>1</v>
      </c>
      <c r="DU186">
        <v>1013</v>
      </c>
      <c r="DV186" t="s">
        <v>222</v>
      </c>
      <c r="DW186" t="s">
        <v>222</v>
      </c>
      <c r="DX186">
        <v>1</v>
      </c>
      <c r="DZ186" t="s">
        <v>3</v>
      </c>
      <c r="EA186" t="s">
        <v>3</v>
      </c>
      <c r="EB186" t="s">
        <v>3</v>
      </c>
      <c r="EC186" t="s">
        <v>3</v>
      </c>
      <c r="EE186">
        <v>1441815344</v>
      </c>
      <c r="EF186">
        <v>1</v>
      </c>
      <c r="EG186" t="s">
        <v>20</v>
      </c>
      <c r="EH186">
        <v>0</v>
      </c>
      <c r="EI186" t="s">
        <v>3</v>
      </c>
      <c r="EJ186">
        <v>4</v>
      </c>
      <c r="EK186">
        <v>0</v>
      </c>
      <c r="EL186" t="s">
        <v>21</v>
      </c>
      <c r="EM186" t="s">
        <v>22</v>
      </c>
      <c r="EO186" t="s">
        <v>3</v>
      </c>
      <c r="EQ186">
        <v>0</v>
      </c>
      <c r="ER186">
        <v>1844.87</v>
      </c>
      <c r="ES186">
        <v>0.13</v>
      </c>
      <c r="ET186">
        <v>0</v>
      </c>
      <c r="EU186">
        <v>0</v>
      </c>
      <c r="EV186">
        <v>1844.74</v>
      </c>
      <c r="EW186">
        <v>2.78</v>
      </c>
      <c r="EX186">
        <v>0</v>
      </c>
      <c r="EY186">
        <v>0</v>
      </c>
      <c r="FQ186">
        <v>0</v>
      </c>
      <c r="FR186">
        <f t="shared" si="382"/>
        <v>0</v>
      </c>
      <c r="FS186">
        <v>0</v>
      </c>
      <c r="FX186">
        <v>70</v>
      </c>
      <c r="FY186">
        <v>10</v>
      </c>
      <c r="GA186" t="s">
        <v>3</v>
      </c>
      <c r="GD186">
        <v>0</v>
      </c>
      <c r="GF186">
        <v>-1375426856</v>
      </c>
      <c r="GG186">
        <v>2</v>
      </c>
      <c r="GH186">
        <v>1</v>
      </c>
      <c r="GI186">
        <v>-2</v>
      </c>
      <c r="GJ186">
        <v>0</v>
      </c>
      <c r="GK186">
        <f>ROUND(R186*(R12)/100,2)</f>
        <v>0</v>
      </c>
      <c r="GL186">
        <f t="shared" si="383"/>
        <v>0</v>
      </c>
      <c r="GM186">
        <f t="shared" si="384"/>
        <v>6641.33</v>
      </c>
      <c r="GN186">
        <f t="shared" si="385"/>
        <v>0</v>
      </c>
      <c r="GO186">
        <f t="shared" si="386"/>
        <v>0</v>
      </c>
      <c r="GP186">
        <f t="shared" si="387"/>
        <v>6641.33</v>
      </c>
      <c r="GR186">
        <v>0</v>
      </c>
      <c r="GS186">
        <v>3</v>
      </c>
      <c r="GT186">
        <v>0</v>
      </c>
      <c r="GU186" t="s">
        <v>3</v>
      </c>
      <c r="GV186">
        <f t="shared" si="388"/>
        <v>0</v>
      </c>
      <c r="GW186">
        <v>1</v>
      </c>
      <c r="GX186">
        <f t="shared" si="389"/>
        <v>0</v>
      </c>
      <c r="HA186">
        <v>0</v>
      </c>
      <c r="HB186">
        <v>0</v>
      </c>
      <c r="HC186">
        <f t="shared" si="390"/>
        <v>0</v>
      </c>
      <c r="HE186" t="s">
        <v>3</v>
      </c>
      <c r="HF186" t="s">
        <v>3</v>
      </c>
      <c r="HM186" t="s">
        <v>3</v>
      </c>
      <c r="HN186" t="s">
        <v>3</v>
      </c>
      <c r="HO186" t="s">
        <v>3</v>
      </c>
      <c r="HP186" t="s">
        <v>3</v>
      </c>
      <c r="HQ186" t="s">
        <v>3</v>
      </c>
      <c r="IK186">
        <v>0</v>
      </c>
    </row>
    <row r="187" spans="1:245" x14ac:dyDescent="0.2">
      <c r="A187">
        <v>17</v>
      </c>
      <c r="B187">
        <v>1</v>
      </c>
      <c r="C187">
        <f>ROW(SmtRes!A284)</f>
        <v>284</v>
      </c>
      <c r="D187">
        <f>ROW(EtalonRes!A376)</f>
        <v>376</v>
      </c>
      <c r="E187" t="s">
        <v>3</v>
      </c>
      <c r="F187" t="s">
        <v>239</v>
      </c>
      <c r="G187" t="s">
        <v>240</v>
      </c>
      <c r="H187" t="s">
        <v>222</v>
      </c>
      <c r="I187">
        <v>1</v>
      </c>
      <c r="J187">
        <v>0</v>
      </c>
      <c r="K187">
        <v>1</v>
      </c>
      <c r="O187">
        <f t="shared" si="358"/>
        <v>1990.98</v>
      </c>
      <c r="P187">
        <f t="shared" si="359"/>
        <v>0.26</v>
      </c>
      <c r="Q187">
        <f t="shared" si="360"/>
        <v>0</v>
      </c>
      <c r="R187">
        <f t="shared" si="361"/>
        <v>0</v>
      </c>
      <c r="S187">
        <f t="shared" si="362"/>
        <v>1990.72</v>
      </c>
      <c r="T187">
        <f t="shared" si="363"/>
        <v>0</v>
      </c>
      <c r="U187">
        <f t="shared" si="364"/>
        <v>3</v>
      </c>
      <c r="V187">
        <f t="shared" si="365"/>
        <v>0</v>
      </c>
      <c r="W187">
        <f t="shared" si="366"/>
        <v>0</v>
      </c>
      <c r="X187">
        <f t="shared" si="367"/>
        <v>1393.5</v>
      </c>
      <c r="Y187">
        <f t="shared" si="368"/>
        <v>199.07</v>
      </c>
      <c r="AA187">
        <v>-1</v>
      </c>
      <c r="AB187">
        <f t="shared" si="369"/>
        <v>1990.98</v>
      </c>
      <c r="AC187">
        <f>ROUND(((ES187*2)),6)</f>
        <v>0.26</v>
      </c>
      <c r="AD187">
        <f>ROUND(((((ET187*2))-((EU187*2)))+AE187),6)</f>
        <v>0</v>
      </c>
      <c r="AE187">
        <f>ROUND(((EU187*2)),6)</f>
        <v>0</v>
      </c>
      <c r="AF187">
        <f>ROUND(((EV187*2)),6)</f>
        <v>1990.72</v>
      </c>
      <c r="AG187">
        <f t="shared" si="370"/>
        <v>0</v>
      </c>
      <c r="AH187">
        <f>((EW187*2))</f>
        <v>3</v>
      </c>
      <c r="AI187">
        <f>((EX187*2))</f>
        <v>0</v>
      </c>
      <c r="AJ187">
        <f t="shared" si="371"/>
        <v>0</v>
      </c>
      <c r="AK187">
        <v>995.49</v>
      </c>
      <c r="AL187">
        <v>0.13</v>
      </c>
      <c r="AM187">
        <v>0</v>
      </c>
      <c r="AN187">
        <v>0</v>
      </c>
      <c r="AO187">
        <v>995.36</v>
      </c>
      <c r="AP187">
        <v>0</v>
      </c>
      <c r="AQ187">
        <v>1.5</v>
      </c>
      <c r="AR187">
        <v>0</v>
      </c>
      <c r="AS187">
        <v>0</v>
      </c>
      <c r="AT187">
        <v>70</v>
      </c>
      <c r="AU187">
        <v>10</v>
      </c>
      <c r="AV187">
        <v>1</v>
      </c>
      <c r="AW187">
        <v>1</v>
      </c>
      <c r="AZ187">
        <v>1</v>
      </c>
      <c r="BA187">
        <v>1</v>
      </c>
      <c r="BB187">
        <v>1</v>
      </c>
      <c r="BC187">
        <v>1</v>
      </c>
      <c r="BD187" t="s">
        <v>3</v>
      </c>
      <c r="BE187" t="s">
        <v>3</v>
      </c>
      <c r="BF187" t="s">
        <v>3</v>
      </c>
      <c r="BG187" t="s">
        <v>3</v>
      </c>
      <c r="BH187">
        <v>0</v>
      </c>
      <c r="BI187">
        <v>4</v>
      </c>
      <c r="BJ187" t="s">
        <v>241</v>
      </c>
      <c r="BM187">
        <v>0</v>
      </c>
      <c r="BN187">
        <v>0</v>
      </c>
      <c r="BO187" t="s">
        <v>3</v>
      </c>
      <c r="BP187">
        <v>0</v>
      </c>
      <c r="BQ187">
        <v>1</v>
      </c>
      <c r="BR187">
        <v>0</v>
      </c>
      <c r="BS187">
        <v>1</v>
      </c>
      <c r="BT187">
        <v>1</v>
      </c>
      <c r="BU187">
        <v>1</v>
      </c>
      <c r="BV187">
        <v>1</v>
      </c>
      <c r="BW187">
        <v>1</v>
      </c>
      <c r="BX187">
        <v>1</v>
      </c>
      <c r="BY187" t="s">
        <v>3</v>
      </c>
      <c r="BZ187">
        <v>70</v>
      </c>
      <c r="CA187">
        <v>10</v>
      </c>
      <c r="CB187" t="s">
        <v>3</v>
      </c>
      <c r="CE187">
        <v>0</v>
      </c>
      <c r="CF187">
        <v>0</v>
      </c>
      <c r="CG187">
        <v>0</v>
      </c>
      <c r="CM187">
        <v>0</v>
      </c>
      <c r="CN187" t="s">
        <v>3</v>
      </c>
      <c r="CO187">
        <v>0</v>
      </c>
      <c r="CP187">
        <f t="shared" si="372"/>
        <v>1990.98</v>
      </c>
      <c r="CQ187">
        <f t="shared" si="373"/>
        <v>0.26</v>
      </c>
      <c r="CR187">
        <f>(((((ET187*2))*BB187-((EU187*2))*BS187)+AE187*BS187)*AV187)</f>
        <v>0</v>
      </c>
      <c r="CS187">
        <f t="shared" si="374"/>
        <v>0</v>
      </c>
      <c r="CT187">
        <f t="shared" si="375"/>
        <v>1990.72</v>
      </c>
      <c r="CU187">
        <f t="shared" si="376"/>
        <v>0</v>
      </c>
      <c r="CV187">
        <f t="shared" si="377"/>
        <v>3</v>
      </c>
      <c r="CW187">
        <f t="shared" si="378"/>
        <v>0</v>
      </c>
      <c r="CX187">
        <f t="shared" si="379"/>
        <v>0</v>
      </c>
      <c r="CY187">
        <f t="shared" si="380"/>
        <v>1393.5039999999999</v>
      </c>
      <c r="CZ187">
        <f t="shared" si="381"/>
        <v>199.072</v>
      </c>
      <c r="DC187" t="s">
        <v>3</v>
      </c>
      <c r="DD187" t="s">
        <v>228</v>
      </c>
      <c r="DE187" t="s">
        <v>228</v>
      </c>
      <c r="DF187" t="s">
        <v>228</v>
      </c>
      <c r="DG187" t="s">
        <v>228</v>
      </c>
      <c r="DH187" t="s">
        <v>3</v>
      </c>
      <c r="DI187" t="s">
        <v>228</v>
      </c>
      <c r="DJ187" t="s">
        <v>228</v>
      </c>
      <c r="DK187" t="s">
        <v>3</v>
      </c>
      <c r="DL187" t="s">
        <v>3</v>
      </c>
      <c r="DM187" t="s">
        <v>3</v>
      </c>
      <c r="DN187">
        <v>0</v>
      </c>
      <c r="DO187">
        <v>0</v>
      </c>
      <c r="DP187">
        <v>1</v>
      </c>
      <c r="DQ187">
        <v>1</v>
      </c>
      <c r="DU187">
        <v>1013</v>
      </c>
      <c r="DV187" t="s">
        <v>222</v>
      </c>
      <c r="DW187" t="s">
        <v>222</v>
      </c>
      <c r="DX187">
        <v>1</v>
      </c>
      <c r="DZ187" t="s">
        <v>3</v>
      </c>
      <c r="EA187" t="s">
        <v>3</v>
      </c>
      <c r="EB187" t="s">
        <v>3</v>
      </c>
      <c r="EC187" t="s">
        <v>3</v>
      </c>
      <c r="EE187">
        <v>1441815344</v>
      </c>
      <c r="EF187">
        <v>1</v>
      </c>
      <c r="EG187" t="s">
        <v>20</v>
      </c>
      <c r="EH187">
        <v>0</v>
      </c>
      <c r="EI187" t="s">
        <v>3</v>
      </c>
      <c r="EJ187">
        <v>4</v>
      </c>
      <c r="EK187">
        <v>0</v>
      </c>
      <c r="EL187" t="s">
        <v>21</v>
      </c>
      <c r="EM187" t="s">
        <v>22</v>
      </c>
      <c r="EO187" t="s">
        <v>3</v>
      </c>
      <c r="EQ187">
        <v>1024</v>
      </c>
      <c r="ER187">
        <v>995.49</v>
      </c>
      <c r="ES187">
        <v>0.13</v>
      </c>
      <c r="ET187">
        <v>0</v>
      </c>
      <c r="EU187">
        <v>0</v>
      </c>
      <c r="EV187">
        <v>995.36</v>
      </c>
      <c r="EW187">
        <v>1.5</v>
      </c>
      <c r="EX187">
        <v>0</v>
      </c>
      <c r="EY187">
        <v>0</v>
      </c>
      <c r="FQ187">
        <v>0</v>
      </c>
      <c r="FR187">
        <f t="shared" si="382"/>
        <v>0</v>
      </c>
      <c r="FS187">
        <v>0</v>
      </c>
      <c r="FX187">
        <v>70</v>
      </c>
      <c r="FY187">
        <v>10</v>
      </c>
      <c r="GA187" t="s">
        <v>3</v>
      </c>
      <c r="GD187">
        <v>0</v>
      </c>
      <c r="GF187">
        <v>1316401234</v>
      </c>
      <c r="GG187">
        <v>2</v>
      </c>
      <c r="GH187">
        <v>1</v>
      </c>
      <c r="GI187">
        <v>-2</v>
      </c>
      <c r="GJ187">
        <v>0</v>
      </c>
      <c r="GK187">
        <f>ROUND(R187*(R12)/100,2)</f>
        <v>0</v>
      </c>
      <c r="GL187">
        <f t="shared" si="383"/>
        <v>0</v>
      </c>
      <c r="GM187">
        <f t="shared" si="384"/>
        <v>3583.55</v>
      </c>
      <c r="GN187">
        <f t="shared" si="385"/>
        <v>0</v>
      </c>
      <c r="GO187">
        <f t="shared" si="386"/>
        <v>0</v>
      </c>
      <c r="GP187">
        <f t="shared" si="387"/>
        <v>3583.55</v>
      </c>
      <c r="GR187">
        <v>0</v>
      </c>
      <c r="GS187">
        <v>3</v>
      </c>
      <c r="GT187">
        <v>0</v>
      </c>
      <c r="GU187" t="s">
        <v>3</v>
      </c>
      <c r="GV187">
        <f t="shared" si="388"/>
        <v>0</v>
      </c>
      <c r="GW187">
        <v>1</v>
      </c>
      <c r="GX187">
        <f t="shared" si="389"/>
        <v>0</v>
      </c>
      <c r="HA187">
        <v>0</v>
      </c>
      <c r="HB187">
        <v>0</v>
      </c>
      <c r="HC187">
        <f t="shared" si="390"/>
        <v>0</v>
      </c>
      <c r="HE187" t="s">
        <v>3</v>
      </c>
      <c r="HF187" t="s">
        <v>3</v>
      </c>
      <c r="HM187" t="s">
        <v>3</v>
      </c>
      <c r="HN187" t="s">
        <v>3</v>
      </c>
      <c r="HO187" t="s">
        <v>3</v>
      </c>
      <c r="HP187" t="s">
        <v>3</v>
      </c>
      <c r="HQ187" t="s">
        <v>3</v>
      </c>
      <c r="IK187">
        <v>0</v>
      </c>
    </row>
    <row r="188" spans="1:245" x14ac:dyDescent="0.2">
      <c r="A188">
        <v>17</v>
      </c>
      <c r="B188">
        <v>1</v>
      </c>
      <c r="C188">
        <f>ROW(SmtRes!A288)</f>
        <v>288</v>
      </c>
      <c r="D188">
        <f>ROW(EtalonRes!A380)</f>
        <v>380</v>
      </c>
      <c r="E188" t="s">
        <v>3</v>
      </c>
      <c r="F188" t="s">
        <v>242</v>
      </c>
      <c r="G188" t="s">
        <v>243</v>
      </c>
      <c r="H188" t="s">
        <v>18</v>
      </c>
      <c r="I188">
        <v>1</v>
      </c>
      <c r="J188">
        <v>0</v>
      </c>
      <c r="K188">
        <v>1</v>
      </c>
      <c r="O188">
        <f t="shared" si="358"/>
        <v>11624.28</v>
      </c>
      <c r="P188">
        <f t="shared" si="359"/>
        <v>858.24</v>
      </c>
      <c r="Q188">
        <f t="shared" si="360"/>
        <v>3815.18</v>
      </c>
      <c r="R188">
        <f t="shared" si="361"/>
        <v>2404.96</v>
      </c>
      <c r="S188">
        <f t="shared" si="362"/>
        <v>6950.86</v>
      </c>
      <c r="T188">
        <f t="shared" si="363"/>
        <v>0</v>
      </c>
      <c r="U188">
        <f t="shared" si="364"/>
        <v>11.37</v>
      </c>
      <c r="V188">
        <f t="shared" si="365"/>
        <v>0</v>
      </c>
      <c r="W188">
        <f t="shared" si="366"/>
        <v>0</v>
      </c>
      <c r="X188">
        <f t="shared" si="367"/>
        <v>4865.6000000000004</v>
      </c>
      <c r="Y188">
        <f t="shared" si="368"/>
        <v>695.09</v>
      </c>
      <c r="AA188">
        <v>-1</v>
      </c>
      <c r="AB188">
        <f t="shared" si="369"/>
        <v>11624.28</v>
      </c>
      <c r="AC188">
        <f>ROUND((ES188),6)</f>
        <v>858.24</v>
      </c>
      <c r="AD188">
        <f>ROUND((((ET188)-(EU188))+AE188),6)</f>
        <v>3815.18</v>
      </c>
      <c r="AE188">
        <f>ROUND((EU188),6)</f>
        <v>2404.96</v>
      </c>
      <c r="AF188">
        <f>ROUND((EV188),6)</f>
        <v>6950.86</v>
      </c>
      <c r="AG188">
        <f t="shared" si="370"/>
        <v>0</v>
      </c>
      <c r="AH188">
        <f>(EW188)</f>
        <v>11.37</v>
      </c>
      <c r="AI188">
        <f>(EX188)</f>
        <v>0</v>
      </c>
      <c r="AJ188">
        <f t="shared" si="371"/>
        <v>0</v>
      </c>
      <c r="AK188">
        <v>11624.28</v>
      </c>
      <c r="AL188">
        <v>858.24</v>
      </c>
      <c r="AM188">
        <v>3815.18</v>
      </c>
      <c r="AN188">
        <v>2404.96</v>
      </c>
      <c r="AO188">
        <v>6950.86</v>
      </c>
      <c r="AP188">
        <v>0</v>
      </c>
      <c r="AQ188">
        <v>11.37</v>
      </c>
      <c r="AR188">
        <v>0</v>
      </c>
      <c r="AS188">
        <v>0</v>
      </c>
      <c r="AT188">
        <v>70</v>
      </c>
      <c r="AU188">
        <v>10</v>
      </c>
      <c r="AV188">
        <v>1</v>
      </c>
      <c r="AW188">
        <v>1</v>
      </c>
      <c r="AZ188">
        <v>1</v>
      </c>
      <c r="BA188">
        <v>1</v>
      </c>
      <c r="BB188">
        <v>1</v>
      </c>
      <c r="BC188">
        <v>1</v>
      </c>
      <c r="BD188" t="s">
        <v>3</v>
      </c>
      <c r="BE188" t="s">
        <v>3</v>
      </c>
      <c r="BF188" t="s">
        <v>3</v>
      </c>
      <c r="BG188" t="s">
        <v>3</v>
      </c>
      <c r="BH188">
        <v>0</v>
      </c>
      <c r="BI188">
        <v>4</v>
      </c>
      <c r="BJ188" t="s">
        <v>244</v>
      </c>
      <c r="BM188">
        <v>0</v>
      </c>
      <c r="BN188">
        <v>0</v>
      </c>
      <c r="BO188" t="s">
        <v>3</v>
      </c>
      <c r="BP188">
        <v>0</v>
      </c>
      <c r="BQ188">
        <v>1</v>
      </c>
      <c r="BR188">
        <v>0</v>
      </c>
      <c r="BS188">
        <v>1</v>
      </c>
      <c r="BT188">
        <v>1</v>
      </c>
      <c r="BU188">
        <v>1</v>
      </c>
      <c r="BV188">
        <v>1</v>
      </c>
      <c r="BW188">
        <v>1</v>
      </c>
      <c r="BX188">
        <v>1</v>
      </c>
      <c r="BY188" t="s">
        <v>3</v>
      </c>
      <c r="BZ188">
        <v>70</v>
      </c>
      <c r="CA188">
        <v>10</v>
      </c>
      <c r="CB188" t="s">
        <v>3</v>
      </c>
      <c r="CE188">
        <v>0</v>
      </c>
      <c r="CF188">
        <v>0</v>
      </c>
      <c r="CG188">
        <v>0</v>
      </c>
      <c r="CM188">
        <v>0</v>
      </c>
      <c r="CN188" t="s">
        <v>3</v>
      </c>
      <c r="CO188">
        <v>0</v>
      </c>
      <c r="CP188">
        <f t="shared" si="372"/>
        <v>11624.279999999999</v>
      </c>
      <c r="CQ188">
        <f t="shared" si="373"/>
        <v>858.24</v>
      </c>
      <c r="CR188">
        <f>((((ET188)*BB188-(EU188)*BS188)+AE188*BS188)*AV188)</f>
        <v>3815.18</v>
      </c>
      <c r="CS188">
        <f t="shared" si="374"/>
        <v>2404.96</v>
      </c>
      <c r="CT188">
        <f t="shared" si="375"/>
        <v>6950.86</v>
      </c>
      <c r="CU188">
        <f t="shared" si="376"/>
        <v>0</v>
      </c>
      <c r="CV188">
        <f t="shared" si="377"/>
        <v>11.37</v>
      </c>
      <c r="CW188">
        <f t="shared" si="378"/>
        <v>0</v>
      </c>
      <c r="CX188">
        <f t="shared" si="379"/>
        <v>0</v>
      </c>
      <c r="CY188">
        <f t="shared" si="380"/>
        <v>4865.6019999999999</v>
      </c>
      <c r="CZ188">
        <f t="shared" si="381"/>
        <v>695.0859999999999</v>
      </c>
      <c r="DC188" t="s">
        <v>3</v>
      </c>
      <c r="DD188" t="s">
        <v>3</v>
      </c>
      <c r="DE188" t="s">
        <v>3</v>
      </c>
      <c r="DF188" t="s">
        <v>3</v>
      </c>
      <c r="DG188" t="s">
        <v>3</v>
      </c>
      <c r="DH188" t="s">
        <v>3</v>
      </c>
      <c r="DI188" t="s">
        <v>3</v>
      </c>
      <c r="DJ188" t="s">
        <v>3</v>
      </c>
      <c r="DK188" t="s">
        <v>3</v>
      </c>
      <c r="DL188" t="s">
        <v>3</v>
      </c>
      <c r="DM188" t="s">
        <v>3</v>
      </c>
      <c r="DN188">
        <v>0</v>
      </c>
      <c r="DO188">
        <v>0</v>
      </c>
      <c r="DP188">
        <v>1</v>
      </c>
      <c r="DQ188">
        <v>1</v>
      </c>
      <c r="DU188">
        <v>16987630</v>
      </c>
      <c r="DV188" t="s">
        <v>18</v>
      </c>
      <c r="DW188" t="s">
        <v>18</v>
      </c>
      <c r="DX188">
        <v>1</v>
      </c>
      <c r="DZ188" t="s">
        <v>3</v>
      </c>
      <c r="EA188" t="s">
        <v>3</v>
      </c>
      <c r="EB188" t="s">
        <v>3</v>
      </c>
      <c r="EC188" t="s">
        <v>3</v>
      </c>
      <c r="EE188">
        <v>1441815344</v>
      </c>
      <c r="EF188">
        <v>1</v>
      </c>
      <c r="EG188" t="s">
        <v>20</v>
      </c>
      <c r="EH188">
        <v>0</v>
      </c>
      <c r="EI188" t="s">
        <v>3</v>
      </c>
      <c r="EJ188">
        <v>4</v>
      </c>
      <c r="EK188">
        <v>0</v>
      </c>
      <c r="EL188" t="s">
        <v>21</v>
      </c>
      <c r="EM188" t="s">
        <v>22</v>
      </c>
      <c r="EO188" t="s">
        <v>3</v>
      </c>
      <c r="EQ188">
        <v>1024</v>
      </c>
      <c r="ER188">
        <v>11624.28</v>
      </c>
      <c r="ES188">
        <v>858.24</v>
      </c>
      <c r="ET188">
        <v>3815.18</v>
      </c>
      <c r="EU188">
        <v>2404.96</v>
      </c>
      <c r="EV188">
        <v>6950.86</v>
      </c>
      <c r="EW188">
        <v>11.37</v>
      </c>
      <c r="EX188">
        <v>0</v>
      </c>
      <c r="EY188">
        <v>0</v>
      </c>
      <c r="FQ188">
        <v>0</v>
      </c>
      <c r="FR188">
        <f t="shared" si="382"/>
        <v>0</v>
      </c>
      <c r="FS188">
        <v>0</v>
      </c>
      <c r="FX188">
        <v>70</v>
      </c>
      <c r="FY188">
        <v>10</v>
      </c>
      <c r="GA188" t="s">
        <v>3</v>
      </c>
      <c r="GD188">
        <v>0</v>
      </c>
      <c r="GF188">
        <v>-766424164</v>
      </c>
      <c r="GG188">
        <v>2</v>
      </c>
      <c r="GH188">
        <v>1</v>
      </c>
      <c r="GI188">
        <v>-2</v>
      </c>
      <c r="GJ188">
        <v>0</v>
      </c>
      <c r="GK188">
        <f>ROUND(R188*(R12)/100,2)</f>
        <v>2597.36</v>
      </c>
      <c r="GL188">
        <f t="shared" si="383"/>
        <v>0</v>
      </c>
      <c r="GM188">
        <f t="shared" si="384"/>
        <v>19782.330000000002</v>
      </c>
      <c r="GN188">
        <f t="shared" si="385"/>
        <v>0</v>
      </c>
      <c r="GO188">
        <f t="shared" si="386"/>
        <v>0</v>
      </c>
      <c r="GP188">
        <f t="shared" si="387"/>
        <v>19782.330000000002</v>
      </c>
      <c r="GR188">
        <v>0</v>
      </c>
      <c r="GS188">
        <v>3</v>
      </c>
      <c r="GT188">
        <v>0</v>
      </c>
      <c r="GU188" t="s">
        <v>3</v>
      </c>
      <c r="GV188">
        <f t="shared" si="388"/>
        <v>0</v>
      </c>
      <c r="GW188">
        <v>1</v>
      </c>
      <c r="GX188">
        <f t="shared" si="389"/>
        <v>0</v>
      </c>
      <c r="HA188">
        <v>0</v>
      </c>
      <c r="HB188">
        <v>0</v>
      </c>
      <c r="HC188">
        <f t="shared" si="390"/>
        <v>0</v>
      </c>
      <c r="HE188" t="s">
        <v>3</v>
      </c>
      <c r="HF188" t="s">
        <v>3</v>
      </c>
      <c r="HM188" t="s">
        <v>3</v>
      </c>
      <c r="HN188" t="s">
        <v>3</v>
      </c>
      <c r="HO188" t="s">
        <v>3</v>
      </c>
      <c r="HP188" t="s">
        <v>3</v>
      </c>
      <c r="HQ188" t="s">
        <v>3</v>
      </c>
      <c r="IK188">
        <v>0</v>
      </c>
    </row>
    <row r="189" spans="1:245" x14ac:dyDescent="0.2">
      <c r="A189">
        <v>17</v>
      </c>
      <c r="B189">
        <v>1</v>
      </c>
      <c r="C189">
        <f>ROW(SmtRes!A297)</f>
        <v>297</v>
      </c>
      <c r="D189">
        <f>ROW(EtalonRes!A389)</f>
        <v>389</v>
      </c>
      <c r="E189" t="s">
        <v>3</v>
      </c>
      <c r="F189" t="s">
        <v>245</v>
      </c>
      <c r="G189" t="s">
        <v>246</v>
      </c>
      <c r="H189" t="s">
        <v>222</v>
      </c>
      <c r="I189">
        <v>1</v>
      </c>
      <c r="J189">
        <v>0</v>
      </c>
      <c r="K189">
        <v>1</v>
      </c>
      <c r="O189">
        <f t="shared" si="358"/>
        <v>49747.16</v>
      </c>
      <c r="P189">
        <f t="shared" si="359"/>
        <v>63.92</v>
      </c>
      <c r="Q189">
        <f t="shared" si="360"/>
        <v>19028.48</v>
      </c>
      <c r="R189">
        <f t="shared" si="361"/>
        <v>11625.04</v>
      </c>
      <c r="S189">
        <f t="shared" si="362"/>
        <v>30654.76</v>
      </c>
      <c r="T189">
        <f t="shared" si="363"/>
        <v>0</v>
      </c>
      <c r="U189">
        <f t="shared" si="364"/>
        <v>55.08</v>
      </c>
      <c r="V189">
        <f t="shared" si="365"/>
        <v>0</v>
      </c>
      <c r="W189">
        <f t="shared" si="366"/>
        <v>0</v>
      </c>
      <c r="X189">
        <f t="shared" si="367"/>
        <v>21458.33</v>
      </c>
      <c r="Y189">
        <f t="shared" si="368"/>
        <v>3065.48</v>
      </c>
      <c r="AA189">
        <v>-1</v>
      </c>
      <c r="AB189">
        <f t="shared" si="369"/>
        <v>49747.16</v>
      </c>
      <c r="AC189">
        <f>ROUND(((ES189*4)),6)</f>
        <v>63.92</v>
      </c>
      <c r="AD189">
        <f>ROUND(((((ET189*4))-((EU189*4)))+AE189),6)</f>
        <v>19028.48</v>
      </c>
      <c r="AE189">
        <f t="shared" ref="AE189:AF191" si="391">ROUND(((EU189*4)),6)</f>
        <v>11625.04</v>
      </c>
      <c r="AF189">
        <f t="shared" si="391"/>
        <v>30654.76</v>
      </c>
      <c r="AG189">
        <f t="shared" si="370"/>
        <v>0</v>
      </c>
      <c r="AH189">
        <f t="shared" ref="AH189:AI191" si="392">((EW189*4))</f>
        <v>55.08</v>
      </c>
      <c r="AI189">
        <f t="shared" si="392"/>
        <v>0</v>
      </c>
      <c r="AJ189">
        <f t="shared" si="371"/>
        <v>0</v>
      </c>
      <c r="AK189">
        <v>12436.79</v>
      </c>
      <c r="AL189">
        <v>15.98</v>
      </c>
      <c r="AM189">
        <v>4757.12</v>
      </c>
      <c r="AN189">
        <v>2906.26</v>
      </c>
      <c r="AO189">
        <v>7663.69</v>
      </c>
      <c r="AP189">
        <v>0</v>
      </c>
      <c r="AQ189">
        <v>13.77</v>
      </c>
      <c r="AR189">
        <v>0</v>
      </c>
      <c r="AS189">
        <v>0</v>
      </c>
      <c r="AT189">
        <v>70</v>
      </c>
      <c r="AU189">
        <v>10</v>
      </c>
      <c r="AV189">
        <v>1</v>
      </c>
      <c r="AW189">
        <v>1</v>
      </c>
      <c r="AZ189">
        <v>1</v>
      </c>
      <c r="BA189">
        <v>1</v>
      </c>
      <c r="BB189">
        <v>1</v>
      </c>
      <c r="BC189">
        <v>1</v>
      </c>
      <c r="BD189" t="s">
        <v>3</v>
      </c>
      <c r="BE189" t="s">
        <v>3</v>
      </c>
      <c r="BF189" t="s">
        <v>3</v>
      </c>
      <c r="BG189" t="s">
        <v>3</v>
      </c>
      <c r="BH189">
        <v>0</v>
      </c>
      <c r="BI189">
        <v>4</v>
      </c>
      <c r="BJ189" t="s">
        <v>247</v>
      </c>
      <c r="BM189">
        <v>0</v>
      </c>
      <c r="BN189">
        <v>0</v>
      </c>
      <c r="BO189" t="s">
        <v>3</v>
      </c>
      <c r="BP189">
        <v>0</v>
      </c>
      <c r="BQ189">
        <v>1</v>
      </c>
      <c r="BR189">
        <v>0</v>
      </c>
      <c r="BS189">
        <v>1</v>
      </c>
      <c r="BT189">
        <v>1</v>
      </c>
      <c r="BU189">
        <v>1</v>
      </c>
      <c r="BV189">
        <v>1</v>
      </c>
      <c r="BW189">
        <v>1</v>
      </c>
      <c r="BX189">
        <v>1</v>
      </c>
      <c r="BY189" t="s">
        <v>3</v>
      </c>
      <c r="BZ189">
        <v>70</v>
      </c>
      <c r="CA189">
        <v>10</v>
      </c>
      <c r="CB189" t="s">
        <v>3</v>
      </c>
      <c r="CE189">
        <v>0</v>
      </c>
      <c r="CF189">
        <v>0</v>
      </c>
      <c r="CG189">
        <v>0</v>
      </c>
      <c r="CM189">
        <v>0</v>
      </c>
      <c r="CN189" t="s">
        <v>3</v>
      </c>
      <c r="CO189">
        <v>0</v>
      </c>
      <c r="CP189">
        <f t="shared" si="372"/>
        <v>49747.159999999996</v>
      </c>
      <c r="CQ189">
        <f t="shared" si="373"/>
        <v>63.92</v>
      </c>
      <c r="CR189">
        <f>(((((ET189*4))*BB189-((EU189*4))*BS189)+AE189*BS189)*AV189)</f>
        <v>19028.48</v>
      </c>
      <c r="CS189">
        <f t="shared" si="374"/>
        <v>11625.04</v>
      </c>
      <c r="CT189">
        <f t="shared" si="375"/>
        <v>30654.76</v>
      </c>
      <c r="CU189">
        <f t="shared" si="376"/>
        <v>0</v>
      </c>
      <c r="CV189">
        <f t="shared" si="377"/>
        <v>55.08</v>
      </c>
      <c r="CW189">
        <f t="shared" si="378"/>
        <v>0</v>
      </c>
      <c r="CX189">
        <f t="shared" si="379"/>
        <v>0</v>
      </c>
      <c r="CY189">
        <f t="shared" si="380"/>
        <v>21458.331999999999</v>
      </c>
      <c r="CZ189">
        <f t="shared" si="381"/>
        <v>3065.4759999999997</v>
      </c>
      <c r="DC189" t="s">
        <v>3</v>
      </c>
      <c r="DD189" t="s">
        <v>93</v>
      </c>
      <c r="DE189" t="s">
        <v>93</v>
      </c>
      <c r="DF189" t="s">
        <v>93</v>
      </c>
      <c r="DG189" t="s">
        <v>93</v>
      </c>
      <c r="DH189" t="s">
        <v>3</v>
      </c>
      <c r="DI189" t="s">
        <v>93</v>
      </c>
      <c r="DJ189" t="s">
        <v>93</v>
      </c>
      <c r="DK189" t="s">
        <v>3</v>
      </c>
      <c r="DL189" t="s">
        <v>3</v>
      </c>
      <c r="DM189" t="s">
        <v>3</v>
      </c>
      <c r="DN189">
        <v>0</v>
      </c>
      <c r="DO189">
        <v>0</v>
      </c>
      <c r="DP189">
        <v>1</v>
      </c>
      <c r="DQ189">
        <v>1</v>
      </c>
      <c r="DU189">
        <v>1013</v>
      </c>
      <c r="DV189" t="s">
        <v>222</v>
      </c>
      <c r="DW189" t="s">
        <v>222</v>
      </c>
      <c r="DX189">
        <v>1</v>
      </c>
      <c r="DZ189" t="s">
        <v>3</v>
      </c>
      <c r="EA189" t="s">
        <v>3</v>
      </c>
      <c r="EB189" t="s">
        <v>3</v>
      </c>
      <c r="EC189" t="s">
        <v>3</v>
      </c>
      <c r="EE189">
        <v>1441815344</v>
      </c>
      <c r="EF189">
        <v>1</v>
      </c>
      <c r="EG189" t="s">
        <v>20</v>
      </c>
      <c r="EH189">
        <v>0</v>
      </c>
      <c r="EI189" t="s">
        <v>3</v>
      </c>
      <c r="EJ189">
        <v>4</v>
      </c>
      <c r="EK189">
        <v>0</v>
      </c>
      <c r="EL189" t="s">
        <v>21</v>
      </c>
      <c r="EM189" t="s">
        <v>22</v>
      </c>
      <c r="EO189" t="s">
        <v>3</v>
      </c>
      <c r="EQ189">
        <v>1024</v>
      </c>
      <c r="ER189">
        <v>12436.79</v>
      </c>
      <c r="ES189">
        <v>15.98</v>
      </c>
      <c r="ET189">
        <v>4757.12</v>
      </c>
      <c r="EU189">
        <v>2906.26</v>
      </c>
      <c r="EV189">
        <v>7663.69</v>
      </c>
      <c r="EW189">
        <v>13.77</v>
      </c>
      <c r="EX189">
        <v>0</v>
      </c>
      <c r="EY189">
        <v>0</v>
      </c>
      <c r="FQ189">
        <v>0</v>
      </c>
      <c r="FR189">
        <f t="shared" si="382"/>
        <v>0</v>
      </c>
      <c r="FS189">
        <v>0</v>
      </c>
      <c r="FX189">
        <v>70</v>
      </c>
      <c r="FY189">
        <v>10</v>
      </c>
      <c r="GA189" t="s">
        <v>3</v>
      </c>
      <c r="GD189">
        <v>0</v>
      </c>
      <c r="GF189">
        <v>-527866067</v>
      </c>
      <c r="GG189">
        <v>2</v>
      </c>
      <c r="GH189">
        <v>1</v>
      </c>
      <c r="GI189">
        <v>-2</v>
      </c>
      <c r="GJ189">
        <v>0</v>
      </c>
      <c r="GK189">
        <f>ROUND(R189*(R12)/100,2)</f>
        <v>12555.04</v>
      </c>
      <c r="GL189">
        <f t="shared" si="383"/>
        <v>0</v>
      </c>
      <c r="GM189">
        <f t="shared" si="384"/>
        <v>86826.01</v>
      </c>
      <c r="GN189">
        <f t="shared" si="385"/>
        <v>0</v>
      </c>
      <c r="GO189">
        <f t="shared" si="386"/>
        <v>0</v>
      </c>
      <c r="GP189">
        <f t="shared" si="387"/>
        <v>86826.01</v>
      </c>
      <c r="GR189">
        <v>0</v>
      </c>
      <c r="GS189">
        <v>3</v>
      </c>
      <c r="GT189">
        <v>0</v>
      </c>
      <c r="GU189" t="s">
        <v>3</v>
      </c>
      <c r="GV189">
        <f t="shared" si="388"/>
        <v>0</v>
      </c>
      <c r="GW189">
        <v>1</v>
      </c>
      <c r="GX189">
        <f t="shared" si="389"/>
        <v>0</v>
      </c>
      <c r="HA189">
        <v>0</v>
      </c>
      <c r="HB189">
        <v>0</v>
      </c>
      <c r="HC189">
        <f t="shared" si="390"/>
        <v>0</v>
      </c>
      <c r="HE189" t="s">
        <v>3</v>
      </c>
      <c r="HF189" t="s">
        <v>3</v>
      </c>
      <c r="HM189" t="s">
        <v>3</v>
      </c>
      <c r="HN189" t="s">
        <v>3</v>
      </c>
      <c r="HO189" t="s">
        <v>3</v>
      </c>
      <c r="HP189" t="s">
        <v>3</v>
      </c>
      <c r="HQ189" t="s">
        <v>3</v>
      </c>
      <c r="IK189">
        <v>0</v>
      </c>
    </row>
    <row r="190" spans="1:245" x14ac:dyDescent="0.2">
      <c r="A190">
        <v>17</v>
      </c>
      <c r="B190">
        <v>1</v>
      </c>
      <c r="D190">
        <f>ROW(EtalonRes!A393)</f>
        <v>393</v>
      </c>
      <c r="E190" t="s">
        <v>3</v>
      </c>
      <c r="F190" t="s">
        <v>248</v>
      </c>
      <c r="G190" t="s">
        <v>249</v>
      </c>
      <c r="H190" t="s">
        <v>222</v>
      </c>
      <c r="I190">
        <v>1</v>
      </c>
      <c r="J190">
        <v>0</v>
      </c>
      <c r="K190">
        <v>1</v>
      </c>
      <c r="O190">
        <f t="shared" si="358"/>
        <v>33275.839999999997</v>
      </c>
      <c r="P190">
        <f t="shared" si="359"/>
        <v>22.68</v>
      </c>
      <c r="Q190">
        <f t="shared" si="360"/>
        <v>14859.56</v>
      </c>
      <c r="R190">
        <f t="shared" si="361"/>
        <v>9354.08</v>
      </c>
      <c r="S190">
        <f t="shared" si="362"/>
        <v>18393.599999999999</v>
      </c>
      <c r="T190">
        <f t="shared" si="363"/>
        <v>0</v>
      </c>
      <c r="U190">
        <f t="shared" si="364"/>
        <v>30.24</v>
      </c>
      <c r="V190">
        <f t="shared" si="365"/>
        <v>0</v>
      </c>
      <c r="W190">
        <f t="shared" si="366"/>
        <v>0</v>
      </c>
      <c r="X190">
        <f t="shared" si="367"/>
        <v>12875.52</v>
      </c>
      <c r="Y190">
        <f t="shared" si="368"/>
        <v>1839.36</v>
      </c>
      <c r="AA190">
        <v>-1</v>
      </c>
      <c r="AB190">
        <f t="shared" si="369"/>
        <v>33275.839999999997</v>
      </c>
      <c r="AC190">
        <f>ROUND(((ES190*4)),6)</f>
        <v>22.68</v>
      </c>
      <c r="AD190">
        <f>ROUND(((((ET190*4))-((EU190*4)))+AE190),6)</f>
        <v>14859.56</v>
      </c>
      <c r="AE190">
        <f t="shared" si="391"/>
        <v>9354.08</v>
      </c>
      <c r="AF190">
        <f t="shared" si="391"/>
        <v>18393.599999999999</v>
      </c>
      <c r="AG190">
        <f t="shared" si="370"/>
        <v>0</v>
      </c>
      <c r="AH190">
        <f t="shared" si="392"/>
        <v>30.24</v>
      </c>
      <c r="AI190">
        <f t="shared" si="392"/>
        <v>0</v>
      </c>
      <c r="AJ190">
        <f t="shared" si="371"/>
        <v>0</v>
      </c>
      <c r="AK190">
        <v>8318.9599999999991</v>
      </c>
      <c r="AL190">
        <v>5.67</v>
      </c>
      <c r="AM190">
        <v>3714.89</v>
      </c>
      <c r="AN190">
        <v>2338.52</v>
      </c>
      <c r="AO190">
        <v>4598.3999999999996</v>
      </c>
      <c r="AP190">
        <v>0</v>
      </c>
      <c r="AQ190">
        <v>7.56</v>
      </c>
      <c r="AR190">
        <v>0</v>
      </c>
      <c r="AS190">
        <v>0</v>
      </c>
      <c r="AT190">
        <v>70</v>
      </c>
      <c r="AU190">
        <v>10</v>
      </c>
      <c r="AV190">
        <v>1</v>
      </c>
      <c r="AW190">
        <v>1</v>
      </c>
      <c r="AZ190">
        <v>1</v>
      </c>
      <c r="BA190">
        <v>1</v>
      </c>
      <c r="BB190">
        <v>1</v>
      </c>
      <c r="BC190">
        <v>1</v>
      </c>
      <c r="BD190" t="s">
        <v>3</v>
      </c>
      <c r="BE190" t="s">
        <v>3</v>
      </c>
      <c r="BF190" t="s">
        <v>3</v>
      </c>
      <c r="BG190" t="s">
        <v>3</v>
      </c>
      <c r="BH190">
        <v>0</v>
      </c>
      <c r="BI190">
        <v>4</v>
      </c>
      <c r="BJ190" t="s">
        <v>250</v>
      </c>
      <c r="BM190">
        <v>0</v>
      </c>
      <c r="BN190">
        <v>0</v>
      </c>
      <c r="BO190" t="s">
        <v>3</v>
      </c>
      <c r="BP190">
        <v>0</v>
      </c>
      <c r="BQ190">
        <v>1</v>
      </c>
      <c r="BR190">
        <v>0</v>
      </c>
      <c r="BS190">
        <v>1</v>
      </c>
      <c r="BT190">
        <v>1</v>
      </c>
      <c r="BU190">
        <v>1</v>
      </c>
      <c r="BV190">
        <v>1</v>
      </c>
      <c r="BW190">
        <v>1</v>
      </c>
      <c r="BX190">
        <v>1</v>
      </c>
      <c r="BY190" t="s">
        <v>3</v>
      </c>
      <c r="BZ190">
        <v>70</v>
      </c>
      <c r="CA190">
        <v>10</v>
      </c>
      <c r="CB190" t="s">
        <v>3</v>
      </c>
      <c r="CE190">
        <v>0</v>
      </c>
      <c r="CF190">
        <v>0</v>
      </c>
      <c r="CG190">
        <v>0</v>
      </c>
      <c r="CM190">
        <v>0</v>
      </c>
      <c r="CN190" t="s">
        <v>3</v>
      </c>
      <c r="CO190">
        <v>0</v>
      </c>
      <c r="CP190">
        <f t="shared" si="372"/>
        <v>33275.839999999997</v>
      </c>
      <c r="CQ190">
        <f t="shared" si="373"/>
        <v>22.68</v>
      </c>
      <c r="CR190">
        <f>(((((ET190*4))*BB190-((EU190*4))*BS190)+AE190*BS190)*AV190)</f>
        <v>14859.56</v>
      </c>
      <c r="CS190">
        <f t="shared" si="374"/>
        <v>9354.08</v>
      </c>
      <c r="CT190">
        <f t="shared" si="375"/>
        <v>18393.599999999999</v>
      </c>
      <c r="CU190">
        <f t="shared" si="376"/>
        <v>0</v>
      </c>
      <c r="CV190">
        <f t="shared" si="377"/>
        <v>30.24</v>
      </c>
      <c r="CW190">
        <f t="shared" si="378"/>
        <v>0</v>
      </c>
      <c r="CX190">
        <f t="shared" si="379"/>
        <v>0</v>
      </c>
      <c r="CY190">
        <f t="shared" si="380"/>
        <v>12875.52</v>
      </c>
      <c r="CZ190">
        <f t="shared" si="381"/>
        <v>1839.36</v>
      </c>
      <c r="DC190" t="s">
        <v>3</v>
      </c>
      <c r="DD190" t="s">
        <v>93</v>
      </c>
      <c r="DE190" t="s">
        <v>93</v>
      </c>
      <c r="DF190" t="s">
        <v>93</v>
      </c>
      <c r="DG190" t="s">
        <v>93</v>
      </c>
      <c r="DH190" t="s">
        <v>3</v>
      </c>
      <c r="DI190" t="s">
        <v>93</v>
      </c>
      <c r="DJ190" t="s">
        <v>93</v>
      </c>
      <c r="DK190" t="s">
        <v>3</v>
      </c>
      <c r="DL190" t="s">
        <v>3</v>
      </c>
      <c r="DM190" t="s">
        <v>3</v>
      </c>
      <c r="DN190">
        <v>0</v>
      </c>
      <c r="DO190">
        <v>0</v>
      </c>
      <c r="DP190">
        <v>1</v>
      </c>
      <c r="DQ190">
        <v>1</v>
      </c>
      <c r="DU190">
        <v>1013</v>
      </c>
      <c r="DV190" t="s">
        <v>222</v>
      </c>
      <c r="DW190" t="s">
        <v>222</v>
      </c>
      <c r="DX190">
        <v>1</v>
      </c>
      <c r="DZ190" t="s">
        <v>3</v>
      </c>
      <c r="EA190" t="s">
        <v>3</v>
      </c>
      <c r="EB190" t="s">
        <v>3</v>
      </c>
      <c r="EC190" t="s">
        <v>3</v>
      </c>
      <c r="EE190">
        <v>1441815344</v>
      </c>
      <c r="EF190">
        <v>1</v>
      </c>
      <c r="EG190" t="s">
        <v>20</v>
      </c>
      <c r="EH190">
        <v>0</v>
      </c>
      <c r="EI190" t="s">
        <v>3</v>
      </c>
      <c r="EJ190">
        <v>4</v>
      </c>
      <c r="EK190">
        <v>0</v>
      </c>
      <c r="EL190" t="s">
        <v>21</v>
      </c>
      <c r="EM190" t="s">
        <v>22</v>
      </c>
      <c r="EO190" t="s">
        <v>3</v>
      </c>
      <c r="EQ190">
        <v>1024</v>
      </c>
      <c r="ER190">
        <v>8318.9599999999991</v>
      </c>
      <c r="ES190">
        <v>5.67</v>
      </c>
      <c r="ET190">
        <v>3714.89</v>
      </c>
      <c r="EU190">
        <v>2338.52</v>
      </c>
      <c r="EV190">
        <v>4598.3999999999996</v>
      </c>
      <c r="EW190">
        <v>7.56</v>
      </c>
      <c r="EX190">
        <v>0</v>
      </c>
      <c r="EY190">
        <v>0</v>
      </c>
      <c r="FQ190">
        <v>0</v>
      </c>
      <c r="FR190">
        <f t="shared" si="382"/>
        <v>0</v>
      </c>
      <c r="FS190">
        <v>0</v>
      </c>
      <c r="FX190">
        <v>70</v>
      </c>
      <c r="FY190">
        <v>10</v>
      </c>
      <c r="GA190" t="s">
        <v>3</v>
      </c>
      <c r="GD190">
        <v>0</v>
      </c>
      <c r="GF190">
        <v>1801048025</v>
      </c>
      <c r="GG190">
        <v>2</v>
      </c>
      <c r="GH190">
        <v>1</v>
      </c>
      <c r="GI190">
        <v>-2</v>
      </c>
      <c r="GJ190">
        <v>0</v>
      </c>
      <c r="GK190">
        <f>ROUND(R190*(R12)/100,2)</f>
        <v>10102.41</v>
      </c>
      <c r="GL190">
        <f t="shared" si="383"/>
        <v>0</v>
      </c>
      <c r="GM190">
        <f t="shared" si="384"/>
        <v>58093.13</v>
      </c>
      <c r="GN190">
        <f t="shared" si="385"/>
        <v>0</v>
      </c>
      <c r="GO190">
        <f t="shared" si="386"/>
        <v>0</v>
      </c>
      <c r="GP190">
        <f t="shared" si="387"/>
        <v>58093.13</v>
      </c>
      <c r="GR190">
        <v>0</v>
      </c>
      <c r="GS190">
        <v>3</v>
      </c>
      <c r="GT190">
        <v>0</v>
      </c>
      <c r="GU190" t="s">
        <v>3</v>
      </c>
      <c r="GV190">
        <f t="shared" si="388"/>
        <v>0</v>
      </c>
      <c r="GW190">
        <v>1</v>
      </c>
      <c r="GX190">
        <f t="shared" si="389"/>
        <v>0</v>
      </c>
      <c r="HA190">
        <v>0</v>
      </c>
      <c r="HB190">
        <v>0</v>
      </c>
      <c r="HC190">
        <f t="shared" si="390"/>
        <v>0</v>
      </c>
      <c r="HE190" t="s">
        <v>3</v>
      </c>
      <c r="HF190" t="s">
        <v>3</v>
      </c>
      <c r="HM190" t="s">
        <v>3</v>
      </c>
      <c r="HN190" t="s">
        <v>3</v>
      </c>
      <c r="HO190" t="s">
        <v>3</v>
      </c>
      <c r="HP190" t="s">
        <v>3</v>
      </c>
      <c r="HQ190" t="s">
        <v>3</v>
      </c>
      <c r="IK190">
        <v>0</v>
      </c>
    </row>
    <row r="191" spans="1:245" x14ac:dyDescent="0.2">
      <c r="A191">
        <v>17</v>
      </c>
      <c r="B191">
        <v>1</v>
      </c>
      <c r="D191">
        <f>ROW(EtalonRes!A394)</f>
        <v>394</v>
      </c>
      <c r="E191" t="s">
        <v>3</v>
      </c>
      <c r="F191" t="s">
        <v>251</v>
      </c>
      <c r="G191" t="s">
        <v>252</v>
      </c>
      <c r="H191" t="s">
        <v>18</v>
      </c>
      <c r="I191">
        <f>ROUND(2+18,9)</f>
        <v>20</v>
      </c>
      <c r="J191">
        <v>0</v>
      </c>
      <c r="K191">
        <f>ROUND(2+18,9)</f>
        <v>20</v>
      </c>
      <c r="O191">
        <f t="shared" si="358"/>
        <v>16573.599999999999</v>
      </c>
      <c r="P191">
        <f t="shared" si="359"/>
        <v>0</v>
      </c>
      <c r="Q191">
        <f t="shared" si="360"/>
        <v>0</v>
      </c>
      <c r="R191">
        <f t="shared" si="361"/>
        <v>0</v>
      </c>
      <c r="S191">
        <f t="shared" si="362"/>
        <v>16573.599999999999</v>
      </c>
      <c r="T191">
        <f t="shared" si="363"/>
        <v>0</v>
      </c>
      <c r="U191">
        <f t="shared" si="364"/>
        <v>32</v>
      </c>
      <c r="V191">
        <f t="shared" si="365"/>
        <v>0</v>
      </c>
      <c r="W191">
        <f t="shared" si="366"/>
        <v>0</v>
      </c>
      <c r="X191">
        <f t="shared" si="367"/>
        <v>11601.52</v>
      </c>
      <c r="Y191">
        <f t="shared" si="368"/>
        <v>1657.36</v>
      </c>
      <c r="AA191">
        <v>-1</v>
      </c>
      <c r="AB191">
        <f t="shared" si="369"/>
        <v>828.68</v>
      </c>
      <c r="AC191">
        <f>ROUND(((ES191*4)),6)</f>
        <v>0</v>
      </c>
      <c r="AD191">
        <f>ROUND(((((ET191*4))-((EU191*4)))+AE191),6)</f>
        <v>0</v>
      </c>
      <c r="AE191">
        <f t="shared" si="391"/>
        <v>0</v>
      </c>
      <c r="AF191">
        <f t="shared" si="391"/>
        <v>828.68</v>
      </c>
      <c r="AG191">
        <f t="shared" si="370"/>
        <v>0</v>
      </c>
      <c r="AH191">
        <f t="shared" si="392"/>
        <v>1.6</v>
      </c>
      <c r="AI191">
        <f t="shared" si="392"/>
        <v>0</v>
      </c>
      <c r="AJ191">
        <f t="shared" si="371"/>
        <v>0</v>
      </c>
      <c r="AK191">
        <v>207.17</v>
      </c>
      <c r="AL191">
        <v>0</v>
      </c>
      <c r="AM191">
        <v>0</v>
      </c>
      <c r="AN191">
        <v>0</v>
      </c>
      <c r="AO191">
        <v>207.17</v>
      </c>
      <c r="AP191">
        <v>0</v>
      </c>
      <c r="AQ191">
        <v>0.4</v>
      </c>
      <c r="AR191">
        <v>0</v>
      </c>
      <c r="AS191">
        <v>0</v>
      </c>
      <c r="AT191">
        <v>70</v>
      </c>
      <c r="AU191">
        <v>10</v>
      </c>
      <c r="AV191">
        <v>1</v>
      </c>
      <c r="AW191">
        <v>1</v>
      </c>
      <c r="AZ191">
        <v>1</v>
      </c>
      <c r="BA191">
        <v>1</v>
      </c>
      <c r="BB191">
        <v>1</v>
      </c>
      <c r="BC191">
        <v>1</v>
      </c>
      <c r="BD191" t="s">
        <v>3</v>
      </c>
      <c r="BE191" t="s">
        <v>3</v>
      </c>
      <c r="BF191" t="s">
        <v>3</v>
      </c>
      <c r="BG191" t="s">
        <v>3</v>
      </c>
      <c r="BH191">
        <v>0</v>
      </c>
      <c r="BI191">
        <v>4</v>
      </c>
      <c r="BJ191" t="s">
        <v>253</v>
      </c>
      <c r="BM191">
        <v>0</v>
      </c>
      <c r="BN191">
        <v>0</v>
      </c>
      <c r="BO191" t="s">
        <v>3</v>
      </c>
      <c r="BP191">
        <v>0</v>
      </c>
      <c r="BQ191">
        <v>1</v>
      </c>
      <c r="BR191">
        <v>0</v>
      </c>
      <c r="BS191">
        <v>1</v>
      </c>
      <c r="BT191">
        <v>1</v>
      </c>
      <c r="BU191">
        <v>1</v>
      </c>
      <c r="BV191">
        <v>1</v>
      </c>
      <c r="BW191">
        <v>1</v>
      </c>
      <c r="BX191">
        <v>1</v>
      </c>
      <c r="BY191" t="s">
        <v>3</v>
      </c>
      <c r="BZ191">
        <v>70</v>
      </c>
      <c r="CA191">
        <v>10</v>
      </c>
      <c r="CB191" t="s">
        <v>3</v>
      </c>
      <c r="CE191">
        <v>0</v>
      </c>
      <c r="CF191">
        <v>0</v>
      </c>
      <c r="CG191">
        <v>0</v>
      </c>
      <c r="CM191">
        <v>0</v>
      </c>
      <c r="CN191" t="s">
        <v>3</v>
      </c>
      <c r="CO191">
        <v>0</v>
      </c>
      <c r="CP191">
        <f t="shared" si="372"/>
        <v>16573.599999999999</v>
      </c>
      <c r="CQ191">
        <f t="shared" si="373"/>
        <v>0</v>
      </c>
      <c r="CR191">
        <f>(((((ET191*4))*BB191-((EU191*4))*BS191)+AE191*BS191)*AV191)</f>
        <v>0</v>
      </c>
      <c r="CS191">
        <f t="shared" si="374"/>
        <v>0</v>
      </c>
      <c r="CT191">
        <f t="shared" si="375"/>
        <v>828.68</v>
      </c>
      <c r="CU191">
        <f t="shared" si="376"/>
        <v>0</v>
      </c>
      <c r="CV191">
        <f t="shared" si="377"/>
        <v>1.6</v>
      </c>
      <c r="CW191">
        <f t="shared" si="378"/>
        <v>0</v>
      </c>
      <c r="CX191">
        <f t="shared" si="379"/>
        <v>0</v>
      </c>
      <c r="CY191">
        <f t="shared" si="380"/>
        <v>11601.52</v>
      </c>
      <c r="CZ191">
        <f t="shared" si="381"/>
        <v>1657.36</v>
      </c>
      <c r="DC191" t="s">
        <v>3</v>
      </c>
      <c r="DD191" t="s">
        <v>93</v>
      </c>
      <c r="DE191" t="s">
        <v>93</v>
      </c>
      <c r="DF191" t="s">
        <v>93</v>
      </c>
      <c r="DG191" t="s">
        <v>93</v>
      </c>
      <c r="DH191" t="s">
        <v>3</v>
      </c>
      <c r="DI191" t="s">
        <v>93</v>
      </c>
      <c r="DJ191" t="s">
        <v>93</v>
      </c>
      <c r="DK191" t="s">
        <v>3</v>
      </c>
      <c r="DL191" t="s">
        <v>3</v>
      </c>
      <c r="DM191" t="s">
        <v>3</v>
      </c>
      <c r="DN191">
        <v>0</v>
      </c>
      <c r="DO191">
        <v>0</v>
      </c>
      <c r="DP191">
        <v>1</v>
      </c>
      <c r="DQ191">
        <v>1</v>
      </c>
      <c r="DU191">
        <v>16987630</v>
      </c>
      <c r="DV191" t="s">
        <v>18</v>
      </c>
      <c r="DW191" t="s">
        <v>18</v>
      </c>
      <c r="DX191">
        <v>1</v>
      </c>
      <c r="DZ191" t="s">
        <v>3</v>
      </c>
      <c r="EA191" t="s">
        <v>3</v>
      </c>
      <c r="EB191" t="s">
        <v>3</v>
      </c>
      <c r="EC191" t="s">
        <v>3</v>
      </c>
      <c r="EE191">
        <v>1441815344</v>
      </c>
      <c r="EF191">
        <v>1</v>
      </c>
      <c r="EG191" t="s">
        <v>20</v>
      </c>
      <c r="EH191">
        <v>0</v>
      </c>
      <c r="EI191" t="s">
        <v>3</v>
      </c>
      <c r="EJ191">
        <v>4</v>
      </c>
      <c r="EK191">
        <v>0</v>
      </c>
      <c r="EL191" t="s">
        <v>21</v>
      </c>
      <c r="EM191" t="s">
        <v>22</v>
      </c>
      <c r="EO191" t="s">
        <v>3</v>
      </c>
      <c r="EQ191">
        <v>1024</v>
      </c>
      <c r="ER191">
        <v>207.17</v>
      </c>
      <c r="ES191">
        <v>0</v>
      </c>
      <c r="ET191">
        <v>0</v>
      </c>
      <c r="EU191">
        <v>0</v>
      </c>
      <c r="EV191">
        <v>207.17</v>
      </c>
      <c r="EW191">
        <v>0.4</v>
      </c>
      <c r="EX191">
        <v>0</v>
      </c>
      <c r="EY191">
        <v>0</v>
      </c>
      <c r="FQ191">
        <v>0</v>
      </c>
      <c r="FR191">
        <f t="shared" si="382"/>
        <v>0</v>
      </c>
      <c r="FS191">
        <v>0</v>
      </c>
      <c r="FX191">
        <v>70</v>
      </c>
      <c r="FY191">
        <v>10</v>
      </c>
      <c r="GA191" t="s">
        <v>3</v>
      </c>
      <c r="GD191">
        <v>0</v>
      </c>
      <c r="GF191">
        <v>-1777342782</v>
      </c>
      <c r="GG191">
        <v>2</v>
      </c>
      <c r="GH191">
        <v>1</v>
      </c>
      <c r="GI191">
        <v>-2</v>
      </c>
      <c r="GJ191">
        <v>0</v>
      </c>
      <c r="GK191">
        <f>ROUND(R191*(R12)/100,2)</f>
        <v>0</v>
      </c>
      <c r="GL191">
        <f t="shared" si="383"/>
        <v>0</v>
      </c>
      <c r="GM191">
        <f t="shared" si="384"/>
        <v>29832.48</v>
      </c>
      <c r="GN191">
        <f t="shared" si="385"/>
        <v>0</v>
      </c>
      <c r="GO191">
        <f t="shared" si="386"/>
        <v>0</v>
      </c>
      <c r="GP191">
        <f t="shared" si="387"/>
        <v>29832.48</v>
      </c>
      <c r="GR191">
        <v>0</v>
      </c>
      <c r="GS191">
        <v>3</v>
      </c>
      <c r="GT191">
        <v>0</v>
      </c>
      <c r="GU191" t="s">
        <v>3</v>
      </c>
      <c r="GV191">
        <f t="shared" si="388"/>
        <v>0</v>
      </c>
      <c r="GW191">
        <v>1</v>
      </c>
      <c r="GX191">
        <f t="shared" si="389"/>
        <v>0</v>
      </c>
      <c r="HA191">
        <v>0</v>
      </c>
      <c r="HB191">
        <v>0</v>
      </c>
      <c r="HC191">
        <f t="shared" si="390"/>
        <v>0</v>
      </c>
      <c r="HE191" t="s">
        <v>3</v>
      </c>
      <c r="HF191" t="s">
        <v>3</v>
      </c>
      <c r="HM191" t="s">
        <v>3</v>
      </c>
      <c r="HN191" t="s">
        <v>3</v>
      </c>
      <c r="HO191" t="s">
        <v>3</v>
      </c>
      <c r="HP191" t="s">
        <v>3</v>
      </c>
      <c r="HQ191" t="s">
        <v>3</v>
      </c>
      <c r="IK191">
        <v>0</v>
      </c>
    </row>
    <row r="192" spans="1:245" x14ac:dyDescent="0.2">
      <c r="A192">
        <v>19</v>
      </c>
      <c r="B192">
        <v>1</v>
      </c>
      <c r="F192" t="s">
        <v>3</v>
      </c>
      <c r="G192" t="s">
        <v>303</v>
      </c>
      <c r="H192" t="s">
        <v>3</v>
      </c>
      <c r="AA192">
        <v>1</v>
      </c>
      <c r="IK192">
        <v>0</v>
      </c>
    </row>
    <row r="193" spans="1:245" x14ac:dyDescent="0.2">
      <c r="A193">
        <v>17</v>
      </c>
      <c r="B193">
        <v>1</v>
      </c>
      <c r="C193">
        <f>ROW(SmtRes!A311)</f>
        <v>311</v>
      </c>
      <c r="D193">
        <f>ROW(EtalonRes!A408)</f>
        <v>408</v>
      </c>
      <c r="E193" t="s">
        <v>3</v>
      </c>
      <c r="F193" t="s">
        <v>220</v>
      </c>
      <c r="G193" t="s">
        <v>221</v>
      </c>
      <c r="H193" t="s">
        <v>222</v>
      </c>
      <c r="I193">
        <v>1</v>
      </c>
      <c r="J193">
        <v>0</v>
      </c>
      <c r="K193">
        <v>1</v>
      </c>
      <c r="O193">
        <f t="shared" ref="O193:O202" si="393">ROUND(CP193,2)</f>
        <v>104901.62</v>
      </c>
      <c r="P193">
        <f t="shared" ref="P193:P202" si="394">ROUND(CQ193*I193,2)</f>
        <v>6691.78</v>
      </c>
      <c r="Q193">
        <f t="shared" ref="Q193:Q202" si="395">ROUND(CR193*I193,2)</f>
        <v>0</v>
      </c>
      <c r="R193">
        <f t="shared" ref="R193:R202" si="396">ROUND(CS193*I193,2)</f>
        <v>0</v>
      </c>
      <c r="S193">
        <f t="shared" ref="S193:S202" si="397">ROUND(CT193*I193,2)</f>
        <v>98209.84</v>
      </c>
      <c r="T193">
        <f t="shared" ref="T193:T202" si="398">ROUND(CU193*I193,2)</f>
        <v>0</v>
      </c>
      <c r="U193">
        <f t="shared" ref="U193:U202" si="399">CV193*I193</f>
        <v>148</v>
      </c>
      <c r="V193">
        <f t="shared" ref="V193:V202" si="400">CW193*I193</f>
        <v>0</v>
      </c>
      <c r="W193">
        <f t="shared" ref="W193:W202" si="401">ROUND(CX193*I193,2)</f>
        <v>0</v>
      </c>
      <c r="X193">
        <f t="shared" ref="X193:X202" si="402">ROUND(CY193,2)</f>
        <v>68746.89</v>
      </c>
      <c r="Y193">
        <f t="shared" ref="Y193:Y202" si="403">ROUND(CZ193,2)</f>
        <v>9820.98</v>
      </c>
      <c r="AA193">
        <v>-1</v>
      </c>
      <c r="AB193">
        <f t="shared" ref="AB193:AB202" si="404">ROUND((AC193+AD193+AF193),6)</f>
        <v>104901.62</v>
      </c>
      <c r="AC193">
        <f>ROUND((ES193),6)</f>
        <v>6691.78</v>
      </c>
      <c r="AD193">
        <f>ROUND((((ET193)-(EU193))+AE193),6)</f>
        <v>0</v>
      </c>
      <c r="AE193">
        <f>ROUND((EU193),6)</f>
        <v>0</v>
      </c>
      <c r="AF193">
        <f>ROUND((EV193),6)</f>
        <v>98209.84</v>
      </c>
      <c r="AG193">
        <f t="shared" ref="AG193:AG202" si="405">ROUND((AP193),6)</f>
        <v>0</v>
      </c>
      <c r="AH193">
        <f>(EW193)</f>
        <v>148</v>
      </c>
      <c r="AI193">
        <f>(EX193)</f>
        <v>0</v>
      </c>
      <c r="AJ193">
        <f t="shared" ref="AJ193:AJ202" si="406">(AS193)</f>
        <v>0</v>
      </c>
      <c r="AK193">
        <v>104901.62</v>
      </c>
      <c r="AL193">
        <v>6691.78</v>
      </c>
      <c r="AM193">
        <v>0</v>
      </c>
      <c r="AN193">
        <v>0</v>
      </c>
      <c r="AO193">
        <v>98209.84</v>
      </c>
      <c r="AP193">
        <v>0</v>
      </c>
      <c r="AQ193">
        <v>148</v>
      </c>
      <c r="AR193">
        <v>0</v>
      </c>
      <c r="AS193">
        <v>0</v>
      </c>
      <c r="AT193">
        <v>70</v>
      </c>
      <c r="AU193">
        <v>10</v>
      </c>
      <c r="AV193">
        <v>1</v>
      </c>
      <c r="AW193">
        <v>1</v>
      </c>
      <c r="AZ193">
        <v>1</v>
      </c>
      <c r="BA193">
        <v>1</v>
      </c>
      <c r="BB193">
        <v>1</v>
      </c>
      <c r="BC193">
        <v>1</v>
      </c>
      <c r="BD193" t="s">
        <v>3</v>
      </c>
      <c r="BE193" t="s">
        <v>3</v>
      </c>
      <c r="BF193" t="s">
        <v>3</v>
      </c>
      <c r="BG193" t="s">
        <v>3</v>
      </c>
      <c r="BH193">
        <v>0</v>
      </c>
      <c r="BI193">
        <v>4</v>
      </c>
      <c r="BJ193" t="s">
        <v>223</v>
      </c>
      <c r="BM193">
        <v>0</v>
      </c>
      <c r="BN193">
        <v>0</v>
      </c>
      <c r="BO193" t="s">
        <v>3</v>
      </c>
      <c r="BP193">
        <v>0</v>
      </c>
      <c r="BQ193">
        <v>1</v>
      </c>
      <c r="BR193">
        <v>0</v>
      </c>
      <c r="BS193">
        <v>1</v>
      </c>
      <c r="BT193">
        <v>1</v>
      </c>
      <c r="BU193">
        <v>1</v>
      </c>
      <c r="BV193">
        <v>1</v>
      </c>
      <c r="BW193">
        <v>1</v>
      </c>
      <c r="BX193">
        <v>1</v>
      </c>
      <c r="BY193" t="s">
        <v>3</v>
      </c>
      <c r="BZ193">
        <v>70</v>
      </c>
      <c r="CA193">
        <v>10</v>
      </c>
      <c r="CB193" t="s">
        <v>3</v>
      </c>
      <c r="CE193">
        <v>0</v>
      </c>
      <c r="CF193">
        <v>0</v>
      </c>
      <c r="CG193">
        <v>0</v>
      </c>
      <c r="CM193">
        <v>0</v>
      </c>
      <c r="CN193" t="s">
        <v>3</v>
      </c>
      <c r="CO193">
        <v>0</v>
      </c>
      <c r="CP193">
        <f t="shared" ref="CP193:CP202" si="407">(P193+Q193+S193)</f>
        <v>104901.62</v>
      </c>
      <c r="CQ193">
        <f t="shared" ref="CQ193:CQ202" si="408">(AC193*BC193*AW193)</f>
        <v>6691.78</v>
      </c>
      <c r="CR193">
        <f>((((ET193)*BB193-(EU193)*BS193)+AE193*BS193)*AV193)</f>
        <v>0</v>
      </c>
      <c r="CS193">
        <f t="shared" ref="CS193:CS202" si="409">(AE193*BS193*AV193)</f>
        <v>0</v>
      </c>
      <c r="CT193">
        <f t="shared" ref="CT193:CT202" si="410">(AF193*BA193*AV193)</f>
        <v>98209.84</v>
      </c>
      <c r="CU193">
        <f t="shared" ref="CU193:CU202" si="411">AG193</f>
        <v>0</v>
      </c>
      <c r="CV193">
        <f t="shared" ref="CV193:CV202" si="412">(AH193*AV193)</f>
        <v>148</v>
      </c>
      <c r="CW193">
        <f t="shared" ref="CW193:CW202" si="413">AI193</f>
        <v>0</v>
      </c>
      <c r="CX193">
        <f t="shared" ref="CX193:CX202" si="414">AJ193</f>
        <v>0</v>
      </c>
      <c r="CY193">
        <f t="shared" ref="CY193:CY202" si="415">((S193*BZ193)/100)</f>
        <v>68746.887999999992</v>
      </c>
      <c r="CZ193">
        <f t="shared" ref="CZ193:CZ202" si="416">((S193*CA193)/100)</f>
        <v>9820.9839999999986</v>
      </c>
      <c r="DC193" t="s">
        <v>3</v>
      </c>
      <c r="DD193" t="s">
        <v>3</v>
      </c>
      <c r="DE193" t="s">
        <v>3</v>
      </c>
      <c r="DF193" t="s">
        <v>3</v>
      </c>
      <c r="DG193" t="s">
        <v>3</v>
      </c>
      <c r="DH193" t="s">
        <v>3</v>
      </c>
      <c r="DI193" t="s">
        <v>3</v>
      </c>
      <c r="DJ193" t="s">
        <v>3</v>
      </c>
      <c r="DK193" t="s">
        <v>3</v>
      </c>
      <c r="DL193" t="s">
        <v>3</v>
      </c>
      <c r="DM193" t="s">
        <v>3</v>
      </c>
      <c r="DN193">
        <v>0</v>
      </c>
      <c r="DO193">
        <v>0</v>
      </c>
      <c r="DP193">
        <v>1</v>
      </c>
      <c r="DQ193">
        <v>1</v>
      </c>
      <c r="DU193">
        <v>1013</v>
      </c>
      <c r="DV193" t="s">
        <v>222</v>
      </c>
      <c r="DW193" t="s">
        <v>222</v>
      </c>
      <c r="DX193">
        <v>1</v>
      </c>
      <c r="DZ193" t="s">
        <v>3</v>
      </c>
      <c r="EA193" t="s">
        <v>3</v>
      </c>
      <c r="EB193" t="s">
        <v>3</v>
      </c>
      <c r="EC193" t="s">
        <v>3</v>
      </c>
      <c r="EE193">
        <v>1441815344</v>
      </c>
      <c r="EF193">
        <v>1</v>
      </c>
      <c r="EG193" t="s">
        <v>20</v>
      </c>
      <c r="EH193">
        <v>0</v>
      </c>
      <c r="EI193" t="s">
        <v>3</v>
      </c>
      <c r="EJ193">
        <v>4</v>
      </c>
      <c r="EK193">
        <v>0</v>
      </c>
      <c r="EL193" t="s">
        <v>21</v>
      </c>
      <c r="EM193" t="s">
        <v>22</v>
      </c>
      <c r="EO193" t="s">
        <v>3</v>
      </c>
      <c r="EQ193">
        <v>1024</v>
      </c>
      <c r="ER193">
        <v>104901.62</v>
      </c>
      <c r="ES193">
        <v>6691.78</v>
      </c>
      <c r="ET193">
        <v>0</v>
      </c>
      <c r="EU193">
        <v>0</v>
      </c>
      <c r="EV193">
        <v>98209.84</v>
      </c>
      <c r="EW193">
        <v>148</v>
      </c>
      <c r="EX193">
        <v>0</v>
      </c>
      <c r="EY193">
        <v>0</v>
      </c>
      <c r="FQ193">
        <v>0</v>
      </c>
      <c r="FR193">
        <f t="shared" ref="FR193:FR202" si="417">ROUND(IF(BI193=3,GM193,0),2)</f>
        <v>0</v>
      </c>
      <c r="FS193">
        <v>0</v>
      </c>
      <c r="FX193">
        <v>70</v>
      </c>
      <c r="FY193">
        <v>10</v>
      </c>
      <c r="GA193" t="s">
        <v>3</v>
      </c>
      <c r="GD193">
        <v>0</v>
      </c>
      <c r="GF193">
        <v>331213477</v>
      </c>
      <c r="GG193">
        <v>2</v>
      </c>
      <c r="GH193">
        <v>1</v>
      </c>
      <c r="GI193">
        <v>-2</v>
      </c>
      <c r="GJ193">
        <v>0</v>
      </c>
      <c r="GK193">
        <f>ROUND(R193*(R12)/100,2)</f>
        <v>0</v>
      </c>
      <c r="GL193">
        <f t="shared" ref="GL193:GL202" si="418">ROUND(IF(AND(BH193=3,BI193=3,FS193&lt;&gt;0),P193,0),2)</f>
        <v>0</v>
      </c>
      <c r="GM193">
        <f t="shared" ref="GM193:GM202" si="419">ROUND(O193+X193+Y193+GK193,2)+GX193</f>
        <v>183469.49</v>
      </c>
      <c r="GN193">
        <f t="shared" ref="GN193:GN202" si="420">IF(OR(BI193=0,BI193=1),GM193-GX193,0)</f>
        <v>0</v>
      </c>
      <c r="GO193">
        <f t="shared" ref="GO193:GO202" si="421">IF(BI193=2,GM193-GX193,0)</f>
        <v>0</v>
      </c>
      <c r="GP193">
        <f t="shared" ref="GP193:GP202" si="422">IF(BI193=4,GM193-GX193,0)</f>
        <v>183469.49</v>
      </c>
      <c r="GR193">
        <v>0</v>
      </c>
      <c r="GS193">
        <v>3</v>
      </c>
      <c r="GT193">
        <v>0</v>
      </c>
      <c r="GU193" t="s">
        <v>3</v>
      </c>
      <c r="GV193">
        <f t="shared" ref="GV193:GV202" si="423">ROUND((GT193),6)</f>
        <v>0</v>
      </c>
      <c r="GW193">
        <v>1</v>
      </c>
      <c r="GX193">
        <f t="shared" ref="GX193:GX202" si="424">ROUND(HC193*I193,2)</f>
        <v>0</v>
      </c>
      <c r="HA193">
        <v>0</v>
      </c>
      <c r="HB193">
        <v>0</v>
      </c>
      <c r="HC193">
        <f t="shared" ref="HC193:HC202" si="425">GV193*GW193</f>
        <v>0</v>
      </c>
      <c r="HE193" t="s">
        <v>3</v>
      </c>
      <c r="HF193" t="s">
        <v>3</v>
      </c>
      <c r="HM193" t="s">
        <v>3</v>
      </c>
      <c r="HN193" t="s">
        <v>3</v>
      </c>
      <c r="HO193" t="s">
        <v>3</v>
      </c>
      <c r="HP193" t="s">
        <v>3</v>
      </c>
      <c r="HQ193" t="s">
        <v>3</v>
      </c>
      <c r="IK193">
        <v>0</v>
      </c>
    </row>
    <row r="194" spans="1:245" x14ac:dyDescent="0.2">
      <c r="A194">
        <v>17</v>
      </c>
      <c r="B194">
        <v>1</v>
      </c>
      <c r="C194">
        <f>ROW(SmtRes!A314)</f>
        <v>314</v>
      </c>
      <c r="D194">
        <f>ROW(EtalonRes!A411)</f>
        <v>411</v>
      </c>
      <c r="E194" t="s">
        <v>304</v>
      </c>
      <c r="F194" t="s">
        <v>225</v>
      </c>
      <c r="G194" t="s">
        <v>226</v>
      </c>
      <c r="H194" t="s">
        <v>222</v>
      </c>
      <c r="I194">
        <v>1</v>
      </c>
      <c r="J194">
        <v>0</v>
      </c>
      <c r="K194">
        <v>1</v>
      </c>
      <c r="O194">
        <f t="shared" si="393"/>
        <v>6763.78</v>
      </c>
      <c r="P194">
        <f t="shared" si="394"/>
        <v>64.239999999999995</v>
      </c>
      <c r="Q194">
        <f t="shared" si="395"/>
        <v>10.72</v>
      </c>
      <c r="R194">
        <f t="shared" si="396"/>
        <v>0.14000000000000001</v>
      </c>
      <c r="S194">
        <f t="shared" si="397"/>
        <v>6688.82</v>
      </c>
      <c r="T194">
        <f t="shared" si="398"/>
        <v>0</v>
      </c>
      <c r="U194">
        <f t="shared" si="399"/>
        <v>10.08</v>
      </c>
      <c r="V194">
        <f t="shared" si="400"/>
        <v>0</v>
      </c>
      <c r="W194">
        <f t="shared" si="401"/>
        <v>0</v>
      </c>
      <c r="X194">
        <f t="shared" si="402"/>
        <v>4682.17</v>
      </c>
      <c r="Y194">
        <f t="shared" si="403"/>
        <v>668.88</v>
      </c>
      <c r="AA194">
        <v>1473083510</v>
      </c>
      <c r="AB194">
        <f t="shared" si="404"/>
        <v>6763.78</v>
      </c>
      <c r="AC194">
        <f>ROUND(((ES194*2)),6)</f>
        <v>64.239999999999995</v>
      </c>
      <c r="AD194">
        <f>ROUND(((((ET194*2))-((EU194*2)))+AE194),6)</f>
        <v>10.72</v>
      </c>
      <c r="AE194">
        <f>ROUND(((EU194*2)),6)</f>
        <v>0.14000000000000001</v>
      </c>
      <c r="AF194">
        <f>ROUND(((EV194*2)),6)</f>
        <v>6688.82</v>
      </c>
      <c r="AG194">
        <f t="shared" si="405"/>
        <v>0</v>
      </c>
      <c r="AH194">
        <f>((EW194*2))</f>
        <v>10.08</v>
      </c>
      <c r="AI194">
        <f>((EX194*2))</f>
        <v>0</v>
      </c>
      <c r="AJ194">
        <f t="shared" si="406"/>
        <v>0</v>
      </c>
      <c r="AK194">
        <v>3381.89</v>
      </c>
      <c r="AL194">
        <v>32.119999999999997</v>
      </c>
      <c r="AM194">
        <v>5.36</v>
      </c>
      <c r="AN194">
        <v>7.0000000000000007E-2</v>
      </c>
      <c r="AO194">
        <v>3344.41</v>
      </c>
      <c r="AP194">
        <v>0</v>
      </c>
      <c r="AQ194">
        <v>5.04</v>
      </c>
      <c r="AR194">
        <v>0</v>
      </c>
      <c r="AS194">
        <v>0</v>
      </c>
      <c r="AT194">
        <v>70</v>
      </c>
      <c r="AU194">
        <v>10</v>
      </c>
      <c r="AV194">
        <v>1</v>
      </c>
      <c r="AW194">
        <v>1</v>
      </c>
      <c r="AZ194">
        <v>1</v>
      </c>
      <c r="BA194">
        <v>1</v>
      </c>
      <c r="BB194">
        <v>1</v>
      </c>
      <c r="BC194">
        <v>1</v>
      </c>
      <c r="BD194" t="s">
        <v>3</v>
      </c>
      <c r="BE194" t="s">
        <v>3</v>
      </c>
      <c r="BF194" t="s">
        <v>3</v>
      </c>
      <c r="BG194" t="s">
        <v>3</v>
      </c>
      <c r="BH194">
        <v>0</v>
      </c>
      <c r="BI194">
        <v>4</v>
      </c>
      <c r="BJ194" t="s">
        <v>227</v>
      </c>
      <c r="BM194">
        <v>0</v>
      </c>
      <c r="BN194">
        <v>0</v>
      </c>
      <c r="BO194" t="s">
        <v>3</v>
      </c>
      <c r="BP194">
        <v>0</v>
      </c>
      <c r="BQ194">
        <v>1</v>
      </c>
      <c r="BR194">
        <v>0</v>
      </c>
      <c r="BS194">
        <v>1</v>
      </c>
      <c r="BT194">
        <v>1</v>
      </c>
      <c r="BU194">
        <v>1</v>
      </c>
      <c r="BV194">
        <v>1</v>
      </c>
      <c r="BW194">
        <v>1</v>
      </c>
      <c r="BX194">
        <v>1</v>
      </c>
      <c r="BY194" t="s">
        <v>3</v>
      </c>
      <c r="BZ194">
        <v>70</v>
      </c>
      <c r="CA194">
        <v>10</v>
      </c>
      <c r="CB194" t="s">
        <v>3</v>
      </c>
      <c r="CE194">
        <v>0</v>
      </c>
      <c r="CF194">
        <v>0</v>
      </c>
      <c r="CG194">
        <v>0</v>
      </c>
      <c r="CM194">
        <v>0</v>
      </c>
      <c r="CN194" t="s">
        <v>3</v>
      </c>
      <c r="CO194">
        <v>0</v>
      </c>
      <c r="CP194">
        <f t="shared" si="407"/>
        <v>6763.78</v>
      </c>
      <c r="CQ194">
        <f t="shared" si="408"/>
        <v>64.239999999999995</v>
      </c>
      <c r="CR194">
        <f>(((((ET194*2))*BB194-((EU194*2))*BS194)+AE194*BS194)*AV194)</f>
        <v>10.72</v>
      </c>
      <c r="CS194">
        <f t="shared" si="409"/>
        <v>0.14000000000000001</v>
      </c>
      <c r="CT194">
        <f t="shared" si="410"/>
        <v>6688.82</v>
      </c>
      <c r="CU194">
        <f t="shared" si="411"/>
        <v>0</v>
      </c>
      <c r="CV194">
        <f t="shared" si="412"/>
        <v>10.08</v>
      </c>
      <c r="CW194">
        <f t="shared" si="413"/>
        <v>0</v>
      </c>
      <c r="CX194">
        <f t="shared" si="414"/>
        <v>0</v>
      </c>
      <c r="CY194">
        <f t="shared" si="415"/>
        <v>4682.174</v>
      </c>
      <c r="CZ194">
        <f t="shared" si="416"/>
        <v>668.88199999999995</v>
      </c>
      <c r="DC194" t="s">
        <v>3</v>
      </c>
      <c r="DD194" t="s">
        <v>228</v>
      </c>
      <c r="DE194" t="s">
        <v>228</v>
      </c>
      <c r="DF194" t="s">
        <v>228</v>
      </c>
      <c r="DG194" t="s">
        <v>228</v>
      </c>
      <c r="DH194" t="s">
        <v>3</v>
      </c>
      <c r="DI194" t="s">
        <v>228</v>
      </c>
      <c r="DJ194" t="s">
        <v>228</v>
      </c>
      <c r="DK194" t="s">
        <v>3</v>
      </c>
      <c r="DL194" t="s">
        <v>3</v>
      </c>
      <c r="DM194" t="s">
        <v>3</v>
      </c>
      <c r="DN194">
        <v>0</v>
      </c>
      <c r="DO194">
        <v>0</v>
      </c>
      <c r="DP194">
        <v>1</v>
      </c>
      <c r="DQ194">
        <v>1</v>
      </c>
      <c r="DU194">
        <v>1013</v>
      </c>
      <c r="DV194" t="s">
        <v>222</v>
      </c>
      <c r="DW194" t="s">
        <v>222</v>
      </c>
      <c r="DX194">
        <v>1</v>
      </c>
      <c r="DZ194" t="s">
        <v>3</v>
      </c>
      <c r="EA194" t="s">
        <v>3</v>
      </c>
      <c r="EB194" t="s">
        <v>3</v>
      </c>
      <c r="EC194" t="s">
        <v>3</v>
      </c>
      <c r="EE194">
        <v>1441815344</v>
      </c>
      <c r="EF194">
        <v>1</v>
      </c>
      <c r="EG194" t="s">
        <v>20</v>
      </c>
      <c r="EH194">
        <v>0</v>
      </c>
      <c r="EI194" t="s">
        <v>3</v>
      </c>
      <c r="EJ194">
        <v>4</v>
      </c>
      <c r="EK194">
        <v>0</v>
      </c>
      <c r="EL194" t="s">
        <v>21</v>
      </c>
      <c r="EM194" t="s">
        <v>22</v>
      </c>
      <c r="EO194" t="s">
        <v>3</v>
      </c>
      <c r="EQ194">
        <v>0</v>
      </c>
      <c r="ER194">
        <v>3381.89</v>
      </c>
      <c r="ES194">
        <v>32.119999999999997</v>
      </c>
      <c r="ET194">
        <v>5.36</v>
      </c>
      <c r="EU194">
        <v>7.0000000000000007E-2</v>
      </c>
      <c r="EV194">
        <v>3344.41</v>
      </c>
      <c r="EW194">
        <v>5.04</v>
      </c>
      <c r="EX194">
        <v>0</v>
      </c>
      <c r="EY194">
        <v>0</v>
      </c>
      <c r="FQ194">
        <v>0</v>
      </c>
      <c r="FR194">
        <f t="shared" si="417"/>
        <v>0</v>
      </c>
      <c r="FS194">
        <v>0</v>
      </c>
      <c r="FX194">
        <v>70</v>
      </c>
      <c r="FY194">
        <v>10</v>
      </c>
      <c r="GA194" t="s">
        <v>3</v>
      </c>
      <c r="GD194">
        <v>0</v>
      </c>
      <c r="GF194">
        <v>1541964264</v>
      </c>
      <c r="GG194">
        <v>2</v>
      </c>
      <c r="GH194">
        <v>1</v>
      </c>
      <c r="GI194">
        <v>-2</v>
      </c>
      <c r="GJ194">
        <v>0</v>
      </c>
      <c r="GK194">
        <f>ROUND(R194*(R12)/100,2)</f>
        <v>0.15</v>
      </c>
      <c r="GL194">
        <f t="shared" si="418"/>
        <v>0</v>
      </c>
      <c r="GM194">
        <f t="shared" si="419"/>
        <v>12114.98</v>
      </c>
      <c r="GN194">
        <f t="shared" si="420"/>
        <v>0</v>
      </c>
      <c r="GO194">
        <f t="shared" si="421"/>
        <v>0</v>
      </c>
      <c r="GP194">
        <f t="shared" si="422"/>
        <v>12114.98</v>
      </c>
      <c r="GR194">
        <v>0</v>
      </c>
      <c r="GS194">
        <v>3</v>
      </c>
      <c r="GT194">
        <v>0</v>
      </c>
      <c r="GU194" t="s">
        <v>3</v>
      </c>
      <c r="GV194">
        <f t="shared" si="423"/>
        <v>0</v>
      </c>
      <c r="GW194">
        <v>1</v>
      </c>
      <c r="GX194">
        <f t="shared" si="424"/>
        <v>0</v>
      </c>
      <c r="HA194">
        <v>0</v>
      </c>
      <c r="HB194">
        <v>0</v>
      </c>
      <c r="HC194">
        <f t="shared" si="425"/>
        <v>0</v>
      </c>
      <c r="HE194" t="s">
        <v>3</v>
      </c>
      <c r="HF194" t="s">
        <v>3</v>
      </c>
      <c r="HM194" t="s">
        <v>3</v>
      </c>
      <c r="HN194" t="s">
        <v>3</v>
      </c>
      <c r="HO194" t="s">
        <v>3</v>
      </c>
      <c r="HP194" t="s">
        <v>3</v>
      </c>
      <c r="HQ194" t="s">
        <v>3</v>
      </c>
      <c r="IK194">
        <v>0</v>
      </c>
    </row>
    <row r="195" spans="1:245" x14ac:dyDescent="0.2">
      <c r="A195">
        <v>17</v>
      </c>
      <c r="B195">
        <v>1</v>
      </c>
      <c r="C195">
        <f>ROW(SmtRes!A317)</f>
        <v>317</v>
      </c>
      <c r="D195">
        <f>ROW(EtalonRes!A414)</f>
        <v>414</v>
      </c>
      <c r="E195" t="s">
        <v>3</v>
      </c>
      <c r="F195" t="s">
        <v>229</v>
      </c>
      <c r="G195" t="s">
        <v>230</v>
      </c>
      <c r="H195" t="s">
        <v>222</v>
      </c>
      <c r="I195">
        <v>1</v>
      </c>
      <c r="J195">
        <v>0</v>
      </c>
      <c r="K195">
        <v>1</v>
      </c>
      <c r="O195">
        <f t="shared" si="393"/>
        <v>3703.34</v>
      </c>
      <c r="P195">
        <f t="shared" si="394"/>
        <v>3.14</v>
      </c>
      <c r="Q195">
        <f t="shared" si="395"/>
        <v>10.72</v>
      </c>
      <c r="R195">
        <f t="shared" si="396"/>
        <v>0.14000000000000001</v>
      </c>
      <c r="S195">
        <f t="shared" si="397"/>
        <v>3689.48</v>
      </c>
      <c r="T195">
        <f t="shared" si="398"/>
        <v>0</v>
      </c>
      <c r="U195">
        <f t="shared" si="399"/>
        <v>5.56</v>
      </c>
      <c r="V195">
        <f t="shared" si="400"/>
        <v>0</v>
      </c>
      <c r="W195">
        <f t="shared" si="401"/>
        <v>0</v>
      </c>
      <c r="X195">
        <f t="shared" si="402"/>
        <v>2582.64</v>
      </c>
      <c r="Y195">
        <f t="shared" si="403"/>
        <v>368.95</v>
      </c>
      <c r="AA195">
        <v>-1</v>
      </c>
      <c r="AB195">
        <f t="shared" si="404"/>
        <v>3703.34</v>
      </c>
      <c r="AC195">
        <f>ROUND(((ES195*2)),6)</f>
        <v>3.14</v>
      </c>
      <c r="AD195">
        <f>ROUND(((((ET195*2))-((EU195*2)))+AE195),6)</f>
        <v>10.72</v>
      </c>
      <c r="AE195">
        <f>ROUND(((EU195*2)),6)</f>
        <v>0.14000000000000001</v>
      </c>
      <c r="AF195">
        <f>ROUND(((EV195*2)),6)</f>
        <v>3689.48</v>
      </c>
      <c r="AG195">
        <f t="shared" si="405"/>
        <v>0</v>
      </c>
      <c r="AH195">
        <f>((EW195*2))</f>
        <v>5.56</v>
      </c>
      <c r="AI195">
        <f>((EX195*2))</f>
        <v>0</v>
      </c>
      <c r="AJ195">
        <f t="shared" si="406"/>
        <v>0</v>
      </c>
      <c r="AK195">
        <v>1851.67</v>
      </c>
      <c r="AL195">
        <v>1.57</v>
      </c>
      <c r="AM195">
        <v>5.36</v>
      </c>
      <c r="AN195">
        <v>7.0000000000000007E-2</v>
      </c>
      <c r="AO195">
        <v>1844.74</v>
      </c>
      <c r="AP195">
        <v>0</v>
      </c>
      <c r="AQ195">
        <v>2.78</v>
      </c>
      <c r="AR195">
        <v>0</v>
      </c>
      <c r="AS195">
        <v>0</v>
      </c>
      <c r="AT195">
        <v>70</v>
      </c>
      <c r="AU195">
        <v>10</v>
      </c>
      <c r="AV195">
        <v>1</v>
      </c>
      <c r="AW195">
        <v>1</v>
      </c>
      <c r="AZ195">
        <v>1</v>
      </c>
      <c r="BA195">
        <v>1</v>
      </c>
      <c r="BB195">
        <v>1</v>
      </c>
      <c r="BC195">
        <v>1</v>
      </c>
      <c r="BD195" t="s">
        <v>3</v>
      </c>
      <c r="BE195" t="s">
        <v>3</v>
      </c>
      <c r="BF195" t="s">
        <v>3</v>
      </c>
      <c r="BG195" t="s">
        <v>3</v>
      </c>
      <c r="BH195">
        <v>0</v>
      </c>
      <c r="BI195">
        <v>4</v>
      </c>
      <c r="BJ195" t="s">
        <v>231</v>
      </c>
      <c r="BM195">
        <v>0</v>
      </c>
      <c r="BN195">
        <v>0</v>
      </c>
      <c r="BO195" t="s">
        <v>3</v>
      </c>
      <c r="BP195">
        <v>0</v>
      </c>
      <c r="BQ195">
        <v>1</v>
      </c>
      <c r="BR195">
        <v>0</v>
      </c>
      <c r="BS195">
        <v>1</v>
      </c>
      <c r="BT195">
        <v>1</v>
      </c>
      <c r="BU195">
        <v>1</v>
      </c>
      <c r="BV195">
        <v>1</v>
      </c>
      <c r="BW195">
        <v>1</v>
      </c>
      <c r="BX195">
        <v>1</v>
      </c>
      <c r="BY195" t="s">
        <v>3</v>
      </c>
      <c r="BZ195">
        <v>70</v>
      </c>
      <c r="CA195">
        <v>10</v>
      </c>
      <c r="CB195" t="s">
        <v>3</v>
      </c>
      <c r="CE195">
        <v>0</v>
      </c>
      <c r="CF195">
        <v>0</v>
      </c>
      <c r="CG195">
        <v>0</v>
      </c>
      <c r="CM195">
        <v>0</v>
      </c>
      <c r="CN195" t="s">
        <v>3</v>
      </c>
      <c r="CO195">
        <v>0</v>
      </c>
      <c r="CP195">
        <f t="shared" si="407"/>
        <v>3703.34</v>
      </c>
      <c r="CQ195">
        <f t="shared" si="408"/>
        <v>3.14</v>
      </c>
      <c r="CR195">
        <f>(((((ET195*2))*BB195-((EU195*2))*BS195)+AE195*BS195)*AV195)</f>
        <v>10.72</v>
      </c>
      <c r="CS195">
        <f t="shared" si="409"/>
        <v>0.14000000000000001</v>
      </c>
      <c r="CT195">
        <f t="shared" si="410"/>
        <v>3689.48</v>
      </c>
      <c r="CU195">
        <f t="shared" si="411"/>
        <v>0</v>
      </c>
      <c r="CV195">
        <f t="shared" si="412"/>
        <v>5.56</v>
      </c>
      <c r="CW195">
        <f t="shared" si="413"/>
        <v>0</v>
      </c>
      <c r="CX195">
        <f t="shared" si="414"/>
        <v>0</v>
      </c>
      <c r="CY195">
        <f t="shared" si="415"/>
        <v>2582.636</v>
      </c>
      <c r="CZ195">
        <f t="shared" si="416"/>
        <v>368.94800000000004</v>
      </c>
      <c r="DC195" t="s">
        <v>3</v>
      </c>
      <c r="DD195" t="s">
        <v>228</v>
      </c>
      <c r="DE195" t="s">
        <v>228</v>
      </c>
      <c r="DF195" t="s">
        <v>228</v>
      </c>
      <c r="DG195" t="s">
        <v>228</v>
      </c>
      <c r="DH195" t="s">
        <v>3</v>
      </c>
      <c r="DI195" t="s">
        <v>228</v>
      </c>
      <c r="DJ195" t="s">
        <v>228</v>
      </c>
      <c r="DK195" t="s">
        <v>3</v>
      </c>
      <c r="DL195" t="s">
        <v>3</v>
      </c>
      <c r="DM195" t="s">
        <v>3</v>
      </c>
      <c r="DN195">
        <v>0</v>
      </c>
      <c r="DO195">
        <v>0</v>
      </c>
      <c r="DP195">
        <v>1</v>
      </c>
      <c r="DQ195">
        <v>1</v>
      </c>
      <c r="DU195">
        <v>1013</v>
      </c>
      <c r="DV195" t="s">
        <v>222</v>
      </c>
      <c r="DW195" t="s">
        <v>222</v>
      </c>
      <c r="DX195">
        <v>1</v>
      </c>
      <c r="DZ195" t="s">
        <v>3</v>
      </c>
      <c r="EA195" t="s">
        <v>3</v>
      </c>
      <c r="EB195" t="s">
        <v>3</v>
      </c>
      <c r="EC195" t="s">
        <v>3</v>
      </c>
      <c r="EE195">
        <v>1441815344</v>
      </c>
      <c r="EF195">
        <v>1</v>
      </c>
      <c r="EG195" t="s">
        <v>20</v>
      </c>
      <c r="EH195">
        <v>0</v>
      </c>
      <c r="EI195" t="s">
        <v>3</v>
      </c>
      <c r="EJ195">
        <v>4</v>
      </c>
      <c r="EK195">
        <v>0</v>
      </c>
      <c r="EL195" t="s">
        <v>21</v>
      </c>
      <c r="EM195" t="s">
        <v>22</v>
      </c>
      <c r="EO195" t="s">
        <v>3</v>
      </c>
      <c r="EQ195">
        <v>1024</v>
      </c>
      <c r="ER195">
        <v>1851.67</v>
      </c>
      <c r="ES195">
        <v>1.57</v>
      </c>
      <c r="ET195">
        <v>5.36</v>
      </c>
      <c r="EU195">
        <v>7.0000000000000007E-2</v>
      </c>
      <c r="EV195">
        <v>1844.74</v>
      </c>
      <c r="EW195">
        <v>2.78</v>
      </c>
      <c r="EX195">
        <v>0</v>
      </c>
      <c r="EY195">
        <v>0</v>
      </c>
      <c r="FQ195">
        <v>0</v>
      </c>
      <c r="FR195">
        <f t="shared" si="417"/>
        <v>0</v>
      </c>
      <c r="FS195">
        <v>0</v>
      </c>
      <c r="FX195">
        <v>70</v>
      </c>
      <c r="FY195">
        <v>10</v>
      </c>
      <c r="GA195" t="s">
        <v>3</v>
      </c>
      <c r="GD195">
        <v>0</v>
      </c>
      <c r="GF195">
        <v>-905773843</v>
      </c>
      <c r="GG195">
        <v>2</v>
      </c>
      <c r="GH195">
        <v>1</v>
      </c>
      <c r="GI195">
        <v>-2</v>
      </c>
      <c r="GJ195">
        <v>0</v>
      </c>
      <c r="GK195">
        <f>ROUND(R195*(R12)/100,2)</f>
        <v>0.15</v>
      </c>
      <c r="GL195">
        <f t="shared" si="418"/>
        <v>0</v>
      </c>
      <c r="GM195">
        <f t="shared" si="419"/>
        <v>6655.08</v>
      </c>
      <c r="GN195">
        <f t="shared" si="420"/>
        <v>0</v>
      </c>
      <c r="GO195">
        <f t="shared" si="421"/>
        <v>0</v>
      </c>
      <c r="GP195">
        <f t="shared" si="422"/>
        <v>6655.08</v>
      </c>
      <c r="GR195">
        <v>0</v>
      </c>
      <c r="GS195">
        <v>3</v>
      </c>
      <c r="GT195">
        <v>0</v>
      </c>
      <c r="GU195" t="s">
        <v>3</v>
      </c>
      <c r="GV195">
        <f t="shared" si="423"/>
        <v>0</v>
      </c>
      <c r="GW195">
        <v>1</v>
      </c>
      <c r="GX195">
        <f t="shared" si="424"/>
        <v>0</v>
      </c>
      <c r="HA195">
        <v>0</v>
      </c>
      <c r="HB195">
        <v>0</v>
      </c>
      <c r="HC195">
        <f t="shared" si="425"/>
        <v>0</v>
      </c>
      <c r="HE195" t="s">
        <v>3</v>
      </c>
      <c r="HF195" t="s">
        <v>3</v>
      </c>
      <c r="HM195" t="s">
        <v>3</v>
      </c>
      <c r="HN195" t="s">
        <v>3</v>
      </c>
      <c r="HO195" t="s">
        <v>3</v>
      </c>
      <c r="HP195" t="s">
        <v>3</v>
      </c>
      <c r="HQ195" t="s">
        <v>3</v>
      </c>
      <c r="IK195">
        <v>0</v>
      </c>
    </row>
    <row r="196" spans="1:245" x14ac:dyDescent="0.2">
      <c r="A196">
        <v>17</v>
      </c>
      <c r="B196">
        <v>1</v>
      </c>
      <c r="C196">
        <f>ROW(SmtRes!A327)</f>
        <v>327</v>
      </c>
      <c r="D196">
        <f>ROW(EtalonRes!A424)</f>
        <v>424</v>
      </c>
      <c r="E196" t="s">
        <v>3</v>
      </c>
      <c r="F196" t="s">
        <v>232</v>
      </c>
      <c r="G196" t="s">
        <v>233</v>
      </c>
      <c r="H196" t="s">
        <v>222</v>
      </c>
      <c r="I196">
        <v>1</v>
      </c>
      <c r="J196">
        <v>0</v>
      </c>
      <c r="K196">
        <v>1</v>
      </c>
      <c r="O196">
        <f t="shared" si="393"/>
        <v>52961.13</v>
      </c>
      <c r="P196">
        <f t="shared" si="394"/>
        <v>1091.97</v>
      </c>
      <c r="Q196">
        <f t="shared" si="395"/>
        <v>0</v>
      </c>
      <c r="R196">
        <f t="shared" si="396"/>
        <v>0</v>
      </c>
      <c r="S196">
        <f t="shared" si="397"/>
        <v>51869.16</v>
      </c>
      <c r="T196">
        <f t="shared" si="398"/>
        <v>0</v>
      </c>
      <c r="U196">
        <f t="shared" si="399"/>
        <v>84</v>
      </c>
      <c r="V196">
        <f t="shared" si="400"/>
        <v>0</v>
      </c>
      <c r="W196">
        <f t="shared" si="401"/>
        <v>0</v>
      </c>
      <c r="X196">
        <f t="shared" si="402"/>
        <v>36308.410000000003</v>
      </c>
      <c r="Y196">
        <f t="shared" si="403"/>
        <v>5186.92</v>
      </c>
      <c r="AA196">
        <v>-1</v>
      </c>
      <c r="AB196">
        <f t="shared" si="404"/>
        <v>52961.13</v>
      </c>
      <c r="AC196">
        <f>ROUND((ES196),6)</f>
        <v>1091.97</v>
      </c>
      <c r="AD196">
        <f>ROUND((((ET196)-(EU196))+AE196),6)</f>
        <v>0</v>
      </c>
      <c r="AE196">
        <f>ROUND((EU196),6)</f>
        <v>0</v>
      </c>
      <c r="AF196">
        <f>ROUND((EV196),6)</f>
        <v>51869.16</v>
      </c>
      <c r="AG196">
        <f t="shared" si="405"/>
        <v>0</v>
      </c>
      <c r="AH196">
        <f>(EW196)</f>
        <v>84</v>
      </c>
      <c r="AI196">
        <f>(EX196)</f>
        <v>0</v>
      </c>
      <c r="AJ196">
        <f t="shared" si="406"/>
        <v>0</v>
      </c>
      <c r="AK196">
        <v>52961.13</v>
      </c>
      <c r="AL196">
        <v>1091.97</v>
      </c>
      <c r="AM196">
        <v>0</v>
      </c>
      <c r="AN196">
        <v>0</v>
      </c>
      <c r="AO196">
        <v>51869.16</v>
      </c>
      <c r="AP196">
        <v>0</v>
      </c>
      <c r="AQ196">
        <v>84</v>
      </c>
      <c r="AR196">
        <v>0</v>
      </c>
      <c r="AS196">
        <v>0</v>
      </c>
      <c r="AT196">
        <v>70</v>
      </c>
      <c r="AU196">
        <v>10</v>
      </c>
      <c r="AV196">
        <v>1</v>
      </c>
      <c r="AW196">
        <v>1</v>
      </c>
      <c r="AZ196">
        <v>1</v>
      </c>
      <c r="BA196">
        <v>1</v>
      </c>
      <c r="BB196">
        <v>1</v>
      </c>
      <c r="BC196">
        <v>1</v>
      </c>
      <c r="BD196" t="s">
        <v>3</v>
      </c>
      <c r="BE196" t="s">
        <v>3</v>
      </c>
      <c r="BF196" t="s">
        <v>3</v>
      </c>
      <c r="BG196" t="s">
        <v>3</v>
      </c>
      <c r="BH196">
        <v>0</v>
      </c>
      <c r="BI196">
        <v>4</v>
      </c>
      <c r="BJ196" t="s">
        <v>234</v>
      </c>
      <c r="BM196">
        <v>0</v>
      </c>
      <c r="BN196">
        <v>0</v>
      </c>
      <c r="BO196" t="s">
        <v>3</v>
      </c>
      <c r="BP196">
        <v>0</v>
      </c>
      <c r="BQ196">
        <v>1</v>
      </c>
      <c r="BR196">
        <v>0</v>
      </c>
      <c r="BS196">
        <v>1</v>
      </c>
      <c r="BT196">
        <v>1</v>
      </c>
      <c r="BU196">
        <v>1</v>
      </c>
      <c r="BV196">
        <v>1</v>
      </c>
      <c r="BW196">
        <v>1</v>
      </c>
      <c r="BX196">
        <v>1</v>
      </c>
      <c r="BY196" t="s">
        <v>3</v>
      </c>
      <c r="BZ196">
        <v>70</v>
      </c>
      <c r="CA196">
        <v>10</v>
      </c>
      <c r="CB196" t="s">
        <v>3</v>
      </c>
      <c r="CE196">
        <v>0</v>
      </c>
      <c r="CF196">
        <v>0</v>
      </c>
      <c r="CG196">
        <v>0</v>
      </c>
      <c r="CM196">
        <v>0</v>
      </c>
      <c r="CN196" t="s">
        <v>3</v>
      </c>
      <c r="CO196">
        <v>0</v>
      </c>
      <c r="CP196">
        <f t="shared" si="407"/>
        <v>52961.130000000005</v>
      </c>
      <c r="CQ196">
        <f t="shared" si="408"/>
        <v>1091.97</v>
      </c>
      <c r="CR196">
        <f>((((ET196)*BB196-(EU196)*BS196)+AE196*BS196)*AV196)</f>
        <v>0</v>
      </c>
      <c r="CS196">
        <f t="shared" si="409"/>
        <v>0</v>
      </c>
      <c r="CT196">
        <f t="shared" si="410"/>
        <v>51869.16</v>
      </c>
      <c r="CU196">
        <f t="shared" si="411"/>
        <v>0</v>
      </c>
      <c r="CV196">
        <f t="shared" si="412"/>
        <v>84</v>
      </c>
      <c r="CW196">
        <f t="shared" si="413"/>
        <v>0</v>
      </c>
      <c r="CX196">
        <f t="shared" si="414"/>
        <v>0</v>
      </c>
      <c r="CY196">
        <f t="shared" si="415"/>
        <v>36308.412000000004</v>
      </c>
      <c r="CZ196">
        <f t="shared" si="416"/>
        <v>5186.9160000000002</v>
      </c>
      <c r="DC196" t="s">
        <v>3</v>
      </c>
      <c r="DD196" t="s">
        <v>3</v>
      </c>
      <c r="DE196" t="s">
        <v>3</v>
      </c>
      <c r="DF196" t="s">
        <v>3</v>
      </c>
      <c r="DG196" t="s">
        <v>3</v>
      </c>
      <c r="DH196" t="s">
        <v>3</v>
      </c>
      <c r="DI196" t="s">
        <v>3</v>
      </c>
      <c r="DJ196" t="s">
        <v>3</v>
      </c>
      <c r="DK196" t="s">
        <v>3</v>
      </c>
      <c r="DL196" t="s">
        <v>3</v>
      </c>
      <c r="DM196" t="s">
        <v>3</v>
      </c>
      <c r="DN196">
        <v>0</v>
      </c>
      <c r="DO196">
        <v>0</v>
      </c>
      <c r="DP196">
        <v>1</v>
      </c>
      <c r="DQ196">
        <v>1</v>
      </c>
      <c r="DU196">
        <v>1013</v>
      </c>
      <c r="DV196" t="s">
        <v>222</v>
      </c>
      <c r="DW196" t="s">
        <v>222</v>
      </c>
      <c r="DX196">
        <v>1</v>
      </c>
      <c r="DZ196" t="s">
        <v>3</v>
      </c>
      <c r="EA196" t="s">
        <v>3</v>
      </c>
      <c r="EB196" t="s">
        <v>3</v>
      </c>
      <c r="EC196" t="s">
        <v>3</v>
      </c>
      <c r="EE196">
        <v>1441815344</v>
      </c>
      <c r="EF196">
        <v>1</v>
      </c>
      <c r="EG196" t="s">
        <v>20</v>
      </c>
      <c r="EH196">
        <v>0</v>
      </c>
      <c r="EI196" t="s">
        <v>3</v>
      </c>
      <c r="EJ196">
        <v>4</v>
      </c>
      <c r="EK196">
        <v>0</v>
      </c>
      <c r="EL196" t="s">
        <v>21</v>
      </c>
      <c r="EM196" t="s">
        <v>22</v>
      </c>
      <c r="EO196" t="s">
        <v>3</v>
      </c>
      <c r="EQ196">
        <v>1024</v>
      </c>
      <c r="ER196">
        <v>52961.13</v>
      </c>
      <c r="ES196">
        <v>1091.97</v>
      </c>
      <c r="ET196">
        <v>0</v>
      </c>
      <c r="EU196">
        <v>0</v>
      </c>
      <c r="EV196">
        <v>51869.16</v>
      </c>
      <c r="EW196">
        <v>84</v>
      </c>
      <c r="EX196">
        <v>0</v>
      </c>
      <c r="EY196">
        <v>0</v>
      </c>
      <c r="FQ196">
        <v>0</v>
      </c>
      <c r="FR196">
        <f t="shared" si="417"/>
        <v>0</v>
      </c>
      <c r="FS196">
        <v>0</v>
      </c>
      <c r="FX196">
        <v>70</v>
      </c>
      <c r="FY196">
        <v>10</v>
      </c>
      <c r="GA196" t="s">
        <v>3</v>
      </c>
      <c r="GD196">
        <v>0</v>
      </c>
      <c r="GF196">
        <v>-1286809581</v>
      </c>
      <c r="GG196">
        <v>2</v>
      </c>
      <c r="GH196">
        <v>1</v>
      </c>
      <c r="GI196">
        <v>-2</v>
      </c>
      <c r="GJ196">
        <v>0</v>
      </c>
      <c r="GK196">
        <f>ROUND(R196*(R12)/100,2)</f>
        <v>0</v>
      </c>
      <c r="GL196">
        <f t="shared" si="418"/>
        <v>0</v>
      </c>
      <c r="GM196">
        <f t="shared" si="419"/>
        <v>94456.46</v>
      </c>
      <c r="GN196">
        <f t="shared" si="420"/>
        <v>0</v>
      </c>
      <c r="GO196">
        <f t="shared" si="421"/>
        <v>0</v>
      </c>
      <c r="GP196">
        <f t="shared" si="422"/>
        <v>94456.46</v>
      </c>
      <c r="GR196">
        <v>0</v>
      </c>
      <c r="GS196">
        <v>3</v>
      </c>
      <c r="GT196">
        <v>0</v>
      </c>
      <c r="GU196" t="s">
        <v>3</v>
      </c>
      <c r="GV196">
        <f t="shared" si="423"/>
        <v>0</v>
      </c>
      <c r="GW196">
        <v>1</v>
      </c>
      <c r="GX196">
        <f t="shared" si="424"/>
        <v>0</v>
      </c>
      <c r="HA196">
        <v>0</v>
      </c>
      <c r="HB196">
        <v>0</v>
      </c>
      <c r="HC196">
        <f t="shared" si="425"/>
        <v>0</v>
      </c>
      <c r="HE196" t="s">
        <v>3</v>
      </c>
      <c r="HF196" t="s">
        <v>3</v>
      </c>
      <c r="HM196" t="s">
        <v>3</v>
      </c>
      <c r="HN196" t="s">
        <v>3</v>
      </c>
      <c r="HO196" t="s">
        <v>3</v>
      </c>
      <c r="HP196" t="s">
        <v>3</v>
      </c>
      <c r="HQ196" t="s">
        <v>3</v>
      </c>
      <c r="IK196">
        <v>0</v>
      </c>
    </row>
    <row r="197" spans="1:245" x14ac:dyDescent="0.2">
      <c r="A197">
        <v>17</v>
      </c>
      <c r="B197">
        <v>1</v>
      </c>
      <c r="C197">
        <f>ROW(SmtRes!A329)</f>
        <v>329</v>
      </c>
      <c r="D197">
        <f>ROW(EtalonRes!A426)</f>
        <v>426</v>
      </c>
      <c r="E197" t="s">
        <v>305</v>
      </c>
      <c r="F197" t="s">
        <v>236</v>
      </c>
      <c r="G197" t="s">
        <v>237</v>
      </c>
      <c r="H197" t="s">
        <v>222</v>
      </c>
      <c r="I197">
        <v>1</v>
      </c>
      <c r="J197">
        <v>0</v>
      </c>
      <c r="K197">
        <v>1</v>
      </c>
      <c r="O197">
        <f t="shared" si="393"/>
        <v>3689.74</v>
      </c>
      <c r="P197">
        <f t="shared" si="394"/>
        <v>0.26</v>
      </c>
      <c r="Q197">
        <f t="shared" si="395"/>
        <v>0</v>
      </c>
      <c r="R197">
        <f t="shared" si="396"/>
        <v>0</v>
      </c>
      <c r="S197">
        <f t="shared" si="397"/>
        <v>3689.48</v>
      </c>
      <c r="T197">
        <f t="shared" si="398"/>
        <v>0</v>
      </c>
      <c r="U197">
        <f t="shared" si="399"/>
        <v>5.56</v>
      </c>
      <c r="V197">
        <f t="shared" si="400"/>
        <v>0</v>
      </c>
      <c r="W197">
        <f t="shared" si="401"/>
        <v>0</v>
      </c>
      <c r="X197">
        <f t="shared" si="402"/>
        <v>2582.64</v>
      </c>
      <c r="Y197">
        <f t="shared" si="403"/>
        <v>368.95</v>
      </c>
      <c r="AA197">
        <v>1473083510</v>
      </c>
      <c r="AB197">
        <f t="shared" si="404"/>
        <v>3689.74</v>
      </c>
      <c r="AC197">
        <f>ROUND(((ES197*2)),6)</f>
        <v>0.26</v>
      </c>
      <c r="AD197">
        <f>ROUND(((((ET197*2))-((EU197*2)))+AE197),6)</f>
        <v>0</v>
      </c>
      <c r="AE197">
        <f>ROUND(((EU197*2)),6)</f>
        <v>0</v>
      </c>
      <c r="AF197">
        <f>ROUND(((EV197*2)),6)</f>
        <v>3689.48</v>
      </c>
      <c r="AG197">
        <f t="shared" si="405"/>
        <v>0</v>
      </c>
      <c r="AH197">
        <f>((EW197*2))</f>
        <v>5.56</v>
      </c>
      <c r="AI197">
        <f>((EX197*2))</f>
        <v>0</v>
      </c>
      <c r="AJ197">
        <f t="shared" si="406"/>
        <v>0</v>
      </c>
      <c r="AK197">
        <v>1844.87</v>
      </c>
      <c r="AL197">
        <v>0.13</v>
      </c>
      <c r="AM197">
        <v>0</v>
      </c>
      <c r="AN197">
        <v>0</v>
      </c>
      <c r="AO197">
        <v>1844.74</v>
      </c>
      <c r="AP197">
        <v>0</v>
      </c>
      <c r="AQ197">
        <v>2.78</v>
      </c>
      <c r="AR197">
        <v>0</v>
      </c>
      <c r="AS197">
        <v>0</v>
      </c>
      <c r="AT197">
        <v>70</v>
      </c>
      <c r="AU197">
        <v>10</v>
      </c>
      <c r="AV197">
        <v>1</v>
      </c>
      <c r="AW197">
        <v>1</v>
      </c>
      <c r="AZ197">
        <v>1</v>
      </c>
      <c r="BA197">
        <v>1</v>
      </c>
      <c r="BB197">
        <v>1</v>
      </c>
      <c r="BC197">
        <v>1</v>
      </c>
      <c r="BD197" t="s">
        <v>3</v>
      </c>
      <c r="BE197" t="s">
        <v>3</v>
      </c>
      <c r="BF197" t="s">
        <v>3</v>
      </c>
      <c r="BG197" t="s">
        <v>3</v>
      </c>
      <c r="BH197">
        <v>0</v>
      </c>
      <c r="BI197">
        <v>4</v>
      </c>
      <c r="BJ197" t="s">
        <v>238</v>
      </c>
      <c r="BM197">
        <v>0</v>
      </c>
      <c r="BN197">
        <v>0</v>
      </c>
      <c r="BO197" t="s">
        <v>3</v>
      </c>
      <c r="BP197">
        <v>0</v>
      </c>
      <c r="BQ197">
        <v>1</v>
      </c>
      <c r="BR197">
        <v>0</v>
      </c>
      <c r="BS197">
        <v>1</v>
      </c>
      <c r="BT197">
        <v>1</v>
      </c>
      <c r="BU197">
        <v>1</v>
      </c>
      <c r="BV197">
        <v>1</v>
      </c>
      <c r="BW197">
        <v>1</v>
      </c>
      <c r="BX197">
        <v>1</v>
      </c>
      <c r="BY197" t="s">
        <v>3</v>
      </c>
      <c r="BZ197">
        <v>70</v>
      </c>
      <c r="CA197">
        <v>10</v>
      </c>
      <c r="CB197" t="s">
        <v>3</v>
      </c>
      <c r="CE197">
        <v>0</v>
      </c>
      <c r="CF197">
        <v>0</v>
      </c>
      <c r="CG197">
        <v>0</v>
      </c>
      <c r="CM197">
        <v>0</v>
      </c>
      <c r="CN197" t="s">
        <v>3</v>
      </c>
      <c r="CO197">
        <v>0</v>
      </c>
      <c r="CP197">
        <f t="shared" si="407"/>
        <v>3689.7400000000002</v>
      </c>
      <c r="CQ197">
        <f t="shared" si="408"/>
        <v>0.26</v>
      </c>
      <c r="CR197">
        <f>(((((ET197*2))*BB197-((EU197*2))*BS197)+AE197*BS197)*AV197)</f>
        <v>0</v>
      </c>
      <c r="CS197">
        <f t="shared" si="409"/>
        <v>0</v>
      </c>
      <c r="CT197">
        <f t="shared" si="410"/>
        <v>3689.48</v>
      </c>
      <c r="CU197">
        <f t="shared" si="411"/>
        <v>0</v>
      </c>
      <c r="CV197">
        <f t="shared" si="412"/>
        <v>5.56</v>
      </c>
      <c r="CW197">
        <f t="shared" si="413"/>
        <v>0</v>
      </c>
      <c r="CX197">
        <f t="shared" si="414"/>
        <v>0</v>
      </c>
      <c r="CY197">
        <f t="shared" si="415"/>
        <v>2582.636</v>
      </c>
      <c r="CZ197">
        <f t="shared" si="416"/>
        <v>368.94800000000004</v>
      </c>
      <c r="DC197" t="s">
        <v>3</v>
      </c>
      <c r="DD197" t="s">
        <v>228</v>
      </c>
      <c r="DE197" t="s">
        <v>228</v>
      </c>
      <c r="DF197" t="s">
        <v>228</v>
      </c>
      <c r="DG197" t="s">
        <v>228</v>
      </c>
      <c r="DH197" t="s">
        <v>3</v>
      </c>
      <c r="DI197" t="s">
        <v>228</v>
      </c>
      <c r="DJ197" t="s">
        <v>228</v>
      </c>
      <c r="DK197" t="s">
        <v>3</v>
      </c>
      <c r="DL197" t="s">
        <v>3</v>
      </c>
      <c r="DM197" t="s">
        <v>3</v>
      </c>
      <c r="DN197">
        <v>0</v>
      </c>
      <c r="DO197">
        <v>0</v>
      </c>
      <c r="DP197">
        <v>1</v>
      </c>
      <c r="DQ197">
        <v>1</v>
      </c>
      <c r="DU197">
        <v>1013</v>
      </c>
      <c r="DV197" t="s">
        <v>222</v>
      </c>
      <c r="DW197" t="s">
        <v>222</v>
      </c>
      <c r="DX197">
        <v>1</v>
      </c>
      <c r="DZ197" t="s">
        <v>3</v>
      </c>
      <c r="EA197" t="s">
        <v>3</v>
      </c>
      <c r="EB197" t="s">
        <v>3</v>
      </c>
      <c r="EC197" t="s">
        <v>3</v>
      </c>
      <c r="EE197">
        <v>1441815344</v>
      </c>
      <c r="EF197">
        <v>1</v>
      </c>
      <c r="EG197" t="s">
        <v>20</v>
      </c>
      <c r="EH197">
        <v>0</v>
      </c>
      <c r="EI197" t="s">
        <v>3</v>
      </c>
      <c r="EJ197">
        <v>4</v>
      </c>
      <c r="EK197">
        <v>0</v>
      </c>
      <c r="EL197" t="s">
        <v>21</v>
      </c>
      <c r="EM197" t="s">
        <v>22</v>
      </c>
      <c r="EO197" t="s">
        <v>3</v>
      </c>
      <c r="EQ197">
        <v>0</v>
      </c>
      <c r="ER197">
        <v>1844.87</v>
      </c>
      <c r="ES197">
        <v>0.13</v>
      </c>
      <c r="ET197">
        <v>0</v>
      </c>
      <c r="EU197">
        <v>0</v>
      </c>
      <c r="EV197">
        <v>1844.74</v>
      </c>
      <c r="EW197">
        <v>2.78</v>
      </c>
      <c r="EX197">
        <v>0</v>
      </c>
      <c r="EY197">
        <v>0</v>
      </c>
      <c r="FQ197">
        <v>0</v>
      </c>
      <c r="FR197">
        <f t="shared" si="417"/>
        <v>0</v>
      </c>
      <c r="FS197">
        <v>0</v>
      </c>
      <c r="FX197">
        <v>70</v>
      </c>
      <c r="FY197">
        <v>10</v>
      </c>
      <c r="GA197" t="s">
        <v>3</v>
      </c>
      <c r="GD197">
        <v>0</v>
      </c>
      <c r="GF197">
        <v>-1375426856</v>
      </c>
      <c r="GG197">
        <v>2</v>
      </c>
      <c r="GH197">
        <v>1</v>
      </c>
      <c r="GI197">
        <v>-2</v>
      </c>
      <c r="GJ197">
        <v>0</v>
      </c>
      <c r="GK197">
        <f>ROUND(R197*(R12)/100,2)</f>
        <v>0</v>
      </c>
      <c r="GL197">
        <f t="shared" si="418"/>
        <v>0</v>
      </c>
      <c r="GM197">
        <f t="shared" si="419"/>
        <v>6641.33</v>
      </c>
      <c r="GN197">
        <f t="shared" si="420"/>
        <v>0</v>
      </c>
      <c r="GO197">
        <f t="shared" si="421"/>
        <v>0</v>
      </c>
      <c r="GP197">
        <f t="shared" si="422"/>
        <v>6641.33</v>
      </c>
      <c r="GR197">
        <v>0</v>
      </c>
      <c r="GS197">
        <v>3</v>
      </c>
      <c r="GT197">
        <v>0</v>
      </c>
      <c r="GU197" t="s">
        <v>3</v>
      </c>
      <c r="GV197">
        <f t="shared" si="423"/>
        <v>0</v>
      </c>
      <c r="GW197">
        <v>1</v>
      </c>
      <c r="GX197">
        <f t="shared" si="424"/>
        <v>0</v>
      </c>
      <c r="HA197">
        <v>0</v>
      </c>
      <c r="HB197">
        <v>0</v>
      </c>
      <c r="HC197">
        <f t="shared" si="425"/>
        <v>0</v>
      </c>
      <c r="HE197" t="s">
        <v>3</v>
      </c>
      <c r="HF197" t="s">
        <v>3</v>
      </c>
      <c r="HM197" t="s">
        <v>3</v>
      </c>
      <c r="HN197" t="s">
        <v>3</v>
      </c>
      <c r="HO197" t="s">
        <v>3</v>
      </c>
      <c r="HP197" t="s">
        <v>3</v>
      </c>
      <c r="HQ197" t="s">
        <v>3</v>
      </c>
      <c r="IK197">
        <v>0</v>
      </c>
    </row>
    <row r="198" spans="1:245" x14ac:dyDescent="0.2">
      <c r="A198">
        <v>17</v>
      </c>
      <c r="B198">
        <v>1</v>
      </c>
      <c r="C198">
        <f>ROW(SmtRes!A331)</f>
        <v>331</v>
      </c>
      <c r="D198">
        <f>ROW(EtalonRes!A428)</f>
        <v>428</v>
      </c>
      <c r="E198" t="s">
        <v>3</v>
      </c>
      <c r="F198" t="s">
        <v>239</v>
      </c>
      <c r="G198" t="s">
        <v>240</v>
      </c>
      <c r="H198" t="s">
        <v>222</v>
      </c>
      <c r="I198">
        <v>1</v>
      </c>
      <c r="J198">
        <v>0</v>
      </c>
      <c r="K198">
        <v>1</v>
      </c>
      <c r="O198">
        <f t="shared" si="393"/>
        <v>1990.98</v>
      </c>
      <c r="P198">
        <f t="shared" si="394"/>
        <v>0.26</v>
      </c>
      <c r="Q198">
        <f t="shared" si="395"/>
        <v>0</v>
      </c>
      <c r="R198">
        <f t="shared" si="396"/>
        <v>0</v>
      </c>
      <c r="S198">
        <f t="shared" si="397"/>
        <v>1990.72</v>
      </c>
      <c r="T198">
        <f t="shared" si="398"/>
        <v>0</v>
      </c>
      <c r="U198">
        <f t="shared" si="399"/>
        <v>3</v>
      </c>
      <c r="V198">
        <f t="shared" si="400"/>
        <v>0</v>
      </c>
      <c r="W198">
        <f t="shared" si="401"/>
        <v>0</v>
      </c>
      <c r="X198">
        <f t="shared" si="402"/>
        <v>1393.5</v>
      </c>
      <c r="Y198">
        <f t="shared" si="403"/>
        <v>199.07</v>
      </c>
      <c r="AA198">
        <v>-1</v>
      </c>
      <c r="AB198">
        <f t="shared" si="404"/>
        <v>1990.98</v>
      </c>
      <c r="AC198">
        <f>ROUND(((ES198*2)),6)</f>
        <v>0.26</v>
      </c>
      <c r="AD198">
        <f>ROUND(((((ET198*2))-((EU198*2)))+AE198),6)</f>
        <v>0</v>
      </c>
      <c r="AE198">
        <f>ROUND(((EU198*2)),6)</f>
        <v>0</v>
      </c>
      <c r="AF198">
        <f>ROUND(((EV198*2)),6)</f>
        <v>1990.72</v>
      </c>
      <c r="AG198">
        <f t="shared" si="405"/>
        <v>0</v>
      </c>
      <c r="AH198">
        <f>((EW198*2))</f>
        <v>3</v>
      </c>
      <c r="AI198">
        <f>((EX198*2))</f>
        <v>0</v>
      </c>
      <c r="AJ198">
        <f t="shared" si="406"/>
        <v>0</v>
      </c>
      <c r="AK198">
        <v>995.49</v>
      </c>
      <c r="AL198">
        <v>0.13</v>
      </c>
      <c r="AM198">
        <v>0</v>
      </c>
      <c r="AN198">
        <v>0</v>
      </c>
      <c r="AO198">
        <v>995.36</v>
      </c>
      <c r="AP198">
        <v>0</v>
      </c>
      <c r="AQ198">
        <v>1.5</v>
      </c>
      <c r="AR198">
        <v>0</v>
      </c>
      <c r="AS198">
        <v>0</v>
      </c>
      <c r="AT198">
        <v>70</v>
      </c>
      <c r="AU198">
        <v>10</v>
      </c>
      <c r="AV198">
        <v>1</v>
      </c>
      <c r="AW198">
        <v>1</v>
      </c>
      <c r="AZ198">
        <v>1</v>
      </c>
      <c r="BA198">
        <v>1</v>
      </c>
      <c r="BB198">
        <v>1</v>
      </c>
      <c r="BC198">
        <v>1</v>
      </c>
      <c r="BD198" t="s">
        <v>3</v>
      </c>
      <c r="BE198" t="s">
        <v>3</v>
      </c>
      <c r="BF198" t="s">
        <v>3</v>
      </c>
      <c r="BG198" t="s">
        <v>3</v>
      </c>
      <c r="BH198">
        <v>0</v>
      </c>
      <c r="BI198">
        <v>4</v>
      </c>
      <c r="BJ198" t="s">
        <v>241</v>
      </c>
      <c r="BM198">
        <v>0</v>
      </c>
      <c r="BN198">
        <v>0</v>
      </c>
      <c r="BO198" t="s">
        <v>3</v>
      </c>
      <c r="BP198">
        <v>0</v>
      </c>
      <c r="BQ198">
        <v>1</v>
      </c>
      <c r="BR198">
        <v>0</v>
      </c>
      <c r="BS198">
        <v>1</v>
      </c>
      <c r="BT198">
        <v>1</v>
      </c>
      <c r="BU198">
        <v>1</v>
      </c>
      <c r="BV198">
        <v>1</v>
      </c>
      <c r="BW198">
        <v>1</v>
      </c>
      <c r="BX198">
        <v>1</v>
      </c>
      <c r="BY198" t="s">
        <v>3</v>
      </c>
      <c r="BZ198">
        <v>70</v>
      </c>
      <c r="CA198">
        <v>10</v>
      </c>
      <c r="CB198" t="s">
        <v>3</v>
      </c>
      <c r="CE198">
        <v>0</v>
      </c>
      <c r="CF198">
        <v>0</v>
      </c>
      <c r="CG198">
        <v>0</v>
      </c>
      <c r="CM198">
        <v>0</v>
      </c>
      <c r="CN198" t="s">
        <v>3</v>
      </c>
      <c r="CO198">
        <v>0</v>
      </c>
      <c r="CP198">
        <f t="shared" si="407"/>
        <v>1990.98</v>
      </c>
      <c r="CQ198">
        <f t="shared" si="408"/>
        <v>0.26</v>
      </c>
      <c r="CR198">
        <f>(((((ET198*2))*BB198-((EU198*2))*BS198)+AE198*BS198)*AV198)</f>
        <v>0</v>
      </c>
      <c r="CS198">
        <f t="shared" si="409"/>
        <v>0</v>
      </c>
      <c r="CT198">
        <f t="shared" si="410"/>
        <v>1990.72</v>
      </c>
      <c r="CU198">
        <f t="shared" si="411"/>
        <v>0</v>
      </c>
      <c r="CV198">
        <f t="shared" si="412"/>
        <v>3</v>
      </c>
      <c r="CW198">
        <f t="shared" si="413"/>
        <v>0</v>
      </c>
      <c r="CX198">
        <f t="shared" si="414"/>
        <v>0</v>
      </c>
      <c r="CY198">
        <f t="shared" si="415"/>
        <v>1393.5039999999999</v>
      </c>
      <c r="CZ198">
        <f t="shared" si="416"/>
        <v>199.072</v>
      </c>
      <c r="DC198" t="s">
        <v>3</v>
      </c>
      <c r="DD198" t="s">
        <v>228</v>
      </c>
      <c r="DE198" t="s">
        <v>228</v>
      </c>
      <c r="DF198" t="s">
        <v>228</v>
      </c>
      <c r="DG198" t="s">
        <v>228</v>
      </c>
      <c r="DH198" t="s">
        <v>3</v>
      </c>
      <c r="DI198" t="s">
        <v>228</v>
      </c>
      <c r="DJ198" t="s">
        <v>228</v>
      </c>
      <c r="DK198" t="s">
        <v>3</v>
      </c>
      <c r="DL198" t="s">
        <v>3</v>
      </c>
      <c r="DM198" t="s">
        <v>3</v>
      </c>
      <c r="DN198">
        <v>0</v>
      </c>
      <c r="DO198">
        <v>0</v>
      </c>
      <c r="DP198">
        <v>1</v>
      </c>
      <c r="DQ198">
        <v>1</v>
      </c>
      <c r="DU198">
        <v>1013</v>
      </c>
      <c r="DV198" t="s">
        <v>222</v>
      </c>
      <c r="DW198" t="s">
        <v>222</v>
      </c>
      <c r="DX198">
        <v>1</v>
      </c>
      <c r="DZ198" t="s">
        <v>3</v>
      </c>
      <c r="EA198" t="s">
        <v>3</v>
      </c>
      <c r="EB198" t="s">
        <v>3</v>
      </c>
      <c r="EC198" t="s">
        <v>3</v>
      </c>
      <c r="EE198">
        <v>1441815344</v>
      </c>
      <c r="EF198">
        <v>1</v>
      </c>
      <c r="EG198" t="s">
        <v>20</v>
      </c>
      <c r="EH198">
        <v>0</v>
      </c>
      <c r="EI198" t="s">
        <v>3</v>
      </c>
      <c r="EJ198">
        <v>4</v>
      </c>
      <c r="EK198">
        <v>0</v>
      </c>
      <c r="EL198" t="s">
        <v>21</v>
      </c>
      <c r="EM198" t="s">
        <v>22</v>
      </c>
      <c r="EO198" t="s">
        <v>3</v>
      </c>
      <c r="EQ198">
        <v>1024</v>
      </c>
      <c r="ER198">
        <v>995.49</v>
      </c>
      <c r="ES198">
        <v>0.13</v>
      </c>
      <c r="ET198">
        <v>0</v>
      </c>
      <c r="EU198">
        <v>0</v>
      </c>
      <c r="EV198">
        <v>995.36</v>
      </c>
      <c r="EW198">
        <v>1.5</v>
      </c>
      <c r="EX198">
        <v>0</v>
      </c>
      <c r="EY198">
        <v>0</v>
      </c>
      <c r="FQ198">
        <v>0</v>
      </c>
      <c r="FR198">
        <f t="shared" si="417"/>
        <v>0</v>
      </c>
      <c r="FS198">
        <v>0</v>
      </c>
      <c r="FX198">
        <v>70</v>
      </c>
      <c r="FY198">
        <v>10</v>
      </c>
      <c r="GA198" t="s">
        <v>3</v>
      </c>
      <c r="GD198">
        <v>0</v>
      </c>
      <c r="GF198">
        <v>1316401234</v>
      </c>
      <c r="GG198">
        <v>2</v>
      </c>
      <c r="GH198">
        <v>1</v>
      </c>
      <c r="GI198">
        <v>-2</v>
      </c>
      <c r="GJ198">
        <v>0</v>
      </c>
      <c r="GK198">
        <f>ROUND(R198*(R12)/100,2)</f>
        <v>0</v>
      </c>
      <c r="GL198">
        <f t="shared" si="418"/>
        <v>0</v>
      </c>
      <c r="GM198">
        <f t="shared" si="419"/>
        <v>3583.55</v>
      </c>
      <c r="GN198">
        <f t="shared" si="420"/>
        <v>0</v>
      </c>
      <c r="GO198">
        <f t="shared" si="421"/>
        <v>0</v>
      </c>
      <c r="GP198">
        <f t="shared" si="422"/>
        <v>3583.55</v>
      </c>
      <c r="GR198">
        <v>0</v>
      </c>
      <c r="GS198">
        <v>3</v>
      </c>
      <c r="GT198">
        <v>0</v>
      </c>
      <c r="GU198" t="s">
        <v>3</v>
      </c>
      <c r="GV198">
        <f t="shared" si="423"/>
        <v>0</v>
      </c>
      <c r="GW198">
        <v>1</v>
      </c>
      <c r="GX198">
        <f t="shared" si="424"/>
        <v>0</v>
      </c>
      <c r="HA198">
        <v>0</v>
      </c>
      <c r="HB198">
        <v>0</v>
      </c>
      <c r="HC198">
        <f t="shared" si="425"/>
        <v>0</v>
      </c>
      <c r="HE198" t="s">
        <v>3</v>
      </c>
      <c r="HF198" t="s">
        <v>3</v>
      </c>
      <c r="HM198" t="s">
        <v>3</v>
      </c>
      <c r="HN198" t="s">
        <v>3</v>
      </c>
      <c r="HO198" t="s">
        <v>3</v>
      </c>
      <c r="HP198" t="s">
        <v>3</v>
      </c>
      <c r="HQ198" t="s">
        <v>3</v>
      </c>
      <c r="IK198">
        <v>0</v>
      </c>
    </row>
    <row r="199" spans="1:245" x14ac:dyDescent="0.2">
      <c r="A199">
        <v>17</v>
      </c>
      <c r="B199">
        <v>1</v>
      </c>
      <c r="C199">
        <f>ROW(SmtRes!A335)</f>
        <v>335</v>
      </c>
      <c r="D199">
        <f>ROW(EtalonRes!A432)</f>
        <v>432</v>
      </c>
      <c r="E199" t="s">
        <v>3</v>
      </c>
      <c r="F199" t="s">
        <v>242</v>
      </c>
      <c r="G199" t="s">
        <v>243</v>
      </c>
      <c r="H199" t="s">
        <v>18</v>
      </c>
      <c r="I199">
        <v>1</v>
      </c>
      <c r="J199">
        <v>0</v>
      </c>
      <c r="K199">
        <v>1</v>
      </c>
      <c r="O199">
        <f t="shared" si="393"/>
        <v>11624.28</v>
      </c>
      <c r="P199">
        <f t="shared" si="394"/>
        <v>858.24</v>
      </c>
      <c r="Q199">
        <f t="shared" si="395"/>
        <v>3815.18</v>
      </c>
      <c r="R199">
        <f t="shared" si="396"/>
        <v>2404.96</v>
      </c>
      <c r="S199">
        <f t="shared" si="397"/>
        <v>6950.86</v>
      </c>
      <c r="T199">
        <f t="shared" si="398"/>
        <v>0</v>
      </c>
      <c r="U199">
        <f t="shared" si="399"/>
        <v>11.37</v>
      </c>
      <c r="V199">
        <f t="shared" si="400"/>
        <v>0</v>
      </c>
      <c r="W199">
        <f t="shared" si="401"/>
        <v>0</v>
      </c>
      <c r="X199">
        <f t="shared" si="402"/>
        <v>4865.6000000000004</v>
      </c>
      <c r="Y199">
        <f t="shared" si="403"/>
        <v>695.09</v>
      </c>
      <c r="AA199">
        <v>-1</v>
      </c>
      <c r="AB199">
        <f t="shared" si="404"/>
        <v>11624.28</v>
      </c>
      <c r="AC199">
        <f>ROUND((ES199),6)</f>
        <v>858.24</v>
      </c>
      <c r="AD199">
        <f>ROUND((((ET199)-(EU199))+AE199),6)</f>
        <v>3815.18</v>
      </c>
      <c r="AE199">
        <f>ROUND((EU199),6)</f>
        <v>2404.96</v>
      </c>
      <c r="AF199">
        <f>ROUND((EV199),6)</f>
        <v>6950.86</v>
      </c>
      <c r="AG199">
        <f t="shared" si="405"/>
        <v>0</v>
      </c>
      <c r="AH199">
        <f>(EW199)</f>
        <v>11.37</v>
      </c>
      <c r="AI199">
        <f>(EX199)</f>
        <v>0</v>
      </c>
      <c r="AJ199">
        <f t="shared" si="406"/>
        <v>0</v>
      </c>
      <c r="AK199">
        <v>11624.28</v>
      </c>
      <c r="AL199">
        <v>858.24</v>
      </c>
      <c r="AM199">
        <v>3815.18</v>
      </c>
      <c r="AN199">
        <v>2404.96</v>
      </c>
      <c r="AO199">
        <v>6950.86</v>
      </c>
      <c r="AP199">
        <v>0</v>
      </c>
      <c r="AQ199">
        <v>11.37</v>
      </c>
      <c r="AR199">
        <v>0</v>
      </c>
      <c r="AS199">
        <v>0</v>
      </c>
      <c r="AT199">
        <v>70</v>
      </c>
      <c r="AU199">
        <v>10</v>
      </c>
      <c r="AV199">
        <v>1</v>
      </c>
      <c r="AW199">
        <v>1</v>
      </c>
      <c r="AZ199">
        <v>1</v>
      </c>
      <c r="BA199">
        <v>1</v>
      </c>
      <c r="BB199">
        <v>1</v>
      </c>
      <c r="BC199">
        <v>1</v>
      </c>
      <c r="BD199" t="s">
        <v>3</v>
      </c>
      <c r="BE199" t="s">
        <v>3</v>
      </c>
      <c r="BF199" t="s">
        <v>3</v>
      </c>
      <c r="BG199" t="s">
        <v>3</v>
      </c>
      <c r="BH199">
        <v>0</v>
      </c>
      <c r="BI199">
        <v>4</v>
      </c>
      <c r="BJ199" t="s">
        <v>244</v>
      </c>
      <c r="BM199">
        <v>0</v>
      </c>
      <c r="BN199">
        <v>0</v>
      </c>
      <c r="BO199" t="s">
        <v>3</v>
      </c>
      <c r="BP199">
        <v>0</v>
      </c>
      <c r="BQ199">
        <v>1</v>
      </c>
      <c r="BR199">
        <v>0</v>
      </c>
      <c r="BS199">
        <v>1</v>
      </c>
      <c r="BT199">
        <v>1</v>
      </c>
      <c r="BU199">
        <v>1</v>
      </c>
      <c r="BV199">
        <v>1</v>
      </c>
      <c r="BW199">
        <v>1</v>
      </c>
      <c r="BX199">
        <v>1</v>
      </c>
      <c r="BY199" t="s">
        <v>3</v>
      </c>
      <c r="BZ199">
        <v>70</v>
      </c>
      <c r="CA199">
        <v>10</v>
      </c>
      <c r="CB199" t="s">
        <v>3</v>
      </c>
      <c r="CE199">
        <v>0</v>
      </c>
      <c r="CF199">
        <v>0</v>
      </c>
      <c r="CG199">
        <v>0</v>
      </c>
      <c r="CM199">
        <v>0</v>
      </c>
      <c r="CN199" t="s">
        <v>3</v>
      </c>
      <c r="CO199">
        <v>0</v>
      </c>
      <c r="CP199">
        <f t="shared" si="407"/>
        <v>11624.279999999999</v>
      </c>
      <c r="CQ199">
        <f t="shared" si="408"/>
        <v>858.24</v>
      </c>
      <c r="CR199">
        <f>((((ET199)*BB199-(EU199)*BS199)+AE199*BS199)*AV199)</f>
        <v>3815.18</v>
      </c>
      <c r="CS199">
        <f t="shared" si="409"/>
        <v>2404.96</v>
      </c>
      <c r="CT199">
        <f t="shared" si="410"/>
        <v>6950.86</v>
      </c>
      <c r="CU199">
        <f t="shared" si="411"/>
        <v>0</v>
      </c>
      <c r="CV199">
        <f t="shared" si="412"/>
        <v>11.37</v>
      </c>
      <c r="CW199">
        <f t="shared" si="413"/>
        <v>0</v>
      </c>
      <c r="CX199">
        <f t="shared" si="414"/>
        <v>0</v>
      </c>
      <c r="CY199">
        <f t="shared" si="415"/>
        <v>4865.6019999999999</v>
      </c>
      <c r="CZ199">
        <f t="shared" si="416"/>
        <v>695.0859999999999</v>
      </c>
      <c r="DC199" t="s">
        <v>3</v>
      </c>
      <c r="DD199" t="s">
        <v>3</v>
      </c>
      <c r="DE199" t="s">
        <v>3</v>
      </c>
      <c r="DF199" t="s">
        <v>3</v>
      </c>
      <c r="DG199" t="s">
        <v>3</v>
      </c>
      <c r="DH199" t="s">
        <v>3</v>
      </c>
      <c r="DI199" t="s">
        <v>3</v>
      </c>
      <c r="DJ199" t="s">
        <v>3</v>
      </c>
      <c r="DK199" t="s">
        <v>3</v>
      </c>
      <c r="DL199" t="s">
        <v>3</v>
      </c>
      <c r="DM199" t="s">
        <v>3</v>
      </c>
      <c r="DN199">
        <v>0</v>
      </c>
      <c r="DO199">
        <v>0</v>
      </c>
      <c r="DP199">
        <v>1</v>
      </c>
      <c r="DQ199">
        <v>1</v>
      </c>
      <c r="DU199">
        <v>16987630</v>
      </c>
      <c r="DV199" t="s">
        <v>18</v>
      </c>
      <c r="DW199" t="s">
        <v>18</v>
      </c>
      <c r="DX199">
        <v>1</v>
      </c>
      <c r="DZ199" t="s">
        <v>3</v>
      </c>
      <c r="EA199" t="s">
        <v>3</v>
      </c>
      <c r="EB199" t="s">
        <v>3</v>
      </c>
      <c r="EC199" t="s">
        <v>3</v>
      </c>
      <c r="EE199">
        <v>1441815344</v>
      </c>
      <c r="EF199">
        <v>1</v>
      </c>
      <c r="EG199" t="s">
        <v>20</v>
      </c>
      <c r="EH199">
        <v>0</v>
      </c>
      <c r="EI199" t="s">
        <v>3</v>
      </c>
      <c r="EJ199">
        <v>4</v>
      </c>
      <c r="EK199">
        <v>0</v>
      </c>
      <c r="EL199" t="s">
        <v>21</v>
      </c>
      <c r="EM199" t="s">
        <v>22</v>
      </c>
      <c r="EO199" t="s">
        <v>3</v>
      </c>
      <c r="EQ199">
        <v>1024</v>
      </c>
      <c r="ER199">
        <v>11624.28</v>
      </c>
      <c r="ES199">
        <v>858.24</v>
      </c>
      <c r="ET199">
        <v>3815.18</v>
      </c>
      <c r="EU199">
        <v>2404.96</v>
      </c>
      <c r="EV199">
        <v>6950.86</v>
      </c>
      <c r="EW199">
        <v>11.37</v>
      </c>
      <c r="EX199">
        <v>0</v>
      </c>
      <c r="EY199">
        <v>0</v>
      </c>
      <c r="FQ199">
        <v>0</v>
      </c>
      <c r="FR199">
        <f t="shared" si="417"/>
        <v>0</v>
      </c>
      <c r="FS199">
        <v>0</v>
      </c>
      <c r="FX199">
        <v>70</v>
      </c>
      <c r="FY199">
        <v>10</v>
      </c>
      <c r="GA199" t="s">
        <v>3</v>
      </c>
      <c r="GD199">
        <v>0</v>
      </c>
      <c r="GF199">
        <v>-766424164</v>
      </c>
      <c r="GG199">
        <v>2</v>
      </c>
      <c r="GH199">
        <v>1</v>
      </c>
      <c r="GI199">
        <v>-2</v>
      </c>
      <c r="GJ199">
        <v>0</v>
      </c>
      <c r="GK199">
        <f>ROUND(R199*(R12)/100,2)</f>
        <v>2597.36</v>
      </c>
      <c r="GL199">
        <f t="shared" si="418"/>
        <v>0</v>
      </c>
      <c r="GM199">
        <f t="shared" si="419"/>
        <v>19782.330000000002</v>
      </c>
      <c r="GN199">
        <f t="shared" si="420"/>
        <v>0</v>
      </c>
      <c r="GO199">
        <f t="shared" si="421"/>
        <v>0</v>
      </c>
      <c r="GP199">
        <f t="shared" si="422"/>
        <v>19782.330000000002</v>
      </c>
      <c r="GR199">
        <v>0</v>
      </c>
      <c r="GS199">
        <v>3</v>
      </c>
      <c r="GT199">
        <v>0</v>
      </c>
      <c r="GU199" t="s">
        <v>3</v>
      </c>
      <c r="GV199">
        <f t="shared" si="423"/>
        <v>0</v>
      </c>
      <c r="GW199">
        <v>1</v>
      </c>
      <c r="GX199">
        <f t="shared" si="424"/>
        <v>0</v>
      </c>
      <c r="HA199">
        <v>0</v>
      </c>
      <c r="HB199">
        <v>0</v>
      </c>
      <c r="HC199">
        <f t="shared" si="425"/>
        <v>0</v>
      </c>
      <c r="HE199" t="s">
        <v>3</v>
      </c>
      <c r="HF199" t="s">
        <v>3</v>
      </c>
      <c r="HM199" t="s">
        <v>3</v>
      </c>
      <c r="HN199" t="s">
        <v>3</v>
      </c>
      <c r="HO199" t="s">
        <v>3</v>
      </c>
      <c r="HP199" t="s">
        <v>3</v>
      </c>
      <c r="HQ199" t="s">
        <v>3</v>
      </c>
      <c r="IK199">
        <v>0</v>
      </c>
    </row>
    <row r="200" spans="1:245" x14ac:dyDescent="0.2">
      <c r="A200">
        <v>17</v>
      </c>
      <c r="B200">
        <v>1</v>
      </c>
      <c r="C200">
        <f>ROW(SmtRes!A344)</f>
        <v>344</v>
      </c>
      <c r="D200">
        <f>ROW(EtalonRes!A441)</f>
        <v>441</v>
      </c>
      <c r="E200" t="s">
        <v>3</v>
      </c>
      <c r="F200" t="s">
        <v>245</v>
      </c>
      <c r="G200" t="s">
        <v>246</v>
      </c>
      <c r="H200" t="s">
        <v>222</v>
      </c>
      <c r="I200">
        <v>1</v>
      </c>
      <c r="J200">
        <v>0</v>
      </c>
      <c r="K200">
        <v>1</v>
      </c>
      <c r="O200">
        <f t="shared" si="393"/>
        <v>49747.16</v>
      </c>
      <c r="P200">
        <f t="shared" si="394"/>
        <v>63.92</v>
      </c>
      <c r="Q200">
        <f t="shared" si="395"/>
        <v>19028.48</v>
      </c>
      <c r="R200">
        <f t="shared" si="396"/>
        <v>11625.04</v>
      </c>
      <c r="S200">
        <f t="shared" si="397"/>
        <v>30654.76</v>
      </c>
      <c r="T200">
        <f t="shared" si="398"/>
        <v>0</v>
      </c>
      <c r="U200">
        <f t="shared" si="399"/>
        <v>55.08</v>
      </c>
      <c r="V200">
        <f t="shared" si="400"/>
        <v>0</v>
      </c>
      <c r="W200">
        <f t="shared" si="401"/>
        <v>0</v>
      </c>
      <c r="X200">
        <f t="shared" si="402"/>
        <v>21458.33</v>
      </c>
      <c r="Y200">
        <f t="shared" si="403"/>
        <v>3065.48</v>
      </c>
      <c r="AA200">
        <v>-1</v>
      </c>
      <c r="AB200">
        <f t="shared" si="404"/>
        <v>49747.16</v>
      </c>
      <c r="AC200">
        <f>ROUND(((ES200*4)),6)</f>
        <v>63.92</v>
      </c>
      <c r="AD200">
        <f>ROUND(((((ET200*4))-((EU200*4)))+AE200),6)</f>
        <v>19028.48</v>
      </c>
      <c r="AE200">
        <f t="shared" ref="AE200:AF202" si="426">ROUND(((EU200*4)),6)</f>
        <v>11625.04</v>
      </c>
      <c r="AF200">
        <f t="shared" si="426"/>
        <v>30654.76</v>
      </c>
      <c r="AG200">
        <f t="shared" si="405"/>
        <v>0</v>
      </c>
      <c r="AH200">
        <f t="shared" ref="AH200:AI202" si="427">((EW200*4))</f>
        <v>55.08</v>
      </c>
      <c r="AI200">
        <f t="shared" si="427"/>
        <v>0</v>
      </c>
      <c r="AJ200">
        <f t="shared" si="406"/>
        <v>0</v>
      </c>
      <c r="AK200">
        <v>12436.79</v>
      </c>
      <c r="AL200">
        <v>15.98</v>
      </c>
      <c r="AM200">
        <v>4757.12</v>
      </c>
      <c r="AN200">
        <v>2906.26</v>
      </c>
      <c r="AO200">
        <v>7663.69</v>
      </c>
      <c r="AP200">
        <v>0</v>
      </c>
      <c r="AQ200">
        <v>13.77</v>
      </c>
      <c r="AR200">
        <v>0</v>
      </c>
      <c r="AS200">
        <v>0</v>
      </c>
      <c r="AT200">
        <v>70</v>
      </c>
      <c r="AU200">
        <v>10</v>
      </c>
      <c r="AV200">
        <v>1</v>
      </c>
      <c r="AW200">
        <v>1</v>
      </c>
      <c r="AZ200">
        <v>1</v>
      </c>
      <c r="BA200">
        <v>1</v>
      </c>
      <c r="BB200">
        <v>1</v>
      </c>
      <c r="BC200">
        <v>1</v>
      </c>
      <c r="BD200" t="s">
        <v>3</v>
      </c>
      <c r="BE200" t="s">
        <v>3</v>
      </c>
      <c r="BF200" t="s">
        <v>3</v>
      </c>
      <c r="BG200" t="s">
        <v>3</v>
      </c>
      <c r="BH200">
        <v>0</v>
      </c>
      <c r="BI200">
        <v>4</v>
      </c>
      <c r="BJ200" t="s">
        <v>247</v>
      </c>
      <c r="BM200">
        <v>0</v>
      </c>
      <c r="BN200">
        <v>0</v>
      </c>
      <c r="BO200" t="s">
        <v>3</v>
      </c>
      <c r="BP200">
        <v>0</v>
      </c>
      <c r="BQ200">
        <v>1</v>
      </c>
      <c r="BR200">
        <v>0</v>
      </c>
      <c r="BS200">
        <v>1</v>
      </c>
      <c r="BT200">
        <v>1</v>
      </c>
      <c r="BU200">
        <v>1</v>
      </c>
      <c r="BV200">
        <v>1</v>
      </c>
      <c r="BW200">
        <v>1</v>
      </c>
      <c r="BX200">
        <v>1</v>
      </c>
      <c r="BY200" t="s">
        <v>3</v>
      </c>
      <c r="BZ200">
        <v>70</v>
      </c>
      <c r="CA200">
        <v>10</v>
      </c>
      <c r="CB200" t="s">
        <v>3</v>
      </c>
      <c r="CE200">
        <v>0</v>
      </c>
      <c r="CF200">
        <v>0</v>
      </c>
      <c r="CG200">
        <v>0</v>
      </c>
      <c r="CM200">
        <v>0</v>
      </c>
      <c r="CN200" t="s">
        <v>3</v>
      </c>
      <c r="CO200">
        <v>0</v>
      </c>
      <c r="CP200">
        <f t="shared" si="407"/>
        <v>49747.159999999996</v>
      </c>
      <c r="CQ200">
        <f t="shared" si="408"/>
        <v>63.92</v>
      </c>
      <c r="CR200">
        <f>(((((ET200*4))*BB200-((EU200*4))*BS200)+AE200*BS200)*AV200)</f>
        <v>19028.48</v>
      </c>
      <c r="CS200">
        <f t="shared" si="409"/>
        <v>11625.04</v>
      </c>
      <c r="CT200">
        <f t="shared" si="410"/>
        <v>30654.76</v>
      </c>
      <c r="CU200">
        <f t="shared" si="411"/>
        <v>0</v>
      </c>
      <c r="CV200">
        <f t="shared" si="412"/>
        <v>55.08</v>
      </c>
      <c r="CW200">
        <f t="shared" si="413"/>
        <v>0</v>
      </c>
      <c r="CX200">
        <f t="shared" si="414"/>
        <v>0</v>
      </c>
      <c r="CY200">
        <f t="shared" si="415"/>
        <v>21458.331999999999</v>
      </c>
      <c r="CZ200">
        <f t="shared" si="416"/>
        <v>3065.4759999999997</v>
      </c>
      <c r="DC200" t="s">
        <v>3</v>
      </c>
      <c r="DD200" t="s">
        <v>93</v>
      </c>
      <c r="DE200" t="s">
        <v>93</v>
      </c>
      <c r="DF200" t="s">
        <v>93</v>
      </c>
      <c r="DG200" t="s">
        <v>93</v>
      </c>
      <c r="DH200" t="s">
        <v>3</v>
      </c>
      <c r="DI200" t="s">
        <v>93</v>
      </c>
      <c r="DJ200" t="s">
        <v>93</v>
      </c>
      <c r="DK200" t="s">
        <v>3</v>
      </c>
      <c r="DL200" t="s">
        <v>3</v>
      </c>
      <c r="DM200" t="s">
        <v>3</v>
      </c>
      <c r="DN200">
        <v>0</v>
      </c>
      <c r="DO200">
        <v>0</v>
      </c>
      <c r="DP200">
        <v>1</v>
      </c>
      <c r="DQ200">
        <v>1</v>
      </c>
      <c r="DU200">
        <v>1013</v>
      </c>
      <c r="DV200" t="s">
        <v>222</v>
      </c>
      <c r="DW200" t="s">
        <v>222</v>
      </c>
      <c r="DX200">
        <v>1</v>
      </c>
      <c r="DZ200" t="s">
        <v>3</v>
      </c>
      <c r="EA200" t="s">
        <v>3</v>
      </c>
      <c r="EB200" t="s">
        <v>3</v>
      </c>
      <c r="EC200" t="s">
        <v>3</v>
      </c>
      <c r="EE200">
        <v>1441815344</v>
      </c>
      <c r="EF200">
        <v>1</v>
      </c>
      <c r="EG200" t="s">
        <v>20</v>
      </c>
      <c r="EH200">
        <v>0</v>
      </c>
      <c r="EI200" t="s">
        <v>3</v>
      </c>
      <c r="EJ200">
        <v>4</v>
      </c>
      <c r="EK200">
        <v>0</v>
      </c>
      <c r="EL200" t="s">
        <v>21</v>
      </c>
      <c r="EM200" t="s">
        <v>22</v>
      </c>
      <c r="EO200" t="s">
        <v>3</v>
      </c>
      <c r="EQ200">
        <v>1024</v>
      </c>
      <c r="ER200">
        <v>12436.79</v>
      </c>
      <c r="ES200">
        <v>15.98</v>
      </c>
      <c r="ET200">
        <v>4757.12</v>
      </c>
      <c r="EU200">
        <v>2906.26</v>
      </c>
      <c r="EV200">
        <v>7663.69</v>
      </c>
      <c r="EW200">
        <v>13.77</v>
      </c>
      <c r="EX200">
        <v>0</v>
      </c>
      <c r="EY200">
        <v>0</v>
      </c>
      <c r="FQ200">
        <v>0</v>
      </c>
      <c r="FR200">
        <f t="shared" si="417"/>
        <v>0</v>
      </c>
      <c r="FS200">
        <v>0</v>
      </c>
      <c r="FX200">
        <v>70</v>
      </c>
      <c r="FY200">
        <v>10</v>
      </c>
      <c r="GA200" t="s">
        <v>3</v>
      </c>
      <c r="GD200">
        <v>0</v>
      </c>
      <c r="GF200">
        <v>-527866067</v>
      </c>
      <c r="GG200">
        <v>2</v>
      </c>
      <c r="GH200">
        <v>1</v>
      </c>
      <c r="GI200">
        <v>-2</v>
      </c>
      <c r="GJ200">
        <v>0</v>
      </c>
      <c r="GK200">
        <f>ROUND(R200*(R12)/100,2)</f>
        <v>12555.04</v>
      </c>
      <c r="GL200">
        <f t="shared" si="418"/>
        <v>0</v>
      </c>
      <c r="GM200">
        <f t="shared" si="419"/>
        <v>86826.01</v>
      </c>
      <c r="GN200">
        <f t="shared" si="420"/>
        <v>0</v>
      </c>
      <c r="GO200">
        <f t="shared" si="421"/>
        <v>0</v>
      </c>
      <c r="GP200">
        <f t="shared" si="422"/>
        <v>86826.01</v>
      </c>
      <c r="GR200">
        <v>0</v>
      </c>
      <c r="GS200">
        <v>3</v>
      </c>
      <c r="GT200">
        <v>0</v>
      </c>
      <c r="GU200" t="s">
        <v>3</v>
      </c>
      <c r="GV200">
        <f t="shared" si="423"/>
        <v>0</v>
      </c>
      <c r="GW200">
        <v>1</v>
      </c>
      <c r="GX200">
        <f t="shared" si="424"/>
        <v>0</v>
      </c>
      <c r="HA200">
        <v>0</v>
      </c>
      <c r="HB200">
        <v>0</v>
      </c>
      <c r="HC200">
        <f t="shared" si="425"/>
        <v>0</v>
      </c>
      <c r="HE200" t="s">
        <v>3</v>
      </c>
      <c r="HF200" t="s">
        <v>3</v>
      </c>
      <c r="HM200" t="s">
        <v>3</v>
      </c>
      <c r="HN200" t="s">
        <v>3</v>
      </c>
      <c r="HO200" t="s">
        <v>3</v>
      </c>
      <c r="HP200" t="s">
        <v>3</v>
      </c>
      <c r="HQ200" t="s">
        <v>3</v>
      </c>
      <c r="IK200">
        <v>0</v>
      </c>
    </row>
    <row r="201" spans="1:245" x14ac:dyDescent="0.2">
      <c r="A201">
        <v>17</v>
      </c>
      <c r="B201">
        <v>1</v>
      </c>
      <c r="D201">
        <f>ROW(EtalonRes!A445)</f>
        <v>445</v>
      </c>
      <c r="E201" t="s">
        <v>3</v>
      </c>
      <c r="F201" t="s">
        <v>248</v>
      </c>
      <c r="G201" t="s">
        <v>249</v>
      </c>
      <c r="H201" t="s">
        <v>222</v>
      </c>
      <c r="I201">
        <v>1</v>
      </c>
      <c r="J201">
        <v>0</v>
      </c>
      <c r="K201">
        <v>1</v>
      </c>
      <c r="O201">
        <f t="shared" si="393"/>
        <v>33275.839999999997</v>
      </c>
      <c r="P201">
        <f t="shared" si="394"/>
        <v>22.68</v>
      </c>
      <c r="Q201">
        <f t="shared" si="395"/>
        <v>14859.56</v>
      </c>
      <c r="R201">
        <f t="shared" si="396"/>
        <v>9354.08</v>
      </c>
      <c r="S201">
        <f t="shared" si="397"/>
        <v>18393.599999999999</v>
      </c>
      <c r="T201">
        <f t="shared" si="398"/>
        <v>0</v>
      </c>
      <c r="U201">
        <f t="shared" si="399"/>
        <v>30.24</v>
      </c>
      <c r="V201">
        <f t="shared" si="400"/>
        <v>0</v>
      </c>
      <c r="W201">
        <f t="shared" si="401"/>
        <v>0</v>
      </c>
      <c r="X201">
        <f t="shared" si="402"/>
        <v>12875.52</v>
      </c>
      <c r="Y201">
        <f t="shared" si="403"/>
        <v>1839.36</v>
      </c>
      <c r="AA201">
        <v>-1</v>
      </c>
      <c r="AB201">
        <f t="shared" si="404"/>
        <v>33275.839999999997</v>
      </c>
      <c r="AC201">
        <f>ROUND(((ES201*4)),6)</f>
        <v>22.68</v>
      </c>
      <c r="AD201">
        <f>ROUND(((((ET201*4))-((EU201*4)))+AE201),6)</f>
        <v>14859.56</v>
      </c>
      <c r="AE201">
        <f t="shared" si="426"/>
        <v>9354.08</v>
      </c>
      <c r="AF201">
        <f t="shared" si="426"/>
        <v>18393.599999999999</v>
      </c>
      <c r="AG201">
        <f t="shared" si="405"/>
        <v>0</v>
      </c>
      <c r="AH201">
        <f t="shared" si="427"/>
        <v>30.24</v>
      </c>
      <c r="AI201">
        <f t="shared" si="427"/>
        <v>0</v>
      </c>
      <c r="AJ201">
        <f t="shared" si="406"/>
        <v>0</v>
      </c>
      <c r="AK201">
        <v>8318.9599999999991</v>
      </c>
      <c r="AL201">
        <v>5.67</v>
      </c>
      <c r="AM201">
        <v>3714.89</v>
      </c>
      <c r="AN201">
        <v>2338.52</v>
      </c>
      <c r="AO201">
        <v>4598.3999999999996</v>
      </c>
      <c r="AP201">
        <v>0</v>
      </c>
      <c r="AQ201">
        <v>7.56</v>
      </c>
      <c r="AR201">
        <v>0</v>
      </c>
      <c r="AS201">
        <v>0</v>
      </c>
      <c r="AT201">
        <v>70</v>
      </c>
      <c r="AU201">
        <v>10</v>
      </c>
      <c r="AV201">
        <v>1</v>
      </c>
      <c r="AW201">
        <v>1</v>
      </c>
      <c r="AZ201">
        <v>1</v>
      </c>
      <c r="BA201">
        <v>1</v>
      </c>
      <c r="BB201">
        <v>1</v>
      </c>
      <c r="BC201">
        <v>1</v>
      </c>
      <c r="BD201" t="s">
        <v>3</v>
      </c>
      <c r="BE201" t="s">
        <v>3</v>
      </c>
      <c r="BF201" t="s">
        <v>3</v>
      </c>
      <c r="BG201" t="s">
        <v>3</v>
      </c>
      <c r="BH201">
        <v>0</v>
      </c>
      <c r="BI201">
        <v>4</v>
      </c>
      <c r="BJ201" t="s">
        <v>250</v>
      </c>
      <c r="BM201">
        <v>0</v>
      </c>
      <c r="BN201">
        <v>0</v>
      </c>
      <c r="BO201" t="s">
        <v>3</v>
      </c>
      <c r="BP201">
        <v>0</v>
      </c>
      <c r="BQ201">
        <v>1</v>
      </c>
      <c r="BR201">
        <v>0</v>
      </c>
      <c r="BS201">
        <v>1</v>
      </c>
      <c r="BT201">
        <v>1</v>
      </c>
      <c r="BU201">
        <v>1</v>
      </c>
      <c r="BV201">
        <v>1</v>
      </c>
      <c r="BW201">
        <v>1</v>
      </c>
      <c r="BX201">
        <v>1</v>
      </c>
      <c r="BY201" t="s">
        <v>3</v>
      </c>
      <c r="BZ201">
        <v>70</v>
      </c>
      <c r="CA201">
        <v>10</v>
      </c>
      <c r="CB201" t="s">
        <v>3</v>
      </c>
      <c r="CE201">
        <v>0</v>
      </c>
      <c r="CF201">
        <v>0</v>
      </c>
      <c r="CG201">
        <v>0</v>
      </c>
      <c r="CM201">
        <v>0</v>
      </c>
      <c r="CN201" t="s">
        <v>3</v>
      </c>
      <c r="CO201">
        <v>0</v>
      </c>
      <c r="CP201">
        <f t="shared" si="407"/>
        <v>33275.839999999997</v>
      </c>
      <c r="CQ201">
        <f t="shared" si="408"/>
        <v>22.68</v>
      </c>
      <c r="CR201">
        <f>(((((ET201*4))*BB201-((EU201*4))*BS201)+AE201*BS201)*AV201)</f>
        <v>14859.56</v>
      </c>
      <c r="CS201">
        <f t="shared" si="409"/>
        <v>9354.08</v>
      </c>
      <c r="CT201">
        <f t="shared" si="410"/>
        <v>18393.599999999999</v>
      </c>
      <c r="CU201">
        <f t="shared" si="411"/>
        <v>0</v>
      </c>
      <c r="CV201">
        <f t="shared" si="412"/>
        <v>30.24</v>
      </c>
      <c r="CW201">
        <f t="shared" si="413"/>
        <v>0</v>
      </c>
      <c r="CX201">
        <f t="shared" si="414"/>
        <v>0</v>
      </c>
      <c r="CY201">
        <f t="shared" si="415"/>
        <v>12875.52</v>
      </c>
      <c r="CZ201">
        <f t="shared" si="416"/>
        <v>1839.36</v>
      </c>
      <c r="DC201" t="s">
        <v>3</v>
      </c>
      <c r="DD201" t="s">
        <v>93</v>
      </c>
      <c r="DE201" t="s">
        <v>93</v>
      </c>
      <c r="DF201" t="s">
        <v>93</v>
      </c>
      <c r="DG201" t="s">
        <v>93</v>
      </c>
      <c r="DH201" t="s">
        <v>3</v>
      </c>
      <c r="DI201" t="s">
        <v>93</v>
      </c>
      <c r="DJ201" t="s">
        <v>93</v>
      </c>
      <c r="DK201" t="s">
        <v>3</v>
      </c>
      <c r="DL201" t="s">
        <v>3</v>
      </c>
      <c r="DM201" t="s">
        <v>3</v>
      </c>
      <c r="DN201">
        <v>0</v>
      </c>
      <c r="DO201">
        <v>0</v>
      </c>
      <c r="DP201">
        <v>1</v>
      </c>
      <c r="DQ201">
        <v>1</v>
      </c>
      <c r="DU201">
        <v>1013</v>
      </c>
      <c r="DV201" t="s">
        <v>222</v>
      </c>
      <c r="DW201" t="s">
        <v>222</v>
      </c>
      <c r="DX201">
        <v>1</v>
      </c>
      <c r="DZ201" t="s">
        <v>3</v>
      </c>
      <c r="EA201" t="s">
        <v>3</v>
      </c>
      <c r="EB201" t="s">
        <v>3</v>
      </c>
      <c r="EC201" t="s">
        <v>3</v>
      </c>
      <c r="EE201">
        <v>1441815344</v>
      </c>
      <c r="EF201">
        <v>1</v>
      </c>
      <c r="EG201" t="s">
        <v>20</v>
      </c>
      <c r="EH201">
        <v>0</v>
      </c>
      <c r="EI201" t="s">
        <v>3</v>
      </c>
      <c r="EJ201">
        <v>4</v>
      </c>
      <c r="EK201">
        <v>0</v>
      </c>
      <c r="EL201" t="s">
        <v>21</v>
      </c>
      <c r="EM201" t="s">
        <v>22</v>
      </c>
      <c r="EO201" t="s">
        <v>3</v>
      </c>
      <c r="EQ201">
        <v>1024</v>
      </c>
      <c r="ER201">
        <v>8318.9599999999991</v>
      </c>
      <c r="ES201">
        <v>5.67</v>
      </c>
      <c r="ET201">
        <v>3714.89</v>
      </c>
      <c r="EU201">
        <v>2338.52</v>
      </c>
      <c r="EV201">
        <v>4598.3999999999996</v>
      </c>
      <c r="EW201">
        <v>7.56</v>
      </c>
      <c r="EX201">
        <v>0</v>
      </c>
      <c r="EY201">
        <v>0</v>
      </c>
      <c r="FQ201">
        <v>0</v>
      </c>
      <c r="FR201">
        <f t="shared" si="417"/>
        <v>0</v>
      </c>
      <c r="FS201">
        <v>0</v>
      </c>
      <c r="FX201">
        <v>70</v>
      </c>
      <c r="FY201">
        <v>10</v>
      </c>
      <c r="GA201" t="s">
        <v>3</v>
      </c>
      <c r="GD201">
        <v>0</v>
      </c>
      <c r="GF201">
        <v>1801048025</v>
      </c>
      <c r="GG201">
        <v>2</v>
      </c>
      <c r="GH201">
        <v>1</v>
      </c>
      <c r="GI201">
        <v>-2</v>
      </c>
      <c r="GJ201">
        <v>0</v>
      </c>
      <c r="GK201">
        <f>ROUND(R201*(R12)/100,2)</f>
        <v>10102.41</v>
      </c>
      <c r="GL201">
        <f t="shared" si="418"/>
        <v>0</v>
      </c>
      <c r="GM201">
        <f t="shared" si="419"/>
        <v>58093.13</v>
      </c>
      <c r="GN201">
        <f t="shared" si="420"/>
        <v>0</v>
      </c>
      <c r="GO201">
        <f t="shared" si="421"/>
        <v>0</v>
      </c>
      <c r="GP201">
        <f t="shared" si="422"/>
        <v>58093.13</v>
      </c>
      <c r="GR201">
        <v>0</v>
      </c>
      <c r="GS201">
        <v>3</v>
      </c>
      <c r="GT201">
        <v>0</v>
      </c>
      <c r="GU201" t="s">
        <v>3</v>
      </c>
      <c r="GV201">
        <f t="shared" si="423"/>
        <v>0</v>
      </c>
      <c r="GW201">
        <v>1</v>
      </c>
      <c r="GX201">
        <f t="shared" si="424"/>
        <v>0</v>
      </c>
      <c r="HA201">
        <v>0</v>
      </c>
      <c r="HB201">
        <v>0</v>
      </c>
      <c r="HC201">
        <f t="shared" si="425"/>
        <v>0</v>
      </c>
      <c r="HE201" t="s">
        <v>3</v>
      </c>
      <c r="HF201" t="s">
        <v>3</v>
      </c>
      <c r="HM201" t="s">
        <v>3</v>
      </c>
      <c r="HN201" t="s">
        <v>3</v>
      </c>
      <c r="HO201" t="s">
        <v>3</v>
      </c>
      <c r="HP201" t="s">
        <v>3</v>
      </c>
      <c r="HQ201" t="s">
        <v>3</v>
      </c>
      <c r="IK201">
        <v>0</v>
      </c>
    </row>
    <row r="202" spans="1:245" x14ac:dyDescent="0.2">
      <c r="A202">
        <v>17</v>
      </c>
      <c r="B202">
        <v>1</v>
      </c>
      <c r="D202">
        <f>ROW(EtalonRes!A446)</f>
        <v>446</v>
      </c>
      <c r="E202" t="s">
        <v>3</v>
      </c>
      <c r="F202" t="s">
        <v>251</v>
      </c>
      <c r="G202" t="s">
        <v>252</v>
      </c>
      <c r="H202" t="s">
        <v>18</v>
      </c>
      <c r="I202">
        <f>ROUND(2+18,9)</f>
        <v>20</v>
      </c>
      <c r="J202">
        <v>0</v>
      </c>
      <c r="K202">
        <f>ROUND(2+18,9)</f>
        <v>20</v>
      </c>
      <c r="O202">
        <f t="shared" si="393"/>
        <v>16573.599999999999</v>
      </c>
      <c r="P202">
        <f t="shared" si="394"/>
        <v>0</v>
      </c>
      <c r="Q202">
        <f t="shared" si="395"/>
        <v>0</v>
      </c>
      <c r="R202">
        <f t="shared" si="396"/>
        <v>0</v>
      </c>
      <c r="S202">
        <f t="shared" si="397"/>
        <v>16573.599999999999</v>
      </c>
      <c r="T202">
        <f t="shared" si="398"/>
        <v>0</v>
      </c>
      <c r="U202">
        <f t="shared" si="399"/>
        <v>32</v>
      </c>
      <c r="V202">
        <f t="shared" si="400"/>
        <v>0</v>
      </c>
      <c r="W202">
        <f t="shared" si="401"/>
        <v>0</v>
      </c>
      <c r="X202">
        <f t="shared" si="402"/>
        <v>11601.52</v>
      </c>
      <c r="Y202">
        <f t="shared" si="403"/>
        <v>1657.36</v>
      </c>
      <c r="AA202">
        <v>-1</v>
      </c>
      <c r="AB202">
        <f t="shared" si="404"/>
        <v>828.68</v>
      </c>
      <c r="AC202">
        <f>ROUND(((ES202*4)),6)</f>
        <v>0</v>
      </c>
      <c r="AD202">
        <f>ROUND(((((ET202*4))-((EU202*4)))+AE202),6)</f>
        <v>0</v>
      </c>
      <c r="AE202">
        <f t="shared" si="426"/>
        <v>0</v>
      </c>
      <c r="AF202">
        <f t="shared" si="426"/>
        <v>828.68</v>
      </c>
      <c r="AG202">
        <f t="shared" si="405"/>
        <v>0</v>
      </c>
      <c r="AH202">
        <f t="shared" si="427"/>
        <v>1.6</v>
      </c>
      <c r="AI202">
        <f t="shared" si="427"/>
        <v>0</v>
      </c>
      <c r="AJ202">
        <f t="shared" si="406"/>
        <v>0</v>
      </c>
      <c r="AK202">
        <v>207.17</v>
      </c>
      <c r="AL202">
        <v>0</v>
      </c>
      <c r="AM202">
        <v>0</v>
      </c>
      <c r="AN202">
        <v>0</v>
      </c>
      <c r="AO202">
        <v>207.17</v>
      </c>
      <c r="AP202">
        <v>0</v>
      </c>
      <c r="AQ202">
        <v>0.4</v>
      </c>
      <c r="AR202">
        <v>0</v>
      </c>
      <c r="AS202">
        <v>0</v>
      </c>
      <c r="AT202">
        <v>70</v>
      </c>
      <c r="AU202">
        <v>10</v>
      </c>
      <c r="AV202">
        <v>1</v>
      </c>
      <c r="AW202">
        <v>1</v>
      </c>
      <c r="AZ202">
        <v>1</v>
      </c>
      <c r="BA202">
        <v>1</v>
      </c>
      <c r="BB202">
        <v>1</v>
      </c>
      <c r="BC202">
        <v>1</v>
      </c>
      <c r="BD202" t="s">
        <v>3</v>
      </c>
      <c r="BE202" t="s">
        <v>3</v>
      </c>
      <c r="BF202" t="s">
        <v>3</v>
      </c>
      <c r="BG202" t="s">
        <v>3</v>
      </c>
      <c r="BH202">
        <v>0</v>
      </c>
      <c r="BI202">
        <v>4</v>
      </c>
      <c r="BJ202" t="s">
        <v>253</v>
      </c>
      <c r="BM202">
        <v>0</v>
      </c>
      <c r="BN202">
        <v>0</v>
      </c>
      <c r="BO202" t="s">
        <v>3</v>
      </c>
      <c r="BP202">
        <v>0</v>
      </c>
      <c r="BQ202">
        <v>1</v>
      </c>
      <c r="BR202">
        <v>0</v>
      </c>
      <c r="BS202">
        <v>1</v>
      </c>
      <c r="BT202">
        <v>1</v>
      </c>
      <c r="BU202">
        <v>1</v>
      </c>
      <c r="BV202">
        <v>1</v>
      </c>
      <c r="BW202">
        <v>1</v>
      </c>
      <c r="BX202">
        <v>1</v>
      </c>
      <c r="BY202" t="s">
        <v>3</v>
      </c>
      <c r="BZ202">
        <v>70</v>
      </c>
      <c r="CA202">
        <v>10</v>
      </c>
      <c r="CB202" t="s">
        <v>3</v>
      </c>
      <c r="CE202">
        <v>0</v>
      </c>
      <c r="CF202">
        <v>0</v>
      </c>
      <c r="CG202">
        <v>0</v>
      </c>
      <c r="CM202">
        <v>0</v>
      </c>
      <c r="CN202" t="s">
        <v>3</v>
      </c>
      <c r="CO202">
        <v>0</v>
      </c>
      <c r="CP202">
        <f t="shared" si="407"/>
        <v>16573.599999999999</v>
      </c>
      <c r="CQ202">
        <f t="shared" si="408"/>
        <v>0</v>
      </c>
      <c r="CR202">
        <f>(((((ET202*4))*BB202-((EU202*4))*BS202)+AE202*BS202)*AV202)</f>
        <v>0</v>
      </c>
      <c r="CS202">
        <f t="shared" si="409"/>
        <v>0</v>
      </c>
      <c r="CT202">
        <f t="shared" si="410"/>
        <v>828.68</v>
      </c>
      <c r="CU202">
        <f t="shared" si="411"/>
        <v>0</v>
      </c>
      <c r="CV202">
        <f t="shared" si="412"/>
        <v>1.6</v>
      </c>
      <c r="CW202">
        <f t="shared" si="413"/>
        <v>0</v>
      </c>
      <c r="CX202">
        <f t="shared" si="414"/>
        <v>0</v>
      </c>
      <c r="CY202">
        <f t="shared" si="415"/>
        <v>11601.52</v>
      </c>
      <c r="CZ202">
        <f t="shared" si="416"/>
        <v>1657.36</v>
      </c>
      <c r="DC202" t="s">
        <v>3</v>
      </c>
      <c r="DD202" t="s">
        <v>93</v>
      </c>
      <c r="DE202" t="s">
        <v>93</v>
      </c>
      <c r="DF202" t="s">
        <v>93</v>
      </c>
      <c r="DG202" t="s">
        <v>93</v>
      </c>
      <c r="DH202" t="s">
        <v>3</v>
      </c>
      <c r="DI202" t="s">
        <v>93</v>
      </c>
      <c r="DJ202" t="s">
        <v>93</v>
      </c>
      <c r="DK202" t="s">
        <v>3</v>
      </c>
      <c r="DL202" t="s">
        <v>3</v>
      </c>
      <c r="DM202" t="s">
        <v>3</v>
      </c>
      <c r="DN202">
        <v>0</v>
      </c>
      <c r="DO202">
        <v>0</v>
      </c>
      <c r="DP202">
        <v>1</v>
      </c>
      <c r="DQ202">
        <v>1</v>
      </c>
      <c r="DU202">
        <v>16987630</v>
      </c>
      <c r="DV202" t="s">
        <v>18</v>
      </c>
      <c r="DW202" t="s">
        <v>18</v>
      </c>
      <c r="DX202">
        <v>1</v>
      </c>
      <c r="DZ202" t="s">
        <v>3</v>
      </c>
      <c r="EA202" t="s">
        <v>3</v>
      </c>
      <c r="EB202" t="s">
        <v>3</v>
      </c>
      <c r="EC202" t="s">
        <v>3</v>
      </c>
      <c r="EE202">
        <v>1441815344</v>
      </c>
      <c r="EF202">
        <v>1</v>
      </c>
      <c r="EG202" t="s">
        <v>20</v>
      </c>
      <c r="EH202">
        <v>0</v>
      </c>
      <c r="EI202" t="s">
        <v>3</v>
      </c>
      <c r="EJ202">
        <v>4</v>
      </c>
      <c r="EK202">
        <v>0</v>
      </c>
      <c r="EL202" t="s">
        <v>21</v>
      </c>
      <c r="EM202" t="s">
        <v>22</v>
      </c>
      <c r="EO202" t="s">
        <v>3</v>
      </c>
      <c r="EQ202">
        <v>1024</v>
      </c>
      <c r="ER202">
        <v>207.17</v>
      </c>
      <c r="ES202">
        <v>0</v>
      </c>
      <c r="ET202">
        <v>0</v>
      </c>
      <c r="EU202">
        <v>0</v>
      </c>
      <c r="EV202">
        <v>207.17</v>
      </c>
      <c r="EW202">
        <v>0.4</v>
      </c>
      <c r="EX202">
        <v>0</v>
      </c>
      <c r="EY202">
        <v>0</v>
      </c>
      <c r="FQ202">
        <v>0</v>
      </c>
      <c r="FR202">
        <f t="shared" si="417"/>
        <v>0</v>
      </c>
      <c r="FS202">
        <v>0</v>
      </c>
      <c r="FX202">
        <v>70</v>
      </c>
      <c r="FY202">
        <v>10</v>
      </c>
      <c r="GA202" t="s">
        <v>3</v>
      </c>
      <c r="GD202">
        <v>0</v>
      </c>
      <c r="GF202">
        <v>-1777342782</v>
      </c>
      <c r="GG202">
        <v>2</v>
      </c>
      <c r="GH202">
        <v>1</v>
      </c>
      <c r="GI202">
        <v>-2</v>
      </c>
      <c r="GJ202">
        <v>0</v>
      </c>
      <c r="GK202">
        <f>ROUND(R202*(R12)/100,2)</f>
        <v>0</v>
      </c>
      <c r="GL202">
        <f t="shared" si="418"/>
        <v>0</v>
      </c>
      <c r="GM202">
        <f t="shared" si="419"/>
        <v>29832.48</v>
      </c>
      <c r="GN202">
        <f t="shared" si="420"/>
        <v>0</v>
      </c>
      <c r="GO202">
        <f t="shared" si="421"/>
        <v>0</v>
      </c>
      <c r="GP202">
        <f t="shared" si="422"/>
        <v>29832.48</v>
      </c>
      <c r="GR202">
        <v>0</v>
      </c>
      <c r="GS202">
        <v>3</v>
      </c>
      <c r="GT202">
        <v>0</v>
      </c>
      <c r="GU202" t="s">
        <v>3</v>
      </c>
      <c r="GV202">
        <f t="shared" si="423"/>
        <v>0</v>
      </c>
      <c r="GW202">
        <v>1</v>
      </c>
      <c r="GX202">
        <f t="shared" si="424"/>
        <v>0</v>
      </c>
      <c r="HA202">
        <v>0</v>
      </c>
      <c r="HB202">
        <v>0</v>
      </c>
      <c r="HC202">
        <f t="shared" si="425"/>
        <v>0</v>
      </c>
      <c r="HE202" t="s">
        <v>3</v>
      </c>
      <c r="HF202" t="s">
        <v>3</v>
      </c>
      <c r="HM202" t="s">
        <v>3</v>
      </c>
      <c r="HN202" t="s">
        <v>3</v>
      </c>
      <c r="HO202" t="s">
        <v>3</v>
      </c>
      <c r="HP202" t="s">
        <v>3</v>
      </c>
      <c r="HQ202" t="s">
        <v>3</v>
      </c>
      <c r="IK202">
        <v>0</v>
      </c>
    </row>
    <row r="203" spans="1:245" x14ac:dyDescent="0.2">
      <c r="A203">
        <v>19</v>
      </c>
      <c r="B203">
        <v>1</v>
      </c>
      <c r="F203" t="s">
        <v>3</v>
      </c>
      <c r="G203" t="s">
        <v>257</v>
      </c>
      <c r="H203" t="s">
        <v>3</v>
      </c>
      <c r="AA203">
        <v>1</v>
      </c>
      <c r="IK203">
        <v>0</v>
      </c>
    </row>
    <row r="204" spans="1:245" x14ac:dyDescent="0.2">
      <c r="A204">
        <v>17</v>
      </c>
      <c r="B204">
        <v>1</v>
      </c>
      <c r="C204">
        <f>ROW(SmtRes!A358)</f>
        <v>358</v>
      </c>
      <c r="D204">
        <f>ROW(EtalonRes!A460)</f>
        <v>460</v>
      </c>
      <c r="E204" t="s">
        <v>3</v>
      </c>
      <c r="F204" t="s">
        <v>220</v>
      </c>
      <c r="G204" t="s">
        <v>221</v>
      </c>
      <c r="H204" t="s">
        <v>222</v>
      </c>
      <c r="I204">
        <v>1</v>
      </c>
      <c r="J204">
        <v>0</v>
      </c>
      <c r="K204">
        <v>1</v>
      </c>
      <c r="O204">
        <f t="shared" ref="O204:O213" si="428">ROUND(CP204,2)</f>
        <v>104901.62</v>
      </c>
      <c r="P204">
        <f t="shared" ref="P204:P213" si="429">ROUND(CQ204*I204,2)</f>
        <v>6691.78</v>
      </c>
      <c r="Q204">
        <f t="shared" ref="Q204:Q213" si="430">ROUND(CR204*I204,2)</f>
        <v>0</v>
      </c>
      <c r="R204">
        <f t="shared" ref="R204:R213" si="431">ROUND(CS204*I204,2)</f>
        <v>0</v>
      </c>
      <c r="S204">
        <f t="shared" ref="S204:S213" si="432">ROUND(CT204*I204,2)</f>
        <v>98209.84</v>
      </c>
      <c r="T204">
        <f t="shared" ref="T204:T213" si="433">ROUND(CU204*I204,2)</f>
        <v>0</v>
      </c>
      <c r="U204">
        <f t="shared" ref="U204:U213" si="434">CV204*I204</f>
        <v>148</v>
      </c>
      <c r="V204">
        <f t="shared" ref="V204:V213" si="435">CW204*I204</f>
        <v>0</v>
      </c>
      <c r="W204">
        <f t="shared" ref="W204:W213" si="436">ROUND(CX204*I204,2)</f>
        <v>0</v>
      </c>
      <c r="X204">
        <f t="shared" ref="X204:X213" si="437">ROUND(CY204,2)</f>
        <v>68746.89</v>
      </c>
      <c r="Y204">
        <f t="shared" ref="Y204:Y213" si="438">ROUND(CZ204,2)</f>
        <v>9820.98</v>
      </c>
      <c r="AA204">
        <v>-1</v>
      </c>
      <c r="AB204">
        <f t="shared" ref="AB204:AB213" si="439">ROUND((AC204+AD204+AF204),6)</f>
        <v>104901.62</v>
      </c>
      <c r="AC204">
        <f>ROUND((ES204),6)</f>
        <v>6691.78</v>
      </c>
      <c r="AD204">
        <f>ROUND((((ET204)-(EU204))+AE204),6)</f>
        <v>0</v>
      </c>
      <c r="AE204">
        <f>ROUND((EU204),6)</f>
        <v>0</v>
      </c>
      <c r="AF204">
        <f>ROUND((EV204),6)</f>
        <v>98209.84</v>
      </c>
      <c r="AG204">
        <f t="shared" ref="AG204:AG213" si="440">ROUND((AP204),6)</f>
        <v>0</v>
      </c>
      <c r="AH204">
        <f>(EW204)</f>
        <v>148</v>
      </c>
      <c r="AI204">
        <f>(EX204)</f>
        <v>0</v>
      </c>
      <c r="AJ204">
        <f t="shared" ref="AJ204:AJ213" si="441">(AS204)</f>
        <v>0</v>
      </c>
      <c r="AK204">
        <v>104901.62</v>
      </c>
      <c r="AL204">
        <v>6691.78</v>
      </c>
      <c r="AM204">
        <v>0</v>
      </c>
      <c r="AN204">
        <v>0</v>
      </c>
      <c r="AO204">
        <v>98209.84</v>
      </c>
      <c r="AP204">
        <v>0</v>
      </c>
      <c r="AQ204">
        <v>148</v>
      </c>
      <c r="AR204">
        <v>0</v>
      </c>
      <c r="AS204">
        <v>0</v>
      </c>
      <c r="AT204">
        <v>70</v>
      </c>
      <c r="AU204">
        <v>10</v>
      </c>
      <c r="AV204">
        <v>1</v>
      </c>
      <c r="AW204">
        <v>1</v>
      </c>
      <c r="AZ204">
        <v>1</v>
      </c>
      <c r="BA204">
        <v>1</v>
      </c>
      <c r="BB204">
        <v>1</v>
      </c>
      <c r="BC204">
        <v>1</v>
      </c>
      <c r="BD204" t="s">
        <v>3</v>
      </c>
      <c r="BE204" t="s">
        <v>3</v>
      </c>
      <c r="BF204" t="s">
        <v>3</v>
      </c>
      <c r="BG204" t="s">
        <v>3</v>
      </c>
      <c r="BH204">
        <v>0</v>
      </c>
      <c r="BI204">
        <v>4</v>
      </c>
      <c r="BJ204" t="s">
        <v>223</v>
      </c>
      <c r="BM204">
        <v>0</v>
      </c>
      <c r="BN204">
        <v>0</v>
      </c>
      <c r="BO204" t="s">
        <v>3</v>
      </c>
      <c r="BP204">
        <v>0</v>
      </c>
      <c r="BQ204">
        <v>1</v>
      </c>
      <c r="BR204">
        <v>0</v>
      </c>
      <c r="BS204">
        <v>1</v>
      </c>
      <c r="BT204">
        <v>1</v>
      </c>
      <c r="BU204">
        <v>1</v>
      </c>
      <c r="BV204">
        <v>1</v>
      </c>
      <c r="BW204">
        <v>1</v>
      </c>
      <c r="BX204">
        <v>1</v>
      </c>
      <c r="BY204" t="s">
        <v>3</v>
      </c>
      <c r="BZ204">
        <v>70</v>
      </c>
      <c r="CA204">
        <v>10</v>
      </c>
      <c r="CB204" t="s">
        <v>3</v>
      </c>
      <c r="CE204">
        <v>0</v>
      </c>
      <c r="CF204">
        <v>0</v>
      </c>
      <c r="CG204">
        <v>0</v>
      </c>
      <c r="CM204">
        <v>0</v>
      </c>
      <c r="CN204" t="s">
        <v>3</v>
      </c>
      <c r="CO204">
        <v>0</v>
      </c>
      <c r="CP204">
        <f t="shared" ref="CP204:CP213" si="442">(P204+Q204+S204)</f>
        <v>104901.62</v>
      </c>
      <c r="CQ204">
        <f t="shared" ref="CQ204:CQ213" si="443">(AC204*BC204*AW204)</f>
        <v>6691.78</v>
      </c>
      <c r="CR204">
        <f>((((ET204)*BB204-(EU204)*BS204)+AE204*BS204)*AV204)</f>
        <v>0</v>
      </c>
      <c r="CS204">
        <f t="shared" ref="CS204:CS213" si="444">(AE204*BS204*AV204)</f>
        <v>0</v>
      </c>
      <c r="CT204">
        <f t="shared" ref="CT204:CT213" si="445">(AF204*BA204*AV204)</f>
        <v>98209.84</v>
      </c>
      <c r="CU204">
        <f t="shared" ref="CU204:CU213" si="446">AG204</f>
        <v>0</v>
      </c>
      <c r="CV204">
        <f t="shared" ref="CV204:CV213" si="447">(AH204*AV204)</f>
        <v>148</v>
      </c>
      <c r="CW204">
        <f t="shared" ref="CW204:CW213" si="448">AI204</f>
        <v>0</v>
      </c>
      <c r="CX204">
        <f t="shared" ref="CX204:CX213" si="449">AJ204</f>
        <v>0</v>
      </c>
      <c r="CY204">
        <f t="shared" ref="CY204:CY213" si="450">((S204*BZ204)/100)</f>
        <v>68746.887999999992</v>
      </c>
      <c r="CZ204">
        <f t="shared" ref="CZ204:CZ213" si="451">((S204*CA204)/100)</f>
        <v>9820.9839999999986</v>
      </c>
      <c r="DC204" t="s">
        <v>3</v>
      </c>
      <c r="DD204" t="s">
        <v>3</v>
      </c>
      <c r="DE204" t="s">
        <v>3</v>
      </c>
      <c r="DF204" t="s">
        <v>3</v>
      </c>
      <c r="DG204" t="s">
        <v>3</v>
      </c>
      <c r="DH204" t="s">
        <v>3</v>
      </c>
      <c r="DI204" t="s">
        <v>3</v>
      </c>
      <c r="DJ204" t="s">
        <v>3</v>
      </c>
      <c r="DK204" t="s">
        <v>3</v>
      </c>
      <c r="DL204" t="s">
        <v>3</v>
      </c>
      <c r="DM204" t="s">
        <v>3</v>
      </c>
      <c r="DN204">
        <v>0</v>
      </c>
      <c r="DO204">
        <v>0</v>
      </c>
      <c r="DP204">
        <v>1</v>
      </c>
      <c r="DQ204">
        <v>1</v>
      </c>
      <c r="DU204">
        <v>1013</v>
      </c>
      <c r="DV204" t="s">
        <v>222</v>
      </c>
      <c r="DW204" t="s">
        <v>222</v>
      </c>
      <c r="DX204">
        <v>1</v>
      </c>
      <c r="DZ204" t="s">
        <v>3</v>
      </c>
      <c r="EA204" t="s">
        <v>3</v>
      </c>
      <c r="EB204" t="s">
        <v>3</v>
      </c>
      <c r="EC204" t="s">
        <v>3</v>
      </c>
      <c r="EE204">
        <v>1441815344</v>
      </c>
      <c r="EF204">
        <v>1</v>
      </c>
      <c r="EG204" t="s">
        <v>20</v>
      </c>
      <c r="EH204">
        <v>0</v>
      </c>
      <c r="EI204" t="s">
        <v>3</v>
      </c>
      <c r="EJ204">
        <v>4</v>
      </c>
      <c r="EK204">
        <v>0</v>
      </c>
      <c r="EL204" t="s">
        <v>21</v>
      </c>
      <c r="EM204" t="s">
        <v>22</v>
      </c>
      <c r="EO204" t="s">
        <v>3</v>
      </c>
      <c r="EQ204">
        <v>1024</v>
      </c>
      <c r="ER204">
        <v>104901.62</v>
      </c>
      <c r="ES204">
        <v>6691.78</v>
      </c>
      <c r="ET204">
        <v>0</v>
      </c>
      <c r="EU204">
        <v>0</v>
      </c>
      <c r="EV204">
        <v>98209.84</v>
      </c>
      <c r="EW204">
        <v>148</v>
      </c>
      <c r="EX204">
        <v>0</v>
      </c>
      <c r="EY204">
        <v>0</v>
      </c>
      <c r="FQ204">
        <v>0</v>
      </c>
      <c r="FR204">
        <f t="shared" ref="FR204:FR213" si="452">ROUND(IF(BI204=3,GM204,0),2)</f>
        <v>0</v>
      </c>
      <c r="FS204">
        <v>0</v>
      </c>
      <c r="FX204">
        <v>70</v>
      </c>
      <c r="FY204">
        <v>10</v>
      </c>
      <c r="GA204" t="s">
        <v>3</v>
      </c>
      <c r="GD204">
        <v>0</v>
      </c>
      <c r="GF204">
        <v>331213477</v>
      </c>
      <c r="GG204">
        <v>2</v>
      </c>
      <c r="GH204">
        <v>1</v>
      </c>
      <c r="GI204">
        <v>-2</v>
      </c>
      <c r="GJ204">
        <v>0</v>
      </c>
      <c r="GK204">
        <f>ROUND(R204*(R12)/100,2)</f>
        <v>0</v>
      </c>
      <c r="GL204">
        <f t="shared" ref="GL204:GL213" si="453">ROUND(IF(AND(BH204=3,BI204=3,FS204&lt;&gt;0),P204,0),2)</f>
        <v>0</v>
      </c>
      <c r="GM204">
        <f t="shared" ref="GM204:GM213" si="454">ROUND(O204+X204+Y204+GK204,2)+GX204</f>
        <v>183469.49</v>
      </c>
      <c r="GN204">
        <f t="shared" ref="GN204:GN213" si="455">IF(OR(BI204=0,BI204=1),GM204-GX204,0)</f>
        <v>0</v>
      </c>
      <c r="GO204">
        <f t="shared" ref="GO204:GO213" si="456">IF(BI204=2,GM204-GX204,0)</f>
        <v>0</v>
      </c>
      <c r="GP204">
        <f t="shared" ref="GP204:GP213" si="457">IF(BI204=4,GM204-GX204,0)</f>
        <v>183469.49</v>
      </c>
      <c r="GR204">
        <v>0</v>
      </c>
      <c r="GS204">
        <v>3</v>
      </c>
      <c r="GT204">
        <v>0</v>
      </c>
      <c r="GU204" t="s">
        <v>3</v>
      </c>
      <c r="GV204">
        <f t="shared" ref="GV204:GV213" si="458">ROUND((GT204),6)</f>
        <v>0</v>
      </c>
      <c r="GW204">
        <v>1</v>
      </c>
      <c r="GX204">
        <f t="shared" ref="GX204:GX213" si="459">ROUND(HC204*I204,2)</f>
        <v>0</v>
      </c>
      <c r="HA204">
        <v>0</v>
      </c>
      <c r="HB204">
        <v>0</v>
      </c>
      <c r="HC204">
        <f t="shared" ref="HC204:HC213" si="460">GV204*GW204</f>
        <v>0</v>
      </c>
      <c r="HE204" t="s">
        <v>3</v>
      </c>
      <c r="HF204" t="s">
        <v>3</v>
      </c>
      <c r="HM204" t="s">
        <v>3</v>
      </c>
      <c r="HN204" t="s">
        <v>3</v>
      </c>
      <c r="HO204" t="s">
        <v>3</v>
      </c>
      <c r="HP204" t="s">
        <v>3</v>
      </c>
      <c r="HQ204" t="s">
        <v>3</v>
      </c>
      <c r="IK204">
        <v>0</v>
      </c>
    </row>
    <row r="205" spans="1:245" x14ac:dyDescent="0.2">
      <c r="A205">
        <v>17</v>
      </c>
      <c r="B205">
        <v>1</v>
      </c>
      <c r="C205">
        <f>ROW(SmtRes!A361)</f>
        <v>361</v>
      </c>
      <c r="D205">
        <f>ROW(EtalonRes!A463)</f>
        <v>463</v>
      </c>
      <c r="E205" t="s">
        <v>306</v>
      </c>
      <c r="F205" t="s">
        <v>225</v>
      </c>
      <c r="G205" t="s">
        <v>226</v>
      </c>
      <c r="H205" t="s">
        <v>222</v>
      </c>
      <c r="I205">
        <v>1</v>
      </c>
      <c r="J205">
        <v>0</v>
      </c>
      <c r="K205">
        <v>1</v>
      </c>
      <c r="O205">
        <f t="shared" si="428"/>
        <v>6763.78</v>
      </c>
      <c r="P205">
        <f t="shared" si="429"/>
        <v>64.239999999999995</v>
      </c>
      <c r="Q205">
        <f t="shared" si="430"/>
        <v>10.72</v>
      </c>
      <c r="R205">
        <f t="shared" si="431"/>
        <v>0.14000000000000001</v>
      </c>
      <c r="S205">
        <f t="shared" si="432"/>
        <v>6688.82</v>
      </c>
      <c r="T205">
        <f t="shared" si="433"/>
        <v>0</v>
      </c>
      <c r="U205">
        <f t="shared" si="434"/>
        <v>10.08</v>
      </c>
      <c r="V205">
        <f t="shared" si="435"/>
        <v>0</v>
      </c>
      <c r="W205">
        <f t="shared" si="436"/>
        <v>0</v>
      </c>
      <c r="X205">
        <f t="shared" si="437"/>
        <v>4682.17</v>
      </c>
      <c r="Y205">
        <f t="shared" si="438"/>
        <v>668.88</v>
      </c>
      <c r="AA205">
        <v>1473083510</v>
      </c>
      <c r="AB205">
        <f t="shared" si="439"/>
        <v>6763.78</v>
      </c>
      <c r="AC205">
        <f>ROUND(((ES205*2)),6)</f>
        <v>64.239999999999995</v>
      </c>
      <c r="AD205">
        <f>ROUND(((((ET205*2))-((EU205*2)))+AE205),6)</f>
        <v>10.72</v>
      </c>
      <c r="AE205">
        <f>ROUND(((EU205*2)),6)</f>
        <v>0.14000000000000001</v>
      </c>
      <c r="AF205">
        <f>ROUND(((EV205*2)),6)</f>
        <v>6688.82</v>
      </c>
      <c r="AG205">
        <f t="shared" si="440"/>
        <v>0</v>
      </c>
      <c r="AH205">
        <f>((EW205*2))</f>
        <v>10.08</v>
      </c>
      <c r="AI205">
        <f>((EX205*2))</f>
        <v>0</v>
      </c>
      <c r="AJ205">
        <f t="shared" si="441"/>
        <v>0</v>
      </c>
      <c r="AK205">
        <v>3381.89</v>
      </c>
      <c r="AL205">
        <v>32.119999999999997</v>
      </c>
      <c r="AM205">
        <v>5.36</v>
      </c>
      <c r="AN205">
        <v>7.0000000000000007E-2</v>
      </c>
      <c r="AO205">
        <v>3344.41</v>
      </c>
      <c r="AP205">
        <v>0</v>
      </c>
      <c r="AQ205">
        <v>5.04</v>
      </c>
      <c r="AR205">
        <v>0</v>
      </c>
      <c r="AS205">
        <v>0</v>
      </c>
      <c r="AT205">
        <v>70</v>
      </c>
      <c r="AU205">
        <v>10</v>
      </c>
      <c r="AV205">
        <v>1</v>
      </c>
      <c r="AW205">
        <v>1</v>
      </c>
      <c r="AZ205">
        <v>1</v>
      </c>
      <c r="BA205">
        <v>1</v>
      </c>
      <c r="BB205">
        <v>1</v>
      </c>
      <c r="BC205">
        <v>1</v>
      </c>
      <c r="BD205" t="s">
        <v>3</v>
      </c>
      <c r="BE205" t="s">
        <v>3</v>
      </c>
      <c r="BF205" t="s">
        <v>3</v>
      </c>
      <c r="BG205" t="s">
        <v>3</v>
      </c>
      <c r="BH205">
        <v>0</v>
      </c>
      <c r="BI205">
        <v>4</v>
      </c>
      <c r="BJ205" t="s">
        <v>227</v>
      </c>
      <c r="BM205">
        <v>0</v>
      </c>
      <c r="BN205">
        <v>0</v>
      </c>
      <c r="BO205" t="s">
        <v>3</v>
      </c>
      <c r="BP205">
        <v>0</v>
      </c>
      <c r="BQ205">
        <v>1</v>
      </c>
      <c r="BR205">
        <v>0</v>
      </c>
      <c r="BS205">
        <v>1</v>
      </c>
      <c r="BT205">
        <v>1</v>
      </c>
      <c r="BU205">
        <v>1</v>
      </c>
      <c r="BV205">
        <v>1</v>
      </c>
      <c r="BW205">
        <v>1</v>
      </c>
      <c r="BX205">
        <v>1</v>
      </c>
      <c r="BY205" t="s">
        <v>3</v>
      </c>
      <c r="BZ205">
        <v>70</v>
      </c>
      <c r="CA205">
        <v>10</v>
      </c>
      <c r="CB205" t="s">
        <v>3</v>
      </c>
      <c r="CE205">
        <v>0</v>
      </c>
      <c r="CF205">
        <v>0</v>
      </c>
      <c r="CG205">
        <v>0</v>
      </c>
      <c r="CM205">
        <v>0</v>
      </c>
      <c r="CN205" t="s">
        <v>3</v>
      </c>
      <c r="CO205">
        <v>0</v>
      </c>
      <c r="CP205">
        <f t="shared" si="442"/>
        <v>6763.78</v>
      </c>
      <c r="CQ205">
        <f t="shared" si="443"/>
        <v>64.239999999999995</v>
      </c>
      <c r="CR205">
        <f>(((((ET205*2))*BB205-((EU205*2))*BS205)+AE205*BS205)*AV205)</f>
        <v>10.72</v>
      </c>
      <c r="CS205">
        <f t="shared" si="444"/>
        <v>0.14000000000000001</v>
      </c>
      <c r="CT205">
        <f t="shared" si="445"/>
        <v>6688.82</v>
      </c>
      <c r="CU205">
        <f t="shared" si="446"/>
        <v>0</v>
      </c>
      <c r="CV205">
        <f t="shared" si="447"/>
        <v>10.08</v>
      </c>
      <c r="CW205">
        <f t="shared" si="448"/>
        <v>0</v>
      </c>
      <c r="CX205">
        <f t="shared" si="449"/>
        <v>0</v>
      </c>
      <c r="CY205">
        <f t="shared" si="450"/>
        <v>4682.174</v>
      </c>
      <c r="CZ205">
        <f t="shared" si="451"/>
        <v>668.88199999999995</v>
      </c>
      <c r="DC205" t="s">
        <v>3</v>
      </c>
      <c r="DD205" t="s">
        <v>228</v>
      </c>
      <c r="DE205" t="s">
        <v>228</v>
      </c>
      <c r="DF205" t="s">
        <v>228</v>
      </c>
      <c r="DG205" t="s">
        <v>228</v>
      </c>
      <c r="DH205" t="s">
        <v>3</v>
      </c>
      <c r="DI205" t="s">
        <v>228</v>
      </c>
      <c r="DJ205" t="s">
        <v>228</v>
      </c>
      <c r="DK205" t="s">
        <v>3</v>
      </c>
      <c r="DL205" t="s">
        <v>3</v>
      </c>
      <c r="DM205" t="s">
        <v>3</v>
      </c>
      <c r="DN205">
        <v>0</v>
      </c>
      <c r="DO205">
        <v>0</v>
      </c>
      <c r="DP205">
        <v>1</v>
      </c>
      <c r="DQ205">
        <v>1</v>
      </c>
      <c r="DU205">
        <v>1013</v>
      </c>
      <c r="DV205" t="s">
        <v>222</v>
      </c>
      <c r="DW205" t="s">
        <v>222</v>
      </c>
      <c r="DX205">
        <v>1</v>
      </c>
      <c r="DZ205" t="s">
        <v>3</v>
      </c>
      <c r="EA205" t="s">
        <v>3</v>
      </c>
      <c r="EB205" t="s">
        <v>3</v>
      </c>
      <c r="EC205" t="s">
        <v>3</v>
      </c>
      <c r="EE205">
        <v>1441815344</v>
      </c>
      <c r="EF205">
        <v>1</v>
      </c>
      <c r="EG205" t="s">
        <v>20</v>
      </c>
      <c r="EH205">
        <v>0</v>
      </c>
      <c r="EI205" t="s">
        <v>3</v>
      </c>
      <c r="EJ205">
        <v>4</v>
      </c>
      <c r="EK205">
        <v>0</v>
      </c>
      <c r="EL205" t="s">
        <v>21</v>
      </c>
      <c r="EM205" t="s">
        <v>22</v>
      </c>
      <c r="EO205" t="s">
        <v>3</v>
      </c>
      <c r="EQ205">
        <v>0</v>
      </c>
      <c r="ER205">
        <v>3381.89</v>
      </c>
      <c r="ES205">
        <v>32.119999999999997</v>
      </c>
      <c r="ET205">
        <v>5.36</v>
      </c>
      <c r="EU205">
        <v>7.0000000000000007E-2</v>
      </c>
      <c r="EV205">
        <v>3344.41</v>
      </c>
      <c r="EW205">
        <v>5.04</v>
      </c>
      <c r="EX205">
        <v>0</v>
      </c>
      <c r="EY205">
        <v>0</v>
      </c>
      <c r="FQ205">
        <v>0</v>
      </c>
      <c r="FR205">
        <f t="shared" si="452"/>
        <v>0</v>
      </c>
      <c r="FS205">
        <v>0</v>
      </c>
      <c r="FX205">
        <v>70</v>
      </c>
      <c r="FY205">
        <v>10</v>
      </c>
      <c r="GA205" t="s">
        <v>3</v>
      </c>
      <c r="GD205">
        <v>0</v>
      </c>
      <c r="GF205">
        <v>1541964264</v>
      </c>
      <c r="GG205">
        <v>2</v>
      </c>
      <c r="GH205">
        <v>1</v>
      </c>
      <c r="GI205">
        <v>-2</v>
      </c>
      <c r="GJ205">
        <v>0</v>
      </c>
      <c r="GK205">
        <f>ROUND(R205*(R12)/100,2)</f>
        <v>0.15</v>
      </c>
      <c r="GL205">
        <f t="shared" si="453"/>
        <v>0</v>
      </c>
      <c r="GM205">
        <f t="shared" si="454"/>
        <v>12114.98</v>
      </c>
      <c r="GN205">
        <f t="shared" si="455"/>
        <v>0</v>
      </c>
      <c r="GO205">
        <f t="shared" si="456"/>
        <v>0</v>
      </c>
      <c r="GP205">
        <f t="shared" si="457"/>
        <v>12114.98</v>
      </c>
      <c r="GR205">
        <v>0</v>
      </c>
      <c r="GS205">
        <v>3</v>
      </c>
      <c r="GT205">
        <v>0</v>
      </c>
      <c r="GU205" t="s">
        <v>3</v>
      </c>
      <c r="GV205">
        <f t="shared" si="458"/>
        <v>0</v>
      </c>
      <c r="GW205">
        <v>1</v>
      </c>
      <c r="GX205">
        <f t="shared" si="459"/>
        <v>0</v>
      </c>
      <c r="HA205">
        <v>0</v>
      </c>
      <c r="HB205">
        <v>0</v>
      </c>
      <c r="HC205">
        <f t="shared" si="460"/>
        <v>0</v>
      </c>
      <c r="HE205" t="s">
        <v>3</v>
      </c>
      <c r="HF205" t="s">
        <v>3</v>
      </c>
      <c r="HM205" t="s">
        <v>3</v>
      </c>
      <c r="HN205" t="s">
        <v>3</v>
      </c>
      <c r="HO205" t="s">
        <v>3</v>
      </c>
      <c r="HP205" t="s">
        <v>3</v>
      </c>
      <c r="HQ205" t="s">
        <v>3</v>
      </c>
      <c r="IK205">
        <v>0</v>
      </c>
    </row>
    <row r="206" spans="1:245" x14ac:dyDescent="0.2">
      <c r="A206">
        <v>17</v>
      </c>
      <c r="B206">
        <v>1</v>
      </c>
      <c r="C206">
        <f>ROW(SmtRes!A364)</f>
        <v>364</v>
      </c>
      <c r="D206">
        <f>ROW(EtalonRes!A466)</f>
        <v>466</v>
      </c>
      <c r="E206" t="s">
        <v>3</v>
      </c>
      <c r="F206" t="s">
        <v>229</v>
      </c>
      <c r="G206" t="s">
        <v>230</v>
      </c>
      <c r="H206" t="s">
        <v>222</v>
      </c>
      <c r="I206">
        <v>1</v>
      </c>
      <c r="J206">
        <v>0</v>
      </c>
      <c r="K206">
        <v>1</v>
      </c>
      <c r="O206">
        <f t="shared" si="428"/>
        <v>3703.34</v>
      </c>
      <c r="P206">
        <f t="shared" si="429"/>
        <v>3.14</v>
      </c>
      <c r="Q206">
        <f t="shared" si="430"/>
        <v>10.72</v>
      </c>
      <c r="R206">
        <f t="shared" si="431"/>
        <v>0.14000000000000001</v>
      </c>
      <c r="S206">
        <f t="shared" si="432"/>
        <v>3689.48</v>
      </c>
      <c r="T206">
        <f t="shared" si="433"/>
        <v>0</v>
      </c>
      <c r="U206">
        <f t="shared" si="434"/>
        <v>5.56</v>
      </c>
      <c r="V206">
        <f t="shared" si="435"/>
        <v>0</v>
      </c>
      <c r="W206">
        <f t="shared" si="436"/>
        <v>0</v>
      </c>
      <c r="X206">
        <f t="shared" si="437"/>
        <v>2582.64</v>
      </c>
      <c r="Y206">
        <f t="shared" si="438"/>
        <v>368.95</v>
      </c>
      <c r="AA206">
        <v>-1</v>
      </c>
      <c r="AB206">
        <f t="shared" si="439"/>
        <v>3703.34</v>
      </c>
      <c r="AC206">
        <f>ROUND(((ES206*2)),6)</f>
        <v>3.14</v>
      </c>
      <c r="AD206">
        <f>ROUND(((((ET206*2))-((EU206*2)))+AE206),6)</f>
        <v>10.72</v>
      </c>
      <c r="AE206">
        <f>ROUND(((EU206*2)),6)</f>
        <v>0.14000000000000001</v>
      </c>
      <c r="AF206">
        <f>ROUND(((EV206*2)),6)</f>
        <v>3689.48</v>
      </c>
      <c r="AG206">
        <f t="shared" si="440"/>
        <v>0</v>
      </c>
      <c r="AH206">
        <f>((EW206*2))</f>
        <v>5.56</v>
      </c>
      <c r="AI206">
        <f>((EX206*2))</f>
        <v>0</v>
      </c>
      <c r="AJ206">
        <f t="shared" si="441"/>
        <v>0</v>
      </c>
      <c r="AK206">
        <v>1851.67</v>
      </c>
      <c r="AL206">
        <v>1.57</v>
      </c>
      <c r="AM206">
        <v>5.36</v>
      </c>
      <c r="AN206">
        <v>7.0000000000000007E-2</v>
      </c>
      <c r="AO206">
        <v>1844.74</v>
      </c>
      <c r="AP206">
        <v>0</v>
      </c>
      <c r="AQ206">
        <v>2.78</v>
      </c>
      <c r="AR206">
        <v>0</v>
      </c>
      <c r="AS206">
        <v>0</v>
      </c>
      <c r="AT206">
        <v>70</v>
      </c>
      <c r="AU206">
        <v>10</v>
      </c>
      <c r="AV206">
        <v>1</v>
      </c>
      <c r="AW206">
        <v>1</v>
      </c>
      <c r="AZ206">
        <v>1</v>
      </c>
      <c r="BA206">
        <v>1</v>
      </c>
      <c r="BB206">
        <v>1</v>
      </c>
      <c r="BC206">
        <v>1</v>
      </c>
      <c r="BD206" t="s">
        <v>3</v>
      </c>
      <c r="BE206" t="s">
        <v>3</v>
      </c>
      <c r="BF206" t="s">
        <v>3</v>
      </c>
      <c r="BG206" t="s">
        <v>3</v>
      </c>
      <c r="BH206">
        <v>0</v>
      </c>
      <c r="BI206">
        <v>4</v>
      </c>
      <c r="BJ206" t="s">
        <v>231</v>
      </c>
      <c r="BM206">
        <v>0</v>
      </c>
      <c r="BN206">
        <v>0</v>
      </c>
      <c r="BO206" t="s">
        <v>3</v>
      </c>
      <c r="BP206">
        <v>0</v>
      </c>
      <c r="BQ206">
        <v>1</v>
      </c>
      <c r="BR206">
        <v>0</v>
      </c>
      <c r="BS206">
        <v>1</v>
      </c>
      <c r="BT206">
        <v>1</v>
      </c>
      <c r="BU206">
        <v>1</v>
      </c>
      <c r="BV206">
        <v>1</v>
      </c>
      <c r="BW206">
        <v>1</v>
      </c>
      <c r="BX206">
        <v>1</v>
      </c>
      <c r="BY206" t="s">
        <v>3</v>
      </c>
      <c r="BZ206">
        <v>70</v>
      </c>
      <c r="CA206">
        <v>10</v>
      </c>
      <c r="CB206" t="s">
        <v>3</v>
      </c>
      <c r="CE206">
        <v>0</v>
      </c>
      <c r="CF206">
        <v>0</v>
      </c>
      <c r="CG206">
        <v>0</v>
      </c>
      <c r="CM206">
        <v>0</v>
      </c>
      <c r="CN206" t="s">
        <v>3</v>
      </c>
      <c r="CO206">
        <v>0</v>
      </c>
      <c r="CP206">
        <f t="shared" si="442"/>
        <v>3703.34</v>
      </c>
      <c r="CQ206">
        <f t="shared" si="443"/>
        <v>3.14</v>
      </c>
      <c r="CR206">
        <f>(((((ET206*2))*BB206-((EU206*2))*BS206)+AE206*BS206)*AV206)</f>
        <v>10.72</v>
      </c>
      <c r="CS206">
        <f t="shared" si="444"/>
        <v>0.14000000000000001</v>
      </c>
      <c r="CT206">
        <f t="shared" si="445"/>
        <v>3689.48</v>
      </c>
      <c r="CU206">
        <f t="shared" si="446"/>
        <v>0</v>
      </c>
      <c r="CV206">
        <f t="shared" si="447"/>
        <v>5.56</v>
      </c>
      <c r="CW206">
        <f t="shared" si="448"/>
        <v>0</v>
      </c>
      <c r="CX206">
        <f t="shared" si="449"/>
        <v>0</v>
      </c>
      <c r="CY206">
        <f t="shared" si="450"/>
        <v>2582.636</v>
      </c>
      <c r="CZ206">
        <f t="shared" si="451"/>
        <v>368.94800000000004</v>
      </c>
      <c r="DC206" t="s">
        <v>3</v>
      </c>
      <c r="DD206" t="s">
        <v>228</v>
      </c>
      <c r="DE206" t="s">
        <v>228</v>
      </c>
      <c r="DF206" t="s">
        <v>228</v>
      </c>
      <c r="DG206" t="s">
        <v>228</v>
      </c>
      <c r="DH206" t="s">
        <v>3</v>
      </c>
      <c r="DI206" t="s">
        <v>228</v>
      </c>
      <c r="DJ206" t="s">
        <v>228</v>
      </c>
      <c r="DK206" t="s">
        <v>3</v>
      </c>
      <c r="DL206" t="s">
        <v>3</v>
      </c>
      <c r="DM206" t="s">
        <v>3</v>
      </c>
      <c r="DN206">
        <v>0</v>
      </c>
      <c r="DO206">
        <v>0</v>
      </c>
      <c r="DP206">
        <v>1</v>
      </c>
      <c r="DQ206">
        <v>1</v>
      </c>
      <c r="DU206">
        <v>1013</v>
      </c>
      <c r="DV206" t="s">
        <v>222</v>
      </c>
      <c r="DW206" t="s">
        <v>222</v>
      </c>
      <c r="DX206">
        <v>1</v>
      </c>
      <c r="DZ206" t="s">
        <v>3</v>
      </c>
      <c r="EA206" t="s">
        <v>3</v>
      </c>
      <c r="EB206" t="s">
        <v>3</v>
      </c>
      <c r="EC206" t="s">
        <v>3</v>
      </c>
      <c r="EE206">
        <v>1441815344</v>
      </c>
      <c r="EF206">
        <v>1</v>
      </c>
      <c r="EG206" t="s">
        <v>20</v>
      </c>
      <c r="EH206">
        <v>0</v>
      </c>
      <c r="EI206" t="s">
        <v>3</v>
      </c>
      <c r="EJ206">
        <v>4</v>
      </c>
      <c r="EK206">
        <v>0</v>
      </c>
      <c r="EL206" t="s">
        <v>21</v>
      </c>
      <c r="EM206" t="s">
        <v>22</v>
      </c>
      <c r="EO206" t="s">
        <v>3</v>
      </c>
      <c r="EQ206">
        <v>1024</v>
      </c>
      <c r="ER206">
        <v>1851.67</v>
      </c>
      <c r="ES206">
        <v>1.57</v>
      </c>
      <c r="ET206">
        <v>5.36</v>
      </c>
      <c r="EU206">
        <v>7.0000000000000007E-2</v>
      </c>
      <c r="EV206">
        <v>1844.74</v>
      </c>
      <c r="EW206">
        <v>2.78</v>
      </c>
      <c r="EX206">
        <v>0</v>
      </c>
      <c r="EY206">
        <v>0</v>
      </c>
      <c r="FQ206">
        <v>0</v>
      </c>
      <c r="FR206">
        <f t="shared" si="452"/>
        <v>0</v>
      </c>
      <c r="FS206">
        <v>0</v>
      </c>
      <c r="FX206">
        <v>70</v>
      </c>
      <c r="FY206">
        <v>10</v>
      </c>
      <c r="GA206" t="s">
        <v>3</v>
      </c>
      <c r="GD206">
        <v>0</v>
      </c>
      <c r="GF206">
        <v>-905773843</v>
      </c>
      <c r="GG206">
        <v>2</v>
      </c>
      <c r="GH206">
        <v>1</v>
      </c>
      <c r="GI206">
        <v>-2</v>
      </c>
      <c r="GJ206">
        <v>0</v>
      </c>
      <c r="GK206">
        <f>ROUND(R206*(R12)/100,2)</f>
        <v>0.15</v>
      </c>
      <c r="GL206">
        <f t="shared" si="453"/>
        <v>0</v>
      </c>
      <c r="GM206">
        <f t="shared" si="454"/>
        <v>6655.08</v>
      </c>
      <c r="GN206">
        <f t="shared" si="455"/>
        <v>0</v>
      </c>
      <c r="GO206">
        <f t="shared" si="456"/>
        <v>0</v>
      </c>
      <c r="GP206">
        <f t="shared" si="457"/>
        <v>6655.08</v>
      </c>
      <c r="GR206">
        <v>0</v>
      </c>
      <c r="GS206">
        <v>3</v>
      </c>
      <c r="GT206">
        <v>0</v>
      </c>
      <c r="GU206" t="s">
        <v>3</v>
      </c>
      <c r="GV206">
        <f t="shared" si="458"/>
        <v>0</v>
      </c>
      <c r="GW206">
        <v>1</v>
      </c>
      <c r="GX206">
        <f t="shared" si="459"/>
        <v>0</v>
      </c>
      <c r="HA206">
        <v>0</v>
      </c>
      <c r="HB206">
        <v>0</v>
      </c>
      <c r="HC206">
        <f t="shared" si="460"/>
        <v>0</v>
      </c>
      <c r="HE206" t="s">
        <v>3</v>
      </c>
      <c r="HF206" t="s">
        <v>3</v>
      </c>
      <c r="HM206" t="s">
        <v>3</v>
      </c>
      <c r="HN206" t="s">
        <v>3</v>
      </c>
      <c r="HO206" t="s">
        <v>3</v>
      </c>
      <c r="HP206" t="s">
        <v>3</v>
      </c>
      <c r="HQ206" t="s">
        <v>3</v>
      </c>
      <c r="IK206">
        <v>0</v>
      </c>
    </row>
    <row r="207" spans="1:245" x14ac:dyDescent="0.2">
      <c r="A207">
        <v>17</v>
      </c>
      <c r="B207">
        <v>1</v>
      </c>
      <c r="C207">
        <f>ROW(SmtRes!A374)</f>
        <v>374</v>
      </c>
      <c r="D207">
        <f>ROW(EtalonRes!A476)</f>
        <v>476</v>
      </c>
      <c r="E207" t="s">
        <v>3</v>
      </c>
      <c r="F207" t="s">
        <v>232</v>
      </c>
      <c r="G207" t="s">
        <v>233</v>
      </c>
      <c r="H207" t="s">
        <v>222</v>
      </c>
      <c r="I207">
        <v>1</v>
      </c>
      <c r="J207">
        <v>0</v>
      </c>
      <c r="K207">
        <v>1</v>
      </c>
      <c r="O207">
        <f t="shared" si="428"/>
        <v>52961.13</v>
      </c>
      <c r="P207">
        <f t="shared" si="429"/>
        <v>1091.97</v>
      </c>
      <c r="Q207">
        <f t="shared" si="430"/>
        <v>0</v>
      </c>
      <c r="R207">
        <f t="shared" si="431"/>
        <v>0</v>
      </c>
      <c r="S207">
        <f t="shared" si="432"/>
        <v>51869.16</v>
      </c>
      <c r="T207">
        <f t="shared" si="433"/>
        <v>0</v>
      </c>
      <c r="U207">
        <f t="shared" si="434"/>
        <v>84</v>
      </c>
      <c r="V207">
        <f t="shared" si="435"/>
        <v>0</v>
      </c>
      <c r="W207">
        <f t="shared" si="436"/>
        <v>0</v>
      </c>
      <c r="X207">
        <f t="shared" si="437"/>
        <v>36308.410000000003</v>
      </c>
      <c r="Y207">
        <f t="shared" si="438"/>
        <v>5186.92</v>
      </c>
      <c r="AA207">
        <v>-1</v>
      </c>
      <c r="AB207">
        <f t="shared" si="439"/>
        <v>52961.13</v>
      </c>
      <c r="AC207">
        <f>ROUND((ES207),6)</f>
        <v>1091.97</v>
      </c>
      <c r="AD207">
        <f>ROUND((((ET207)-(EU207))+AE207),6)</f>
        <v>0</v>
      </c>
      <c r="AE207">
        <f>ROUND((EU207),6)</f>
        <v>0</v>
      </c>
      <c r="AF207">
        <f>ROUND((EV207),6)</f>
        <v>51869.16</v>
      </c>
      <c r="AG207">
        <f t="shared" si="440"/>
        <v>0</v>
      </c>
      <c r="AH207">
        <f>(EW207)</f>
        <v>84</v>
      </c>
      <c r="AI207">
        <f>(EX207)</f>
        <v>0</v>
      </c>
      <c r="AJ207">
        <f t="shared" si="441"/>
        <v>0</v>
      </c>
      <c r="AK207">
        <v>52961.13</v>
      </c>
      <c r="AL207">
        <v>1091.97</v>
      </c>
      <c r="AM207">
        <v>0</v>
      </c>
      <c r="AN207">
        <v>0</v>
      </c>
      <c r="AO207">
        <v>51869.16</v>
      </c>
      <c r="AP207">
        <v>0</v>
      </c>
      <c r="AQ207">
        <v>84</v>
      </c>
      <c r="AR207">
        <v>0</v>
      </c>
      <c r="AS207">
        <v>0</v>
      </c>
      <c r="AT207">
        <v>70</v>
      </c>
      <c r="AU207">
        <v>10</v>
      </c>
      <c r="AV207">
        <v>1</v>
      </c>
      <c r="AW207">
        <v>1</v>
      </c>
      <c r="AZ207">
        <v>1</v>
      </c>
      <c r="BA207">
        <v>1</v>
      </c>
      <c r="BB207">
        <v>1</v>
      </c>
      <c r="BC207">
        <v>1</v>
      </c>
      <c r="BD207" t="s">
        <v>3</v>
      </c>
      <c r="BE207" t="s">
        <v>3</v>
      </c>
      <c r="BF207" t="s">
        <v>3</v>
      </c>
      <c r="BG207" t="s">
        <v>3</v>
      </c>
      <c r="BH207">
        <v>0</v>
      </c>
      <c r="BI207">
        <v>4</v>
      </c>
      <c r="BJ207" t="s">
        <v>234</v>
      </c>
      <c r="BM207">
        <v>0</v>
      </c>
      <c r="BN207">
        <v>0</v>
      </c>
      <c r="BO207" t="s">
        <v>3</v>
      </c>
      <c r="BP207">
        <v>0</v>
      </c>
      <c r="BQ207">
        <v>1</v>
      </c>
      <c r="BR207">
        <v>0</v>
      </c>
      <c r="BS207">
        <v>1</v>
      </c>
      <c r="BT207">
        <v>1</v>
      </c>
      <c r="BU207">
        <v>1</v>
      </c>
      <c r="BV207">
        <v>1</v>
      </c>
      <c r="BW207">
        <v>1</v>
      </c>
      <c r="BX207">
        <v>1</v>
      </c>
      <c r="BY207" t="s">
        <v>3</v>
      </c>
      <c r="BZ207">
        <v>70</v>
      </c>
      <c r="CA207">
        <v>10</v>
      </c>
      <c r="CB207" t="s">
        <v>3</v>
      </c>
      <c r="CE207">
        <v>0</v>
      </c>
      <c r="CF207">
        <v>0</v>
      </c>
      <c r="CG207">
        <v>0</v>
      </c>
      <c r="CM207">
        <v>0</v>
      </c>
      <c r="CN207" t="s">
        <v>3</v>
      </c>
      <c r="CO207">
        <v>0</v>
      </c>
      <c r="CP207">
        <f t="shared" si="442"/>
        <v>52961.130000000005</v>
      </c>
      <c r="CQ207">
        <f t="shared" si="443"/>
        <v>1091.97</v>
      </c>
      <c r="CR207">
        <f>((((ET207)*BB207-(EU207)*BS207)+AE207*BS207)*AV207)</f>
        <v>0</v>
      </c>
      <c r="CS207">
        <f t="shared" si="444"/>
        <v>0</v>
      </c>
      <c r="CT207">
        <f t="shared" si="445"/>
        <v>51869.16</v>
      </c>
      <c r="CU207">
        <f t="shared" si="446"/>
        <v>0</v>
      </c>
      <c r="CV207">
        <f t="shared" si="447"/>
        <v>84</v>
      </c>
      <c r="CW207">
        <f t="shared" si="448"/>
        <v>0</v>
      </c>
      <c r="CX207">
        <f t="shared" si="449"/>
        <v>0</v>
      </c>
      <c r="CY207">
        <f t="shared" si="450"/>
        <v>36308.412000000004</v>
      </c>
      <c r="CZ207">
        <f t="shared" si="451"/>
        <v>5186.9160000000002</v>
      </c>
      <c r="DC207" t="s">
        <v>3</v>
      </c>
      <c r="DD207" t="s">
        <v>3</v>
      </c>
      <c r="DE207" t="s">
        <v>3</v>
      </c>
      <c r="DF207" t="s">
        <v>3</v>
      </c>
      <c r="DG207" t="s">
        <v>3</v>
      </c>
      <c r="DH207" t="s">
        <v>3</v>
      </c>
      <c r="DI207" t="s">
        <v>3</v>
      </c>
      <c r="DJ207" t="s">
        <v>3</v>
      </c>
      <c r="DK207" t="s">
        <v>3</v>
      </c>
      <c r="DL207" t="s">
        <v>3</v>
      </c>
      <c r="DM207" t="s">
        <v>3</v>
      </c>
      <c r="DN207">
        <v>0</v>
      </c>
      <c r="DO207">
        <v>0</v>
      </c>
      <c r="DP207">
        <v>1</v>
      </c>
      <c r="DQ207">
        <v>1</v>
      </c>
      <c r="DU207">
        <v>1013</v>
      </c>
      <c r="DV207" t="s">
        <v>222</v>
      </c>
      <c r="DW207" t="s">
        <v>222</v>
      </c>
      <c r="DX207">
        <v>1</v>
      </c>
      <c r="DZ207" t="s">
        <v>3</v>
      </c>
      <c r="EA207" t="s">
        <v>3</v>
      </c>
      <c r="EB207" t="s">
        <v>3</v>
      </c>
      <c r="EC207" t="s">
        <v>3</v>
      </c>
      <c r="EE207">
        <v>1441815344</v>
      </c>
      <c r="EF207">
        <v>1</v>
      </c>
      <c r="EG207" t="s">
        <v>20</v>
      </c>
      <c r="EH207">
        <v>0</v>
      </c>
      <c r="EI207" t="s">
        <v>3</v>
      </c>
      <c r="EJ207">
        <v>4</v>
      </c>
      <c r="EK207">
        <v>0</v>
      </c>
      <c r="EL207" t="s">
        <v>21</v>
      </c>
      <c r="EM207" t="s">
        <v>22</v>
      </c>
      <c r="EO207" t="s">
        <v>3</v>
      </c>
      <c r="EQ207">
        <v>1024</v>
      </c>
      <c r="ER207">
        <v>52961.13</v>
      </c>
      <c r="ES207">
        <v>1091.97</v>
      </c>
      <c r="ET207">
        <v>0</v>
      </c>
      <c r="EU207">
        <v>0</v>
      </c>
      <c r="EV207">
        <v>51869.16</v>
      </c>
      <c r="EW207">
        <v>84</v>
      </c>
      <c r="EX207">
        <v>0</v>
      </c>
      <c r="EY207">
        <v>0</v>
      </c>
      <c r="FQ207">
        <v>0</v>
      </c>
      <c r="FR207">
        <f t="shared" si="452"/>
        <v>0</v>
      </c>
      <c r="FS207">
        <v>0</v>
      </c>
      <c r="FX207">
        <v>70</v>
      </c>
      <c r="FY207">
        <v>10</v>
      </c>
      <c r="GA207" t="s">
        <v>3</v>
      </c>
      <c r="GD207">
        <v>0</v>
      </c>
      <c r="GF207">
        <v>-1286809581</v>
      </c>
      <c r="GG207">
        <v>2</v>
      </c>
      <c r="GH207">
        <v>1</v>
      </c>
      <c r="GI207">
        <v>-2</v>
      </c>
      <c r="GJ207">
        <v>0</v>
      </c>
      <c r="GK207">
        <f>ROUND(R207*(R12)/100,2)</f>
        <v>0</v>
      </c>
      <c r="GL207">
        <f t="shared" si="453"/>
        <v>0</v>
      </c>
      <c r="GM207">
        <f t="shared" si="454"/>
        <v>94456.46</v>
      </c>
      <c r="GN207">
        <f t="shared" si="455"/>
        <v>0</v>
      </c>
      <c r="GO207">
        <f t="shared" si="456"/>
        <v>0</v>
      </c>
      <c r="GP207">
        <f t="shared" si="457"/>
        <v>94456.46</v>
      </c>
      <c r="GR207">
        <v>0</v>
      </c>
      <c r="GS207">
        <v>3</v>
      </c>
      <c r="GT207">
        <v>0</v>
      </c>
      <c r="GU207" t="s">
        <v>3</v>
      </c>
      <c r="GV207">
        <f t="shared" si="458"/>
        <v>0</v>
      </c>
      <c r="GW207">
        <v>1</v>
      </c>
      <c r="GX207">
        <f t="shared" si="459"/>
        <v>0</v>
      </c>
      <c r="HA207">
        <v>0</v>
      </c>
      <c r="HB207">
        <v>0</v>
      </c>
      <c r="HC207">
        <f t="shared" si="460"/>
        <v>0</v>
      </c>
      <c r="HE207" t="s">
        <v>3</v>
      </c>
      <c r="HF207" t="s">
        <v>3</v>
      </c>
      <c r="HM207" t="s">
        <v>3</v>
      </c>
      <c r="HN207" t="s">
        <v>3</v>
      </c>
      <c r="HO207" t="s">
        <v>3</v>
      </c>
      <c r="HP207" t="s">
        <v>3</v>
      </c>
      <c r="HQ207" t="s">
        <v>3</v>
      </c>
      <c r="IK207">
        <v>0</v>
      </c>
    </row>
    <row r="208" spans="1:245" x14ac:dyDescent="0.2">
      <c r="A208">
        <v>17</v>
      </c>
      <c r="B208">
        <v>1</v>
      </c>
      <c r="C208">
        <f>ROW(SmtRes!A376)</f>
        <v>376</v>
      </c>
      <c r="D208">
        <f>ROW(EtalonRes!A478)</f>
        <v>478</v>
      </c>
      <c r="E208" t="s">
        <v>307</v>
      </c>
      <c r="F208" t="s">
        <v>236</v>
      </c>
      <c r="G208" t="s">
        <v>237</v>
      </c>
      <c r="H208" t="s">
        <v>222</v>
      </c>
      <c r="I208">
        <v>1</v>
      </c>
      <c r="J208">
        <v>0</v>
      </c>
      <c r="K208">
        <v>1</v>
      </c>
      <c r="O208">
        <f t="shared" si="428"/>
        <v>3689.74</v>
      </c>
      <c r="P208">
        <f t="shared" si="429"/>
        <v>0.26</v>
      </c>
      <c r="Q208">
        <f t="shared" si="430"/>
        <v>0</v>
      </c>
      <c r="R208">
        <f t="shared" si="431"/>
        <v>0</v>
      </c>
      <c r="S208">
        <f t="shared" si="432"/>
        <v>3689.48</v>
      </c>
      <c r="T208">
        <f t="shared" si="433"/>
        <v>0</v>
      </c>
      <c r="U208">
        <f t="shared" si="434"/>
        <v>5.56</v>
      </c>
      <c r="V208">
        <f t="shared" si="435"/>
        <v>0</v>
      </c>
      <c r="W208">
        <f t="shared" si="436"/>
        <v>0</v>
      </c>
      <c r="X208">
        <f t="shared" si="437"/>
        <v>2582.64</v>
      </c>
      <c r="Y208">
        <f t="shared" si="438"/>
        <v>368.95</v>
      </c>
      <c r="AA208">
        <v>1473083510</v>
      </c>
      <c r="AB208">
        <f t="shared" si="439"/>
        <v>3689.74</v>
      </c>
      <c r="AC208">
        <f>ROUND(((ES208*2)),6)</f>
        <v>0.26</v>
      </c>
      <c r="AD208">
        <f>ROUND(((((ET208*2))-((EU208*2)))+AE208),6)</f>
        <v>0</v>
      </c>
      <c r="AE208">
        <f>ROUND(((EU208*2)),6)</f>
        <v>0</v>
      </c>
      <c r="AF208">
        <f>ROUND(((EV208*2)),6)</f>
        <v>3689.48</v>
      </c>
      <c r="AG208">
        <f t="shared" si="440"/>
        <v>0</v>
      </c>
      <c r="AH208">
        <f>((EW208*2))</f>
        <v>5.56</v>
      </c>
      <c r="AI208">
        <f>((EX208*2))</f>
        <v>0</v>
      </c>
      <c r="AJ208">
        <f t="shared" si="441"/>
        <v>0</v>
      </c>
      <c r="AK208">
        <v>1844.87</v>
      </c>
      <c r="AL208">
        <v>0.13</v>
      </c>
      <c r="AM208">
        <v>0</v>
      </c>
      <c r="AN208">
        <v>0</v>
      </c>
      <c r="AO208">
        <v>1844.74</v>
      </c>
      <c r="AP208">
        <v>0</v>
      </c>
      <c r="AQ208">
        <v>2.78</v>
      </c>
      <c r="AR208">
        <v>0</v>
      </c>
      <c r="AS208">
        <v>0</v>
      </c>
      <c r="AT208">
        <v>70</v>
      </c>
      <c r="AU208">
        <v>10</v>
      </c>
      <c r="AV208">
        <v>1</v>
      </c>
      <c r="AW208">
        <v>1</v>
      </c>
      <c r="AZ208">
        <v>1</v>
      </c>
      <c r="BA208">
        <v>1</v>
      </c>
      <c r="BB208">
        <v>1</v>
      </c>
      <c r="BC208">
        <v>1</v>
      </c>
      <c r="BD208" t="s">
        <v>3</v>
      </c>
      <c r="BE208" t="s">
        <v>3</v>
      </c>
      <c r="BF208" t="s">
        <v>3</v>
      </c>
      <c r="BG208" t="s">
        <v>3</v>
      </c>
      <c r="BH208">
        <v>0</v>
      </c>
      <c r="BI208">
        <v>4</v>
      </c>
      <c r="BJ208" t="s">
        <v>238</v>
      </c>
      <c r="BM208">
        <v>0</v>
      </c>
      <c r="BN208">
        <v>0</v>
      </c>
      <c r="BO208" t="s">
        <v>3</v>
      </c>
      <c r="BP208">
        <v>0</v>
      </c>
      <c r="BQ208">
        <v>1</v>
      </c>
      <c r="BR208">
        <v>0</v>
      </c>
      <c r="BS208">
        <v>1</v>
      </c>
      <c r="BT208">
        <v>1</v>
      </c>
      <c r="BU208">
        <v>1</v>
      </c>
      <c r="BV208">
        <v>1</v>
      </c>
      <c r="BW208">
        <v>1</v>
      </c>
      <c r="BX208">
        <v>1</v>
      </c>
      <c r="BY208" t="s">
        <v>3</v>
      </c>
      <c r="BZ208">
        <v>70</v>
      </c>
      <c r="CA208">
        <v>10</v>
      </c>
      <c r="CB208" t="s">
        <v>3</v>
      </c>
      <c r="CE208">
        <v>0</v>
      </c>
      <c r="CF208">
        <v>0</v>
      </c>
      <c r="CG208">
        <v>0</v>
      </c>
      <c r="CM208">
        <v>0</v>
      </c>
      <c r="CN208" t="s">
        <v>3</v>
      </c>
      <c r="CO208">
        <v>0</v>
      </c>
      <c r="CP208">
        <f t="shared" si="442"/>
        <v>3689.7400000000002</v>
      </c>
      <c r="CQ208">
        <f t="shared" si="443"/>
        <v>0.26</v>
      </c>
      <c r="CR208">
        <f>(((((ET208*2))*BB208-((EU208*2))*BS208)+AE208*BS208)*AV208)</f>
        <v>0</v>
      </c>
      <c r="CS208">
        <f t="shared" si="444"/>
        <v>0</v>
      </c>
      <c r="CT208">
        <f t="shared" si="445"/>
        <v>3689.48</v>
      </c>
      <c r="CU208">
        <f t="shared" si="446"/>
        <v>0</v>
      </c>
      <c r="CV208">
        <f t="shared" si="447"/>
        <v>5.56</v>
      </c>
      <c r="CW208">
        <f t="shared" si="448"/>
        <v>0</v>
      </c>
      <c r="CX208">
        <f t="shared" si="449"/>
        <v>0</v>
      </c>
      <c r="CY208">
        <f t="shared" si="450"/>
        <v>2582.636</v>
      </c>
      <c r="CZ208">
        <f t="shared" si="451"/>
        <v>368.94800000000004</v>
      </c>
      <c r="DC208" t="s">
        <v>3</v>
      </c>
      <c r="DD208" t="s">
        <v>228</v>
      </c>
      <c r="DE208" t="s">
        <v>228</v>
      </c>
      <c r="DF208" t="s">
        <v>228</v>
      </c>
      <c r="DG208" t="s">
        <v>228</v>
      </c>
      <c r="DH208" t="s">
        <v>3</v>
      </c>
      <c r="DI208" t="s">
        <v>228</v>
      </c>
      <c r="DJ208" t="s">
        <v>228</v>
      </c>
      <c r="DK208" t="s">
        <v>3</v>
      </c>
      <c r="DL208" t="s">
        <v>3</v>
      </c>
      <c r="DM208" t="s">
        <v>3</v>
      </c>
      <c r="DN208">
        <v>0</v>
      </c>
      <c r="DO208">
        <v>0</v>
      </c>
      <c r="DP208">
        <v>1</v>
      </c>
      <c r="DQ208">
        <v>1</v>
      </c>
      <c r="DU208">
        <v>1013</v>
      </c>
      <c r="DV208" t="s">
        <v>222</v>
      </c>
      <c r="DW208" t="s">
        <v>222</v>
      </c>
      <c r="DX208">
        <v>1</v>
      </c>
      <c r="DZ208" t="s">
        <v>3</v>
      </c>
      <c r="EA208" t="s">
        <v>3</v>
      </c>
      <c r="EB208" t="s">
        <v>3</v>
      </c>
      <c r="EC208" t="s">
        <v>3</v>
      </c>
      <c r="EE208">
        <v>1441815344</v>
      </c>
      <c r="EF208">
        <v>1</v>
      </c>
      <c r="EG208" t="s">
        <v>20</v>
      </c>
      <c r="EH208">
        <v>0</v>
      </c>
      <c r="EI208" t="s">
        <v>3</v>
      </c>
      <c r="EJ208">
        <v>4</v>
      </c>
      <c r="EK208">
        <v>0</v>
      </c>
      <c r="EL208" t="s">
        <v>21</v>
      </c>
      <c r="EM208" t="s">
        <v>22</v>
      </c>
      <c r="EO208" t="s">
        <v>3</v>
      </c>
      <c r="EQ208">
        <v>0</v>
      </c>
      <c r="ER208">
        <v>1844.87</v>
      </c>
      <c r="ES208">
        <v>0.13</v>
      </c>
      <c r="ET208">
        <v>0</v>
      </c>
      <c r="EU208">
        <v>0</v>
      </c>
      <c r="EV208">
        <v>1844.74</v>
      </c>
      <c r="EW208">
        <v>2.78</v>
      </c>
      <c r="EX208">
        <v>0</v>
      </c>
      <c r="EY208">
        <v>0</v>
      </c>
      <c r="FQ208">
        <v>0</v>
      </c>
      <c r="FR208">
        <f t="shared" si="452"/>
        <v>0</v>
      </c>
      <c r="FS208">
        <v>0</v>
      </c>
      <c r="FX208">
        <v>70</v>
      </c>
      <c r="FY208">
        <v>10</v>
      </c>
      <c r="GA208" t="s">
        <v>3</v>
      </c>
      <c r="GD208">
        <v>0</v>
      </c>
      <c r="GF208">
        <v>-1375426856</v>
      </c>
      <c r="GG208">
        <v>2</v>
      </c>
      <c r="GH208">
        <v>1</v>
      </c>
      <c r="GI208">
        <v>-2</v>
      </c>
      <c r="GJ208">
        <v>0</v>
      </c>
      <c r="GK208">
        <f>ROUND(R208*(R12)/100,2)</f>
        <v>0</v>
      </c>
      <c r="GL208">
        <f t="shared" si="453"/>
        <v>0</v>
      </c>
      <c r="GM208">
        <f t="shared" si="454"/>
        <v>6641.33</v>
      </c>
      <c r="GN208">
        <f t="shared" si="455"/>
        <v>0</v>
      </c>
      <c r="GO208">
        <f t="shared" si="456"/>
        <v>0</v>
      </c>
      <c r="GP208">
        <f t="shared" si="457"/>
        <v>6641.33</v>
      </c>
      <c r="GR208">
        <v>0</v>
      </c>
      <c r="GS208">
        <v>3</v>
      </c>
      <c r="GT208">
        <v>0</v>
      </c>
      <c r="GU208" t="s">
        <v>3</v>
      </c>
      <c r="GV208">
        <f t="shared" si="458"/>
        <v>0</v>
      </c>
      <c r="GW208">
        <v>1</v>
      </c>
      <c r="GX208">
        <f t="shared" si="459"/>
        <v>0</v>
      </c>
      <c r="HA208">
        <v>0</v>
      </c>
      <c r="HB208">
        <v>0</v>
      </c>
      <c r="HC208">
        <f t="shared" si="460"/>
        <v>0</v>
      </c>
      <c r="HE208" t="s">
        <v>3</v>
      </c>
      <c r="HF208" t="s">
        <v>3</v>
      </c>
      <c r="HM208" t="s">
        <v>3</v>
      </c>
      <c r="HN208" t="s">
        <v>3</v>
      </c>
      <c r="HO208" t="s">
        <v>3</v>
      </c>
      <c r="HP208" t="s">
        <v>3</v>
      </c>
      <c r="HQ208" t="s">
        <v>3</v>
      </c>
      <c r="IK208">
        <v>0</v>
      </c>
    </row>
    <row r="209" spans="1:245" x14ac:dyDescent="0.2">
      <c r="A209">
        <v>17</v>
      </c>
      <c r="B209">
        <v>1</v>
      </c>
      <c r="C209">
        <f>ROW(SmtRes!A378)</f>
        <v>378</v>
      </c>
      <c r="D209">
        <f>ROW(EtalonRes!A480)</f>
        <v>480</v>
      </c>
      <c r="E209" t="s">
        <v>3</v>
      </c>
      <c r="F209" t="s">
        <v>239</v>
      </c>
      <c r="G209" t="s">
        <v>240</v>
      </c>
      <c r="H209" t="s">
        <v>222</v>
      </c>
      <c r="I209">
        <v>1</v>
      </c>
      <c r="J209">
        <v>0</v>
      </c>
      <c r="K209">
        <v>1</v>
      </c>
      <c r="O209">
        <f t="shared" si="428"/>
        <v>1990.98</v>
      </c>
      <c r="P209">
        <f t="shared" si="429"/>
        <v>0.26</v>
      </c>
      <c r="Q209">
        <f t="shared" si="430"/>
        <v>0</v>
      </c>
      <c r="R209">
        <f t="shared" si="431"/>
        <v>0</v>
      </c>
      <c r="S209">
        <f t="shared" si="432"/>
        <v>1990.72</v>
      </c>
      <c r="T209">
        <f t="shared" si="433"/>
        <v>0</v>
      </c>
      <c r="U209">
        <f t="shared" si="434"/>
        <v>3</v>
      </c>
      <c r="V209">
        <f t="shared" si="435"/>
        <v>0</v>
      </c>
      <c r="W209">
        <f t="shared" si="436"/>
        <v>0</v>
      </c>
      <c r="X209">
        <f t="shared" si="437"/>
        <v>1393.5</v>
      </c>
      <c r="Y209">
        <f t="shared" si="438"/>
        <v>199.07</v>
      </c>
      <c r="AA209">
        <v>-1</v>
      </c>
      <c r="AB209">
        <f t="shared" si="439"/>
        <v>1990.98</v>
      </c>
      <c r="AC209">
        <f>ROUND(((ES209*2)),6)</f>
        <v>0.26</v>
      </c>
      <c r="AD209">
        <f>ROUND(((((ET209*2))-((EU209*2)))+AE209),6)</f>
        <v>0</v>
      </c>
      <c r="AE209">
        <f>ROUND(((EU209*2)),6)</f>
        <v>0</v>
      </c>
      <c r="AF209">
        <f>ROUND(((EV209*2)),6)</f>
        <v>1990.72</v>
      </c>
      <c r="AG209">
        <f t="shared" si="440"/>
        <v>0</v>
      </c>
      <c r="AH209">
        <f>((EW209*2))</f>
        <v>3</v>
      </c>
      <c r="AI209">
        <f>((EX209*2))</f>
        <v>0</v>
      </c>
      <c r="AJ209">
        <f t="shared" si="441"/>
        <v>0</v>
      </c>
      <c r="AK209">
        <v>995.49</v>
      </c>
      <c r="AL209">
        <v>0.13</v>
      </c>
      <c r="AM209">
        <v>0</v>
      </c>
      <c r="AN209">
        <v>0</v>
      </c>
      <c r="AO209">
        <v>995.36</v>
      </c>
      <c r="AP209">
        <v>0</v>
      </c>
      <c r="AQ209">
        <v>1.5</v>
      </c>
      <c r="AR209">
        <v>0</v>
      </c>
      <c r="AS209">
        <v>0</v>
      </c>
      <c r="AT209">
        <v>70</v>
      </c>
      <c r="AU209">
        <v>10</v>
      </c>
      <c r="AV209">
        <v>1</v>
      </c>
      <c r="AW209">
        <v>1</v>
      </c>
      <c r="AZ209">
        <v>1</v>
      </c>
      <c r="BA209">
        <v>1</v>
      </c>
      <c r="BB209">
        <v>1</v>
      </c>
      <c r="BC209">
        <v>1</v>
      </c>
      <c r="BD209" t="s">
        <v>3</v>
      </c>
      <c r="BE209" t="s">
        <v>3</v>
      </c>
      <c r="BF209" t="s">
        <v>3</v>
      </c>
      <c r="BG209" t="s">
        <v>3</v>
      </c>
      <c r="BH209">
        <v>0</v>
      </c>
      <c r="BI209">
        <v>4</v>
      </c>
      <c r="BJ209" t="s">
        <v>241</v>
      </c>
      <c r="BM209">
        <v>0</v>
      </c>
      <c r="BN209">
        <v>0</v>
      </c>
      <c r="BO209" t="s">
        <v>3</v>
      </c>
      <c r="BP209">
        <v>0</v>
      </c>
      <c r="BQ209">
        <v>1</v>
      </c>
      <c r="BR209">
        <v>0</v>
      </c>
      <c r="BS209">
        <v>1</v>
      </c>
      <c r="BT209">
        <v>1</v>
      </c>
      <c r="BU209">
        <v>1</v>
      </c>
      <c r="BV209">
        <v>1</v>
      </c>
      <c r="BW209">
        <v>1</v>
      </c>
      <c r="BX209">
        <v>1</v>
      </c>
      <c r="BY209" t="s">
        <v>3</v>
      </c>
      <c r="BZ209">
        <v>70</v>
      </c>
      <c r="CA209">
        <v>10</v>
      </c>
      <c r="CB209" t="s">
        <v>3</v>
      </c>
      <c r="CE209">
        <v>0</v>
      </c>
      <c r="CF209">
        <v>0</v>
      </c>
      <c r="CG209">
        <v>0</v>
      </c>
      <c r="CM209">
        <v>0</v>
      </c>
      <c r="CN209" t="s">
        <v>3</v>
      </c>
      <c r="CO209">
        <v>0</v>
      </c>
      <c r="CP209">
        <f t="shared" si="442"/>
        <v>1990.98</v>
      </c>
      <c r="CQ209">
        <f t="shared" si="443"/>
        <v>0.26</v>
      </c>
      <c r="CR209">
        <f>(((((ET209*2))*BB209-((EU209*2))*BS209)+AE209*BS209)*AV209)</f>
        <v>0</v>
      </c>
      <c r="CS209">
        <f t="shared" si="444"/>
        <v>0</v>
      </c>
      <c r="CT209">
        <f t="shared" si="445"/>
        <v>1990.72</v>
      </c>
      <c r="CU209">
        <f t="shared" si="446"/>
        <v>0</v>
      </c>
      <c r="CV209">
        <f t="shared" si="447"/>
        <v>3</v>
      </c>
      <c r="CW209">
        <f t="shared" si="448"/>
        <v>0</v>
      </c>
      <c r="CX209">
        <f t="shared" si="449"/>
        <v>0</v>
      </c>
      <c r="CY209">
        <f t="shared" si="450"/>
        <v>1393.5039999999999</v>
      </c>
      <c r="CZ209">
        <f t="shared" si="451"/>
        <v>199.072</v>
      </c>
      <c r="DC209" t="s">
        <v>3</v>
      </c>
      <c r="DD209" t="s">
        <v>228</v>
      </c>
      <c r="DE209" t="s">
        <v>228</v>
      </c>
      <c r="DF209" t="s">
        <v>228</v>
      </c>
      <c r="DG209" t="s">
        <v>228</v>
      </c>
      <c r="DH209" t="s">
        <v>3</v>
      </c>
      <c r="DI209" t="s">
        <v>228</v>
      </c>
      <c r="DJ209" t="s">
        <v>228</v>
      </c>
      <c r="DK209" t="s">
        <v>3</v>
      </c>
      <c r="DL209" t="s">
        <v>3</v>
      </c>
      <c r="DM209" t="s">
        <v>3</v>
      </c>
      <c r="DN209">
        <v>0</v>
      </c>
      <c r="DO209">
        <v>0</v>
      </c>
      <c r="DP209">
        <v>1</v>
      </c>
      <c r="DQ209">
        <v>1</v>
      </c>
      <c r="DU209">
        <v>1013</v>
      </c>
      <c r="DV209" t="s">
        <v>222</v>
      </c>
      <c r="DW209" t="s">
        <v>222</v>
      </c>
      <c r="DX209">
        <v>1</v>
      </c>
      <c r="DZ209" t="s">
        <v>3</v>
      </c>
      <c r="EA209" t="s">
        <v>3</v>
      </c>
      <c r="EB209" t="s">
        <v>3</v>
      </c>
      <c r="EC209" t="s">
        <v>3</v>
      </c>
      <c r="EE209">
        <v>1441815344</v>
      </c>
      <c r="EF209">
        <v>1</v>
      </c>
      <c r="EG209" t="s">
        <v>20</v>
      </c>
      <c r="EH209">
        <v>0</v>
      </c>
      <c r="EI209" t="s">
        <v>3</v>
      </c>
      <c r="EJ209">
        <v>4</v>
      </c>
      <c r="EK209">
        <v>0</v>
      </c>
      <c r="EL209" t="s">
        <v>21</v>
      </c>
      <c r="EM209" t="s">
        <v>22</v>
      </c>
      <c r="EO209" t="s">
        <v>3</v>
      </c>
      <c r="EQ209">
        <v>1024</v>
      </c>
      <c r="ER209">
        <v>995.49</v>
      </c>
      <c r="ES209">
        <v>0.13</v>
      </c>
      <c r="ET209">
        <v>0</v>
      </c>
      <c r="EU209">
        <v>0</v>
      </c>
      <c r="EV209">
        <v>995.36</v>
      </c>
      <c r="EW209">
        <v>1.5</v>
      </c>
      <c r="EX209">
        <v>0</v>
      </c>
      <c r="EY209">
        <v>0</v>
      </c>
      <c r="FQ209">
        <v>0</v>
      </c>
      <c r="FR209">
        <f t="shared" si="452"/>
        <v>0</v>
      </c>
      <c r="FS209">
        <v>0</v>
      </c>
      <c r="FX209">
        <v>70</v>
      </c>
      <c r="FY209">
        <v>10</v>
      </c>
      <c r="GA209" t="s">
        <v>3</v>
      </c>
      <c r="GD209">
        <v>0</v>
      </c>
      <c r="GF209">
        <v>1316401234</v>
      </c>
      <c r="GG209">
        <v>2</v>
      </c>
      <c r="GH209">
        <v>1</v>
      </c>
      <c r="GI209">
        <v>-2</v>
      </c>
      <c r="GJ209">
        <v>0</v>
      </c>
      <c r="GK209">
        <f>ROUND(R209*(R12)/100,2)</f>
        <v>0</v>
      </c>
      <c r="GL209">
        <f t="shared" si="453"/>
        <v>0</v>
      </c>
      <c r="GM209">
        <f t="shared" si="454"/>
        <v>3583.55</v>
      </c>
      <c r="GN209">
        <f t="shared" si="455"/>
        <v>0</v>
      </c>
      <c r="GO209">
        <f t="shared" si="456"/>
        <v>0</v>
      </c>
      <c r="GP209">
        <f t="shared" si="457"/>
        <v>3583.55</v>
      </c>
      <c r="GR209">
        <v>0</v>
      </c>
      <c r="GS209">
        <v>3</v>
      </c>
      <c r="GT209">
        <v>0</v>
      </c>
      <c r="GU209" t="s">
        <v>3</v>
      </c>
      <c r="GV209">
        <f t="shared" si="458"/>
        <v>0</v>
      </c>
      <c r="GW209">
        <v>1</v>
      </c>
      <c r="GX209">
        <f t="shared" si="459"/>
        <v>0</v>
      </c>
      <c r="HA209">
        <v>0</v>
      </c>
      <c r="HB209">
        <v>0</v>
      </c>
      <c r="HC209">
        <f t="shared" si="460"/>
        <v>0</v>
      </c>
      <c r="HE209" t="s">
        <v>3</v>
      </c>
      <c r="HF209" t="s">
        <v>3</v>
      </c>
      <c r="HM209" t="s">
        <v>3</v>
      </c>
      <c r="HN209" t="s">
        <v>3</v>
      </c>
      <c r="HO209" t="s">
        <v>3</v>
      </c>
      <c r="HP209" t="s">
        <v>3</v>
      </c>
      <c r="HQ209" t="s">
        <v>3</v>
      </c>
      <c r="IK209">
        <v>0</v>
      </c>
    </row>
    <row r="210" spans="1:245" x14ac:dyDescent="0.2">
      <c r="A210">
        <v>17</v>
      </c>
      <c r="B210">
        <v>1</v>
      </c>
      <c r="C210">
        <f>ROW(SmtRes!A382)</f>
        <v>382</v>
      </c>
      <c r="D210">
        <f>ROW(EtalonRes!A484)</f>
        <v>484</v>
      </c>
      <c r="E210" t="s">
        <v>3</v>
      </c>
      <c r="F210" t="s">
        <v>242</v>
      </c>
      <c r="G210" t="s">
        <v>243</v>
      </c>
      <c r="H210" t="s">
        <v>18</v>
      </c>
      <c r="I210">
        <v>1</v>
      </c>
      <c r="J210">
        <v>0</v>
      </c>
      <c r="K210">
        <v>1</v>
      </c>
      <c r="O210">
        <f t="shared" si="428"/>
        <v>11624.28</v>
      </c>
      <c r="P210">
        <f t="shared" si="429"/>
        <v>858.24</v>
      </c>
      <c r="Q210">
        <f t="shared" si="430"/>
        <v>3815.18</v>
      </c>
      <c r="R210">
        <f t="shared" si="431"/>
        <v>2404.96</v>
      </c>
      <c r="S210">
        <f t="shared" si="432"/>
        <v>6950.86</v>
      </c>
      <c r="T210">
        <f t="shared" si="433"/>
        <v>0</v>
      </c>
      <c r="U210">
        <f t="shared" si="434"/>
        <v>11.37</v>
      </c>
      <c r="V210">
        <f t="shared" si="435"/>
        <v>0</v>
      </c>
      <c r="W210">
        <f t="shared" si="436"/>
        <v>0</v>
      </c>
      <c r="X210">
        <f t="shared" si="437"/>
        <v>4865.6000000000004</v>
      </c>
      <c r="Y210">
        <f t="shared" si="438"/>
        <v>695.09</v>
      </c>
      <c r="AA210">
        <v>-1</v>
      </c>
      <c r="AB210">
        <f t="shared" si="439"/>
        <v>11624.28</v>
      </c>
      <c r="AC210">
        <f>ROUND((ES210),6)</f>
        <v>858.24</v>
      </c>
      <c r="AD210">
        <f>ROUND((((ET210)-(EU210))+AE210),6)</f>
        <v>3815.18</v>
      </c>
      <c r="AE210">
        <f>ROUND((EU210),6)</f>
        <v>2404.96</v>
      </c>
      <c r="AF210">
        <f>ROUND((EV210),6)</f>
        <v>6950.86</v>
      </c>
      <c r="AG210">
        <f t="shared" si="440"/>
        <v>0</v>
      </c>
      <c r="AH210">
        <f>(EW210)</f>
        <v>11.37</v>
      </c>
      <c r="AI210">
        <f>(EX210)</f>
        <v>0</v>
      </c>
      <c r="AJ210">
        <f t="shared" si="441"/>
        <v>0</v>
      </c>
      <c r="AK210">
        <v>11624.28</v>
      </c>
      <c r="AL210">
        <v>858.24</v>
      </c>
      <c r="AM210">
        <v>3815.18</v>
      </c>
      <c r="AN210">
        <v>2404.96</v>
      </c>
      <c r="AO210">
        <v>6950.86</v>
      </c>
      <c r="AP210">
        <v>0</v>
      </c>
      <c r="AQ210">
        <v>11.37</v>
      </c>
      <c r="AR210">
        <v>0</v>
      </c>
      <c r="AS210">
        <v>0</v>
      </c>
      <c r="AT210">
        <v>70</v>
      </c>
      <c r="AU210">
        <v>10</v>
      </c>
      <c r="AV210">
        <v>1</v>
      </c>
      <c r="AW210">
        <v>1</v>
      </c>
      <c r="AZ210">
        <v>1</v>
      </c>
      <c r="BA210">
        <v>1</v>
      </c>
      <c r="BB210">
        <v>1</v>
      </c>
      <c r="BC210">
        <v>1</v>
      </c>
      <c r="BD210" t="s">
        <v>3</v>
      </c>
      <c r="BE210" t="s">
        <v>3</v>
      </c>
      <c r="BF210" t="s">
        <v>3</v>
      </c>
      <c r="BG210" t="s">
        <v>3</v>
      </c>
      <c r="BH210">
        <v>0</v>
      </c>
      <c r="BI210">
        <v>4</v>
      </c>
      <c r="BJ210" t="s">
        <v>244</v>
      </c>
      <c r="BM210">
        <v>0</v>
      </c>
      <c r="BN210">
        <v>0</v>
      </c>
      <c r="BO210" t="s">
        <v>3</v>
      </c>
      <c r="BP210">
        <v>0</v>
      </c>
      <c r="BQ210">
        <v>1</v>
      </c>
      <c r="BR210">
        <v>0</v>
      </c>
      <c r="BS210">
        <v>1</v>
      </c>
      <c r="BT210">
        <v>1</v>
      </c>
      <c r="BU210">
        <v>1</v>
      </c>
      <c r="BV210">
        <v>1</v>
      </c>
      <c r="BW210">
        <v>1</v>
      </c>
      <c r="BX210">
        <v>1</v>
      </c>
      <c r="BY210" t="s">
        <v>3</v>
      </c>
      <c r="BZ210">
        <v>70</v>
      </c>
      <c r="CA210">
        <v>10</v>
      </c>
      <c r="CB210" t="s">
        <v>3</v>
      </c>
      <c r="CE210">
        <v>0</v>
      </c>
      <c r="CF210">
        <v>0</v>
      </c>
      <c r="CG210">
        <v>0</v>
      </c>
      <c r="CM210">
        <v>0</v>
      </c>
      <c r="CN210" t="s">
        <v>3</v>
      </c>
      <c r="CO210">
        <v>0</v>
      </c>
      <c r="CP210">
        <f t="shared" si="442"/>
        <v>11624.279999999999</v>
      </c>
      <c r="CQ210">
        <f t="shared" si="443"/>
        <v>858.24</v>
      </c>
      <c r="CR210">
        <f>((((ET210)*BB210-(EU210)*BS210)+AE210*BS210)*AV210)</f>
        <v>3815.18</v>
      </c>
      <c r="CS210">
        <f t="shared" si="444"/>
        <v>2404.96</v>
      </c>
      <c r="CT210">
        <f t="shared" si="445"/>
        <v>6950.86</v>
      </c>
      <c r="CU210">
        <f t="shared" si="446"/>
        <v>0</v>
      </c>
      <c r="CV210">
        <f t="shared" si="447"/>
        <v>11.37</v>
      </c>
      <c r="CW210">
        <f t="shared" si="448"/>
        <v>0</v>
      </c>
      <c r="CX210">
        <f t="shared" si="449"/>
        <v>0</v>
      </c>
      <c r="CY210">
        <f t="shared" si="450"/>
        <v>4865.6019999999999</v>
      </c>
      <c r="CZ210">
        <f t="shared" si="451"/>
        <v>695.0859999999999</v>
      </c>
      <c r="DC210" t="s">
        <v>3</v>
      </c>
      <c r="DD210" t="s">
        <v>3</v>
      </c>
      <c r="DE210" t="s">
        <v>3</v>
      </c>
      <c r="DF210" t="s">
        <v>3</v>
      </c>
      <c r="DG210" t="s">
        <v>3</v>
      </c>
      <c r="DH210" t="s">
        <v>3</v>
      </c>
      <c r="DI210" t="s">
        <v>3</v>
      </c>
      <c r="DJ210" t="s">
        <v>3</v>
      </c>
      <c r="DK210" t="s">
        <v>3</v>
      </c>
      <c r="DL210" t="s">
        <v>3</v>
      </c>
      <c r="DM210" t="s">
        <v>3</v>
      </c>
      <c r="DN210">
        <v>0</v>
      </c>
      <c r="DO210">
        <v>0</v>
      </c>
      <c r="DP210">
        <v>1</v>
      </c>
      <c r="DQ210">
        <v>1</v>
      </c>
      <c r="DU210">
        <v>16987630</v>
      </c>
      <c r="DV210" t="s">
        <v>18</v>
      </c>
      <c r="DW210" t="s">
        <v>18</v>
      </c>
      <c r="DX210">
        <v>1</v>
      </c>
      <c r="DZ210" t="s">
        <v>3</v>
      </c>
      <c r="EA210" t="s">
        <v>3</v>
      </c>
      <c r="EB210" t="s">
        <v>3</v>
      </c>
      <c r="EC210" t="s">
        <v>3</v>
      </c>
      <c r="EE210">
        <v>1441815344</v>
      </c>
      <c r="EF210">
        <v>1</v>
      </c>
      <c r="EG210" t="s">
        <v>20</v>
      </c>
      <c r="EH210">
        <v>0</v>
      </c>
      <c r="EI210" t="s">
        <v>3</v>
      </c>
      <c r="EJ210">
        <v>4</v>
      </c>
      <c r="EK210">
        <v>0</v>
      </c>
      <c r="EL210" t="s">
        <v>21</v>
      </c>
      <c r="EM210" t="s">
        <v>22</v>
      </c>
      <c r="EO210" t="s">
        <v>3</v>
      </c>
      <c r="EQ210">
        <v>1024</v>
      </c>
      <c r="ER210">
        <v>11624.28</v>
      </c>
      <c r="ES210">
        <v>858.24</v>
      </c>
      <c r="ET210">
        <v>3815.18</v>
      </c>
      <c r="EU210">
        <v>2404.96</v>
      </c>
      <c r="EV210">
        <v>6950.86</v>
      </c>
      <c r="EW210">
        <v>11.37</v>
      </c>
      <c r="EX210">
        <v>0</v>
      </c>
      <c r="EY210">
        <v>0</v>
      </c>
      <c r="FQ210">
        <v>0</v>
      </c>
      <c r="FR210">
        <f t="shared" si="452"/>
        <v>0</v>
      </c>
      <c r="FS210">
        <v>0</v>
      </c>
      <c r="FX210">
        <v>70</v>
      </c>
      <c r="FY210">
        <v>10</v>
      </c>
      <c r="GA210" t="s">
        <v>3</v>
      </c>
      <c r="GD210">
        <v>0</v>
      </c>
      <c r="GF210">
        <v>-766424164</v>
      </c>
      <c r="GG210">
        <v>2</v>
      </c>
      <c r="GH210">
        <v>1</v>
      </c>
      <c r="GI210">
        <v>-2</v>
      </c>
      <c r="GJ210">
        <v>0</v>
      </c>
      <c r="GK210">
        <f>ROUND(R210*(R12)/100,2)</f>
        <v>2597.36</v>
      </c>
      <c r="GL210">
        <f t="shared" si="453"/>
        <v>0</v>
      </c>
      <c r="GM210">
        <f t="shared" si="454"/>
        <v>19782.330000000002</v>
      </c>
      <c r="GN210">
        <f t="shared" si="455"/>
        <v>0</v>
      </c>
      <c r="GO210">
        <f t="shared" si="456"/>
        <v>0</v>
      </c>
      <c r="GP210">
        <f t="shared" si="457"/>
        <v>19782.330000000002</v>
      </c>
      <c r="GR210">
        <v>0</v>
      </c>
      <c r="GS210">
        <v>3</v>
      </c>
      <c r="GT210">
        <v>0</v>
      </c>
      <c r="GU210" t="s">
        <v>3</v>
      </c>
      <c r="GV210">
        <f t="shared" si="458"/>
        <v>0</v>
      </c>
      <c r="GW210">
        <v>1</v>
      </c>
      <c r="GX210">
        <f t="shared" si="459"/>
        <v>0</v>
      </c>
      <c r="HA210">
        <v>0</v>
      </c>
      <c r="HB210">
        <v>0</v>
      </c>
      <c r="HC210">
        <f t="shared" si="460"/>
        <v>0</v>
      </c>
      <c r="HE210" t="s">
        <v>3</v>
      </c>
      <c r="HF210" t="s">
        <v>3</v>
      </c>
      <c r="HM210" t="s">
        <v>3</v>
      </c>
      <c r="HN210" t="s">
        <v>3</v>
      </c>
      <c r="HO210" t="s">
        <v>3</v>
      </c>
      <c r="HP210" t="s">
        <v>3</v>
      </c>
      <c r="HQ210" t="s">
        <v>3</v>
      </c>
      <c r="IK210">
        <v>0</v>
      </c>
    </row>
    <row r="211" spans="1:245" x14ac:dyDescent="0.2">
      <c r="A211">
        <v>17</v>
      </c>
      <c r="B211">
        <v>1</v>
      </c>
      <c r="C211">
        <f>ROW(SmtRes!A391)</f>
        <v>391</v>
      </c>
      <c r="D211">
        <f>ROW(EtalonRes!A493)</f>
        <v>493</v>
      </c>
      <c r="E211" t="s">
        <v>3</v>
      </c>
      <c r="F211" t="s">
        <v>245</v>
      </c>
      <c r="G211" t="s">
        <v>246</v>
      </c>
      <c r="H211" t="s">
        <v>222</v>
      </c>
      <c r="I211">
        <v>1</v>
      </c>
      <c r="J211">
        <v>0</v>
      </c>
      <c r="K211">
        <v>1</v>
      </c>
      <c r="O211">
        <f t="shared" si="428"/>
        <v>49747.16</v>
      </c>
      <c r="P211">
        <f t="shared" si="429"/>
        <v>63.92</v>
      </c>
      <c r="Q211">
        <f t="shared" si="430"/>
        <v>19028.48</v>
      </c>
      <c r="R211">
        <f t="shared" si="431"/>
        <v>11625.04</v>
      </c>
      <c r="S211">
        <f t="shared" si="432"/>
        <v>30654.76</v>
      </c>
      <c r="T211">
        <f t="shared" si="433"/>
        <v>0</v>
      </c>
      <c r="U211">
        <f t="shared" si="434"/>
        <v>55.08</v>
      </c>
      <c r="V211">
        <f t="shared" si="435"/>
        <v>0</v>
      </c>
      <c r="W211">
        <f t="shared" si="436"/>
        <v>0</v>
      </c>
      <c r="X211">
        <f t="shared" si="437"/>
        <v>21458.33</v>
      </c>
      <c r="Y211">
        <f t="shared" si="438"/>
        <v>3065.48</v>
      </c>
      <c r="AA211">
        <v>-1</v>
      </c>
      <c r="AB211">
        <f t="shared" si="439"/>
        <v>49747.16</v>
      </c>
      <c r="AC211">
        <f>ROUND(((ES211*4)),6)</f>
        <v>63.92</v>
      </c>
      <c r="AD211">
        <f>ROUND(((((ET211*4))-((EU211*4)))+AE211),6)</f>
        <v>19028.48</v>
      </c>
      <c r="AE211">
        <f t="shared" ref="AE211:AF213" si="461">ROUND(((EU211*4)),6)</f>
        <v>11625.04</v>
      </c>
      <c r="AF211">
        <f t="shared" si="461"/>
        <v>30654.76</v>
      </c>
      <c r="AG211">
        <f t="shared" si="440"/>
        <v>0</v>
      </c>
      <c r="AH211">
        <f t="shared" ref="AH211:AI213" si="462">((EW211*4))</f>
        <v>55.08</v>
      </c>
      <c r="AI211">
        <f t="shared" si="462"/>
        <v>0</v>
      </c>
      <c r="AJ211">
        <f t="shared" si="441"/>
        <v>0</v>
      </c>
      <c r="AK211">
        <v>12436.79</v>
      </c>
      <c r="AL211">
        <v>15.98</v>
      </c>
      <c r="AM211">
        <v>4757.12</v>
      </c>
      <c r="AN211">
        <v>2906.26</v>
      </c>
      <c r="AO211">
        <v>7663.69</v>
      </c>
      <c r="AP211">
        <v>0</v>
      </c>
      <c r="AQ211">
        <v>13.77</v>
      </c>
      <c r="AR211">
        <v>0</v>
      </c>
      <c r="AS211">
        <v>0</v>
      </c>
      <c r="AT211">
        <v>70</v>
      </c>
      <c r="AU211">
        <v>10</v>
      </c>
      <c r="AV211">
        <v>1</v>
      </c>
      <c r="AW211">
        <v>1</v>
      </c>
      <c r="AZ211">
        <v>1</v>
      </c>
      <c r="BA211">
        <v>1</v>
      </c>
      <c r="BB211">
        <v>1</v>
      </c>
      <c r="BC211">
        <v>1</v>
      </c>
      <c r="BD211" t="s">
        <v>3</v>
      </c>
      <c r="BE211" t="s">
        <v>3</v>
      </c>
      <c r="BF211" t="s">
        <v>3</v>
      </c>
      <c r="BG211" t="s">
        <v>3</v>
      </c>
      <c r="BH211">
        <v>0</v>
      </c>
      <c r="BI211">
        <v>4</v>
      </c>
      <c r="BJ211" t="s">
        <v>247</v>
      </c>
      <c r="BM211">
        <v>0</v>
      </c>
      <c r="BN211">
        <v>0</v>
      </c>
      <c r="BO211" t="s">
        <v>3</v>
      </c>
      <c r="BP211">
        <v>0</v>
      </c>
      <c r="BQ211">
        <v>1</v>
      </c>
      <c r="BR211">
        <v>0</v>
      </c>
      <c r="BS211">
        <v>1</v>
      </c>
      <c r="BT211">
        <v>1</v>
      </c>
      <c r="BU211">
        <v>1</v>
      </c>
      <c r="BV211">
        <v>1</v>
      </c>
      <c r="BW211">
        <v>1</v>
      </c>
      <c r="BX211">
        <v>1</v>
      </c>
      <c r="BY211" t="s">
        <v>3</v>
      </c>
      <c r="BZ211">
        <v>70</v>
      </c>
      <c r="CA211">
        <v>10</v>
      </c>
      <c r="CB211" t="s">
        <v>3</v>
      </c>
      <c r="CE211">
        <v>0</v>
      </c>
      <c r="CF211">
        <v>0</v>
      </c>
      <c r="CG211">
        <v>0</v>
      </c>
      <c r="CM211">
        <v>0</v>
      </c>
      <c r="CN211" t="s">
        <v>3</v>
      </c>
      <c r="CO211">
        <v>0</v>
      </c>
      <c r="CP211">
        <f t="shared" si="442"/>
        <v>49747.159999999996</v>
      </c>
      <c r="CQ211">
        <f t="shared" si="443"/>
        <v>63.92</v>
      </c>
      <c r="CR211">
        <f>(((((ET211*4))*BB211-((EU211*4))*BS211)+AE211*BS211)*AV211)</f>
        <v>19028.48</v>
      </c>
      <c r="CS211">
        <f t="shared" si="444"/>
        <v>11625.04</v>
      </c>
      <c r="CT211">
        <f t="shared" si="445"/>
        <v>30654.76</v>
      </c>
      <c r="CU211">
        <f t="shared" si="446"/>
        <v>0</v>
      </c>
      <c r="CV211">
        <f t="shared" si="447"/>
        <v>55.08</v>
      </c>
      <c r="CW211">
        <f t="shared" si="448"/>
        <v>0</v>
      </c>
      <c r="CX211">
        <f t="shared" si="449"/>
        <v>0</v>
      </c>
      <c r="CY211">
        <f t="shared" si="450"/>
        <v>21458.331999999999</v>
      </c>
      <c r="CZ211">
        <f t="shared" si="451"/>
        <v>3065.4759999999997</v>
      </c>
      <c r="DC211" t="s">
        <v>3</v>
      </c>
      <c r="DD211" t="s">
        <v>93</v>
      </c>
      <c r="DE211" t="s">
        <v>93</v>
      </c>
      <c r="DF211" t="s">
        <v>93</v>
      </c>
      <c r="DG211" t="s">
        <v>93</v>
      </c>
      <c r="DH211" t="s">
        <v>3</v>
      </c>
      <c r="DI211" t="s">
        <v>93</v>
      </c>
      <c r="DJ211" t="s">
        <v>93</v>
      </c>
      <c r="DK211" t="s">
        <v>3</v>
      </c>
      <c r="DL211" t="s">
        <v>3</v>
      </c>
      <c r="DM211" t="s">
        <v>3</v>
      </c>
      <c r="DN211">
        <v>0</v>
      </c>
      <c r="DO211">
        <v>0</v>
      </c>
      <c r="DP211">
        <v>1</v>
      </c>
      <c r="DQ211">
        <v>1</v>
      </c>
      <c r="DU211">
        <v>1013</v>
      </c>
      <c r="DV211" t="s">
        <v>222</v>
      </c>
      <c r="DW211" t="s">
        <v>222</v>
      </c>
      <c r="DX211">
        <v>1</v>
      </c>
      <c r="DZ211" t="s">
        <v>3</v>
      </c>
      <c r="EA211" t="s">
        <v>3</v>
      </c>
      <c r="EB211" t="s">
        <v>3</v>
      </c>
      <c r="EC211" t="s">
        <v>3</v>
      </c>
      <c r="EE211">
        <v>1441815344</v>
      </c>
      <c r="EF211">
        <v>1</v>
      </c>
      <c r="EG211" t="s">
        <v>20</v>
      </c>
      <c r="EH211">
        <v>0</v>
      </c>
      <c r="EI211" t="s">
        <v>3</v>
      </c>
      <c r="EJ211">
        <v>4</v>
      </c>
      <c r="EK211">
        <v>0</v>
      </c>
      <c r="EL211" t="s">
        <v>21</v>
      </c>
      <c r="EM211" t="s">
        <v>22</v>
      </c>
      <c r="EO211" t="s">
        <v>3</v>
      </c>
      <c r="EQ211">
        <v>1024</v>
      </c>
      <c r="ER211">
        <v>12436.79</v>
      </c>
      <c r="ES211">
        <v>15.98</v>
      </c>
      <c r="ET211">
        <v>4757.12</v>
      </c>
      <c r="EU211">
        <v>2906.26</v>
      </c>
      <c r="EV211">
        <v>7663.69</v>
      </c>
      <c r="EW211">
        <v>13.77</v>
      </c>
      <c r="EX211">
        <v>0</v>
      </c>
      <c r="EY211">
        <v>0</v>
      </c>
      <c r="FQ211">
        <v>0</v>
      </c>
      <c r="FR211">
        <f t="shared" si="452"/>
        <v>0</v>
      </c>
      <c r="FS211">
        <v>0</v>
      </c>
      <c r="FX211">
        <v>70</v>
      </c>
      <c r="FY211">
        <v>10</v>
      </c>
      <c r="GA211" t="s">
        <v>3</v>
      </c>
      <c r="GD211">
        <v>0</v>
      </c>
      <c r="GF211">
        <v>-527866067</v>
      </c>
      <c r="GG211">
        <v>2</v>
      </c>
      <c r="GH211">
        <v>1</v>
      </c>
      <c r="GI211">
        <v>-2</v>
      </c>
      <c r="GJ211">
        <v>0</v>
      </c>
      <c r="GK211">
        <f>ROUND(R211*(R12)/100,2)</f>
        <v>12555.04</v>
      </c>
      <c r="GL211">
        <f t="shared" si="453"/>
        <v>0</v>
      </c>
      <c r="GM211">
        <f t="shared" si="454"/>
        <v>86826.01</v>
      </c>
      <c r="GN211">
        <f t="shared" si="455"/>
        <v>0</v>
      </c>
      <c r="GO211">
        <f t="shared" si="456"/>
        <v>0</v>
      </c>
      <c r="GP211">
        <f t="shared" si="457"/>
        <v>86826.01</v>
      </c>
      <c r="GR211">
        <v>0</v>
      </c>
      <c r="GS211">
        <v>3</v>
      </c>
      <c r="GT211">
        <v>0</v>
      </c>
      <c r="GU211" t="s">
        <v>3</v>
      </c>
      <c r="GV211">
        <f t="shared" si="458"/>
        <v>0</v>
      </c>
      <c r="GW211">
        <v>1</v>
      </c>
      <c r="GX211">
        <f t="shared" si="459"/>
        <v>0</v>
      </c>
      <c r="HA211">
        <v>0</v>
      </c>
      <c r="HB211">
        <v>0</v>
      </c>
      <c r="HC211">
        <f t="shared" si="460"/>
        <v>0</v>
      </c>
      <c r="HE211" t="s">
        <v>3</v>
      </c>
      <c r="HF211" t="s">
        <v>3</v>
      </c>
      <c r="HM211" t="s">
        <v>3</v>
      </c>
      <c r="HN211" t="s">
        <v>3</v>
      </c>
      <c r="HO211" t="s">
        <v>3</v>
      </c>
      <c r="HP211" t="s">
        <v>3</v>
      </c>
      <c r="HQ211" t="s">
        <v>3</v>
      </c>
      <c r="IK211">
        <v>0</v>
      </c>
    </row>
    <row r="212" spans="1:245" x14ac:dyDescent="0.2">
      <c r="A212">
        <v>17</v>
      </c>
      <c r="B212">
        <v>1</v>
      </c>
      <c r="D212">
        <f>ROW(EtalonRes!A497)</f>
        <v>497</v>
      </c>
      <c r="E212" t="s">
        <v>3</v>
      </c>
      <c r="F212" t="s">
        <v>248</v>
      </c>
      <c r="G212" t="s">
        <v>249</v>
      </c>
      <c r="H212" t="s">
        <v>222</v>
      </c>
      <c r="I212">
        <v>1</v>
      </c>
      <c r="J212">
        <v>0</v>
      </c>
      <c r="K212">
        <v>1</v>
      </c>
      <c r="O212">
        <f t="shared" si="428"/>
        <v>33275.839999999997</v>
      </c>
      <c r="P212">
        <f t="shared" si="429"/>
        <v>22.68</v>
      </c>
      <c r="Q212">
        <f t="shared" si="430"/>
        <v>14859.56</v>
      </c>
      <c r="R212">
        <f t="shared" si="431"/>
        <v>9354.08</v>
      </c>
      <c r="S212">
        <f t="shared" si="432"/>
        <v>18393.599999999999</v>
      </c>
      <c r="T212">
        <f t="shared" si="433"/>
        <v>0</v>
      </c>
      <c r="U212">
        <f t="shared" si="434"/>
        <v>30.24</v>
      </c>
      <c r="V212">
        <f t="shared" si="435"/>
        <v>0</v>
      </c>
      <c r="W212">
        <f t="shared" si="436"/>
        <v>0</v>
      </c>
      <c r="X212">
        <f t="shared" si="437"/>
        <v>12875.52</v>
      </c>
      <c r="Y212">
        <f t="shared" si="438"/>
        <v>1839.36</v>
      </c>
      <c r="AA212">
        <v>-1</v>
      </c>
      <c r="AB212">
        <f t="shared" si="439"/>
        <v>33275.839999999997</v>
      </c>
      <c r="AC212">
        <f>ROUND(((ES212*4)),6)</f>
        <v>22.68</v>
      </c>
      <c r="AD212">
        <f>ROUND(((((ET212*4))-((EU212*4)))+AE212),6)</f>
        <v>14859.56</v>
      </c>
      <c r="AE212">
        <f t="shared" si="461"/>
        <v>9354.08</v>
      </c>
      <c r="AF212">
        <f t="shared" si="461"/>
        <v>18393.599999999999</v>
      </c>
      <c r="AG212">
        <f t="shared" si="440"/>
        <v>0</v>
      </c>
      <c r="AH212">
        <f t="shared" si="462"/>
        <v>30.24</v>
      </c>
      <c r="AI212">
        <f t="shared" si="462"/>
        <v>0</v>
      </c>
      <c r="AJ212">
        <f t="shared" si="441"/>
        <v>0</v>
      </c>
      <c r="AK212">
        <v>8318.9599999999991</v>
      </c>
      <c r="AL212">
        <v>5.67</v>
      </c>
      <c r="AM212">
        <v>3714.89</v>
      </c>
      <c r="AN212">
        <v>2338.52</v>
      </c>
      <c r="AO212">
        <v>4598.3999999999996</v>
      </c>
      <c r="AP212">
        <v>0</v>
      </c>
      <c r="AQ212">
        <v>7.56</v>
      </c>
      <c r="AR212">
        <v>0</v>
      </c>
      <c r="AS212">
        <v>0</v>
      </c>
      <c r="AT212">
        <v>70</v>
      </c>
      <c r="AU212">
        <v>10</v>
      </c>
      <c r="AV212">
        <v>1</v>
      </c>
      <c r="AW212">
        <v>1</v>
      </c>
      <c r="AZ212">
        <v>1</v>
      </c>
      <c r="BA212">
        <v>1</v>
      </c>
      <c r="BB212">
        <v>1</v>
      </c>
      <c r="BC212">
        <v>1</v>
      </c>
      <c r="BD212" t="s">
        <v>3</v>
      </c>
      <c r="BE212" t="s">
        <v>3</v>
      </c>
      <c r="BF212" t="s">
        <v>3</v>
      </c>
      <c r="BG212" t="s">
        <v>3</v>
      </c>
      <c r="BH212">
        <v>0</v>
      </c>
      <c r="BI212">
        <v>4</v>
      </c>
      <c r="BJ212" t="s">
        <v>250</v>
      </c>
      <c r="BM212">
        <v>0</v>
      </c>
      <c r="BN212">
        <v>0</v>
      </c>
      <c r="BO212" t="s">
        <v>3</v>
      </c>
      <c r="BP212">
        <v>0</v>
      </c>
      <c r="BQ212">
        <v>1</v>
      </c>
      <c r="BR212">
        <v>0</v>
      </c>
      <c r="BS212">
        <v>1</v>
      </c>
      <c r="BT212">
        <v>1</v>
      </c>
      <c r="BU212">
        <v>1</v>
      </c>
      <c r="BV212">
        <v>1</v>
      </c>
      <c r="BW212">
        <v>1</v>
      </c>
      <c r="BX212">
        <v>1</v>
      </c>
      <c r="BY212" t="s">
        <v>3</v>
      </c>
      <c r="BZ212">
        <v>70</v>
      </c>
      <c r="CA212">
        <v>10</v>
      </c>
      <c r="CB212" t="s">
        <v>3</v>
      </c>
      <c r="CE212">
        <v>0</v>
      </c>
      <c r="CF212">
        <v>0</v>
      </c>
      <c r="CG212">
        <v>0</v>
      </c>
      <c r="CM212">
        <v>0</v>
      </c>
      <c r="CN212" t="s">
        <v>3</v>
      </c>
      <c r="CO212">
        <v>0</v>
      </c>
      <c r="CP212">
        <f t="shared" si="442"/>
        <v>33275.839999999997</v>
      </c>
      <c r="CQ212">
        <f t="shared" si="443"/>
        <v>22.68</v>
      </c>
      <c r="CR212">
        <f>(((((ET212*4))*BB212-((EU212*4))*BS212)+AE212*BS212)*AV212)</f>
        <v>14859.56</v>
      </c>
      <c r="CS212">
        <f t="shared" si="444"/>
        <v>9354.08</v>
      </c>
      <c r="CT212">
        <f t="shared" si="445"/>
        <v>18393.599999999999</v>
      </c>
      <c r="CU212">
        <f t="shared" si="446"/>
        <v>0</v>
      </c>
      <c r="CV212">
        <f t="shared" si="447"/>
        <v>30.24</v>
      </c>
      <c r="CW212">
        <f t="shared" si="448"/>
        <v>0</v>
      </c>
      <c r="CX212">
        <f t="shared" si="449"/>
        <v>0</v>
      </c>
      <c r="CY212">
        <f t="shared" si="450"/>
        <v>12875.52</v>
      </c>
      <c r="CZ212">
        <f t="shared" si="451"/>
        <v>1839.36</v>
      </c>
      <c r="DC212" t="s">
        <v>3</v>
      </c>
      <c r="DD212" t="s">
        <v>93</v>
      </c>
      <c r="DE212" t="s">
        <v>93</v>
      </c>
      <c r="DF212" t="s">
        <v>93</v>
      </c>
      <c r="DG212" t="s">
        <v>93</v>
      </c>
      <c r="DH212" t="s">
        <v>3</v>
      </c>
      <c r="DI212" t="s">
        <v>93</v>
      </c>
      <c r="DJ212" t="s">
        <v>93</v>
      </c>
      <c r="DK212" t="s">
        <v>3</v>
      </c>
      <c r="DL212" t="s">
        <v>3</v>
      </c>
      <c r="DM212" t="s">
        <v>3</v>
      </c>
      <c r="DN212">
        <v>0</v>
      </c>
      <c r="DO212">
        <v>0</v>
      </c>
      <c r="DP212">
        <v>1</v>
      </c>
      <c r="DQ212">
        <v>1</v>
      </c>
      <c r="DU212">
        <v>1013</v>
      </c>
      <c r="DV212" t="s">
        <v>222</v>
      </c>
      <c r="DW212" t="s">
        <v>222</v>
      </c>
      <c r="DX212">
        <v>1</v>
      </c>
      <c r="DZ212" t="s">
        <v>3</v>
      </c>
      <c r="EA212" t="s">
        <v>3</v>
      </c>
      <c r="EB212" t="s">
        <v>3</v>
      </c>
      <c r="EC212" t="s">
        <v>3</v>
      </c>
      <c r="EE212">
        <v>1441815344</v>
      </c>
      <c r="EF212">
        <v>1</v>
      </c>
      <c r="EG212" t="s">
        <v>20</v>
      </c>
      <c r="EH212">
        <v>0</v>
      </c>
      <c r="EI212" t="s">
        <v>3</v>
      </c>
      <c r="EJ212">
        <v>4</v>
      </c>
      <c r="EK212">
        <v>0</v>
      </c>
      <c r="EL212" t="s">
        <v>21</v>
      </c>
      <c r="EM212" t="s">
        <v>22</v>
      </c>
      <c r="EO212" t="s">
        <v>3</v>
      </c>
      <c r="EQ212">
        <v>1024</v>
      </c>
      <c r="ER212">
        <v>8318.9599999999991</v>
      </c>
      <c r="ES212">
        <v>5.67</v>
      </c>
      <c r="ET212">
        <v>3714.89</v>
      </c>
      <c r="EU212">
        <v>2338.52</v>
      </c>
      <c r="EV212">
        <v>4598.3999999999996</v>
      </c>
      <c r="EW212">
        <v>7.56</v>
      </c>
      <c r="EX212">
        <v>0</v>
      </c>
      <c r="EY212">
        <v>0</v>
      </c>
      <c r="FQ212">
        <v>0</v>
      </c>
      <c r="FR212">
        <f t="shared" si="452"/>
        <v>0</v>
      </c>
      <c r="FS212">
        <v>0</v>
      </c>
      <c r="FX212">
        <v>70</v>
      </c>
      <c r="FY212">
        <v>10</v>
      </c>
      <c r="GA212" t="s">
        <v>3</v>
      </c>
      <c r="GD212">
        <v>0</v>
      </c>
      <c r="GF212">
        <v>1801048025</v>
      </c>
      <c r="GG212">
        <v>2</v>
      </c>
      <c r="GH212">
        <v>1</v>
      </c>
      <c r="GI212">
        <v>-2</v>
      </c>
      <c r="GJ212">
        <v>0</v>
      </c>
      <c r="GK212">
        <f>ROUND(R212*(R12)/100,2)</f>
        <v>10102.41</v>
      </c>
      <c r="GL212">
        <f t="shared" si="453"/>
        <v>0</v>
      </c>
      <c r="GM212">
        <f t="shared" si="454"/>
        <v>58093.13</v>
      </c>
      <c r="GN212">
        <f t="shared" si="455"/>
        <v>0</v>
      </c>
      <c r="GO212">
        <f t="shared" si="456"/>
        <v>0</v>
      </c>
      <c r="GP212">
        <f t="shared" si="457"/>
        <v>58093.13</v>
      </c>
      <c r="GR212">
        <v>0</v>
      </c>
      <c r="GS212">
        <v>3</v>
      </c>
      <c r="GT212">
        <v>0</v>
      </c>
      <c r="GU212" t="s">
        <v>3</v>
      </c>
      <c r="GV212">
        <f t="shared" si="458"/>
        <v>0</v>
      </c>
      <c r="GW212">
        <v>1</v>
      </c>
      <c r="GX212">
        <f t="shared" si="459"/>
        <v>0</v>
      </c>
      <c r="HA212">
        <v>0</v>
      </c>
      <c r="HB212">
        <v>0</v>
      </c>
      <c r="HC212">
        <f t="shared" si="460"/>
        <v>0</v>
      </c>
      <c r="HE212" t="s">
        <v>3</v>
      </c>
      <c r="HF212" t="s">
        <v>3</v>
      </c>
      <c r="HM212" t="s">
        <v>3</v>
      </c>
      <c r="HN212" t="s">
        <v>3</v>
      </c>
      <c r="HO212" t="s">
        <v>3</v>
      </c>
      <c r="HP212" t="s">
        <v>3</v>
      </c>
      <c r="HQ212" t="s">
        <v>3</v>
      </c>
      <c r="IK212">
        <v>0</v>
      </c>
    </row>
    <row r="213" spans="1:245" x14ac:dyDescent="0.2">
      <c r="A213">
        <v>17</v>
      </c>
      <c r="B213">
        <v>1</v>
      </c>
      <c r="D213">
        <f>ROW(EtalonRes!A498)</f>
        <v>498</v>
      </c>
      <c r="E213" t="s">
        <v>3</v>
      </c>
      <c r="F213" t="s">
        <v>251</v>
      </c>
      <c r="G213" t="s">
        <v>252</v>
      </c>
      <c r="H213" t="s">
        <v>18</v>
      </c>
      <c r="I213">
        <f>ROUND(2+18,9)</f>
        <v>20</v>
      </c>
      <c r="J213">
        <v>0</v>
      </c>
      <c r="K213">
        <f>ROUND(2+18,9)</f>
        <v>20</v>
      </c>
      <c r="O213">
        <f t="shared" si="428"/>
        <v>16573.599999999999</v>
      </c>
      <c r="P213">
        <f t="shared" si="429"/>
        <v>0</v>
      </c>
      <c r="Q213">
        <f t="shared" si="430"/>
        <v>0</v>
      </c>
      <c r="R213">
        <f t="shared" si="431"/>
        <v>0</v>
      </c>
      <c r="S213">
        <f t="shared" si="432"/>
        <v>16573.599999999999</v>
      </c>
      <c r="T213">
        <f t="shared" si="433"/>
        <v>0</v>
      </c>
      <c r="U213">
        <f t="shared" si="434"/>
        <v>32</v>
      </c>
      <c r="V213">
        <f t="shared" si="435"/>
        <v>0</v>
      </c>
      <c r="W213">
        <f t="shared" si="436"/>
        <v>0</v>
      </c>
      <c r="X213">
        <f t="shared" si="437"/>
        <v>11601.52</v>
      </c>
      <c r="Y213">
        <f t="shared" si="438"/>
        <v>1657.36</v>
      </c>
      <c r="AA213">
        <v>-1</v>
      </c>
      <c r="AB213">
        <f t="shared" si="439"/>
        <v>828.68</v>
      </c>
      <c r="AC213">
        <f>ROUND(((ES213*4)),6)</f>
        <v>0</v>
      </c>
      <c r="AD213">
        <f>ROUND(((((ET213*4))-((EU213*4)))+AE213),6)</f>
        <v>0</v>
      </c>
      <c r="AE213">
        <f t="shared" si="461"/>
        <v>0</v>
      </c>
      <c r="AF213">
        <f t="shared" si="461"/>
        <v>828.68</v>
      </c>
      <c r="AG213">
        <f t="shared" si="440"/>
        <v>0</v>
      </c>
      <c r="AH213">
        <f t="shared" si="462"/>
        <v>1.6</v>
      </c>
      <c r="AI213">
        <f t="shared" si="462"/>
        <v>0</v>
      </c>
      <c r="AJ213">
        <f t="shared" si="441"/>
        <v>0</v>
      </c>
      <c r="AK213">
        <v>207.17</v>
      </c>
      <c r="AL213">
        <v>0</v>
      </c>
      <c r="AM213">
        <v>0</v>
      </c>
      <c r="AN213">
        <v>0</v>
      </c>
      <c r="AO213">
        <v>207.17</v>
      </c>
      <c r="AP213">
        <v>0</v>
      </c>
      <c r="AQ213">
        <v>0.4</v>
      </c>
      <c r="AR213">
        <v>0</v>
      </c>
      <c r="AS213">
        <v>0</v>
      </c>
      <c r="AT213">
        <v>70</v>
      </c>
      <c r="AU213">
        <v>10</v>
      </c>
      <c r="AV213">
        <v>1</v>
      </c>
      <c r="AW213">
        <v>1</v>
      </c>
      <c r="AZ213">
        <v>1</v>
      </c>
      <c r="BA213">
        <v>1</v>
      </c>
      <c r="BB213">
        <v>1</v>
      </c>
      <c r="BC213">
        <v>1</v>
      </c>
      <c r="BD213" t="s">
        <v>3</v>
      </c>
      <c r="BE213" t="s">
        <v>3</v>
      </c>
      <c r="BF213" t="s">
        <v>3</v>
      </c>
      <c r="BG213" t="s">
        <v>3</v>
      </c>
      <c r="BH213">
        <v>0</v>
      </c>
      <c r="BI213">
        <v>4</v>
      </c>
      <c r="BJ213" t="s">
        <v>253</v>
      </c>
      <c r="BM213">
        <v>0</v>
      </c>
      <c r="BN213">
        <v>0</v>
      </c>
      <c r="BO213" t="s">
        <v>3</v>
      </c>
      <c r="BP213">
        <v>0</v>
      </c>
      <c r="BQ213">
        <v>1</v>
      </c>
      <c r="BR213">
        <v>0</v>
      </c>
      <c r="BS213">
        <v>1</v>
      </c>
      <c r="BT213">
        <v>1</v>
      </c>
      <c r="BU213">
        <v>1</v>
      </c>
      <c r="BV213">
        <v>1</v>
      </c>
      <c r="BW213">
        <v>1</v>
      </c>
      <c r="BX213">
        <v>1</v>
      </c>
      <c r="BY213" t="s">
        <v>3</v>
      </c>
      <c r="BZ213">
        <v>70</v>
      </c>
      <c r="CA213">
        <v>10</v>
      </c>
      <c r="CB213" t="s">
        <v>3</v>
      </c>
      <c r="CE213">
        <v>0</v>
      </c>
      <c r="CF213">
        <v>0</v>
      </c>
      <c r="CG213">
        <v>0</v>
      </c>
      <c r="CM213">
        <v>0</v>
      </c>
      <c r="CN213" t="s">
        <v>3</v>
      </c>
      <c r="CO213">
        <v>0</v>
      </c>
      <c r="CP213">
        <f t="shared" si="442"/>
        <v>16573.599999999999</v>
      </c>
      <c r="CQ213">
        <f t="shared" si="443"/>
        <v>0</v>
      </c>
      <c r="CR213">
        <f>(((((ET213*4))*BB213-((EU213*4))*BS213)+AE213*BS213)*AV213)</f>
        <v>0</v>
      </c>
      <c r="CS213">
        <f t="shared" si="444"/>
        <v>0</v>
      </c>
      <c r="CT213">
        <f t="shared" si="445"/>
        <v>828.68</v>
      </c>
      <c r="CU213">
        <f t="shared" si="446"/>
        <v>0</v>
      </c>
      <c r="CV213">
        <f t="shared" si="447"/>
        <v>1.6</v>
      </c>
      <c r="CW213">
        <f t="shared" si="448"/>
        <v>0</v>
      </c>
      <c r="CX213">
        <f t="shared" si="449"/>
        <v>0</v>
      </c>
      <c r="CY213">
        <f t="shared" si="450"/>
        <v>11601.52</v>
      </c>
      <c r="CZ213">
        <f t="shared" si="451"/>
        <v>1657.36</v>
      </c>
      <c r="DC213" t="s">
        <v>3</v>
      </c>
      <c r="DD213" t="s">
        <v>93</v>
      </c>
      <c r="DE213" t="s">
        <v>93</v>
      </c>
      <c r="DF213" t="s">
        <v>93</v>
      </c>
      <c r="DG213" t="s">
        <v>93</v>
      </c>
      <c r="DH213" t="s">
        <v>3</v>
      </c>
      <c r="DI213" t="s">
        <v>93</v>
      </c>
      <c r="DJ213" t="s">
        <v>93</v>
      </c>
      <c r="DK213" t="s">
        <v>3</v>
      </c>
      <c r="DL213" t="s">
        <v>3</v>
      </c>
      <c r="DM213" t="s">
        <v>3</v>
      </c>
      <c r="DN213">
        <v>0</v>
      </c>
      <c r="DO213">
        <v>0</v>
      </c>
      <c r="DP213">
        <v>1</v>
      </c>
      <c r="DQ213">
        <v>1</v>
      </c>
      <c r="DU213">
        <v>16987630</v>
      </c>
      <c r="DV213" t="s">
        <v>18</v>
      </c>
      <c r="DW213" t="s">
        <v>18</v>
      </c>
      <c r="DX213">
        <v>1</v>
      </c>
      <c r="DZ213" t="s">
        <v>3</v>
      </c>
      <c r="EA213" t="s">
        <v>3</v>
      </c>
      <c r="EB213" t="s">
        <v>3</v>
      </c>
      <c r="EC213" t="s">
        <v>3</v>
      </c>
      <c r="EE213">
        <v>1441815344</v>
      </c>
      <c r="EF213">
        <v>1</v>
      </c>
      <c r="EG213" t="s">
        <v>20</v>
      </c>
      <c r="EH213">
        <v>0</v>
      </c>
      <c r="EI213" t="s">
        <v>3</v>
      </c>
      <c r="EJ213">
        <v>4</v>
      </c>
      <c r="EK213">
        <v>0</v>
      </c>
      <c r="EL213" t="s">
        <v>21</v>
      </c>
      <c r="EM213" t="s">
        <v>22</v>
      </c>
      <c r="EO213" t="s">
        <v>3</v>
      </c>
      <c r="EQ213">
        <v>1024</v>
      </c>
      <c r="ER213">
        <v>207.17</v>
      </c>
      <c r="ES213">
        <v>0</v>
      </c>
      <c r="ET213">
        <v>0</v>
      </c>
      <c r="EU213">
        <v>0</v>
      </c>
      <c r="EV213">
        <v>207.17</v>
      </c>
      <c r="EW213">
        <v>0.4</v>
      </c>
      <c r="EX213">
        <v>0</v>
      </c>
      <c r="EY213">
        <v>0</v>
      </c>
      <c r="FQ213">
        <v>0</v>
      </c>
      <c r="FR213">
        <f t="shared" si="452"/>
        <v>0</v>
      </c>
      <c r="FS213">
        <v>0</v>
      </c>
      <c r="FX213">
        <v>70</v>
      </c>
      <c r="FY213">
        <v>10</v>
      </c>
      <c r="GA213" t="s">
        <v>3</v>
      </c>
      <c r="GD213">
        <v>0</v>
      </c>
      <c r="GF213">
        <v>-1777342782</v>
      </c>
      <c r="GG213">
        <v>2</v>
      </c>
      <c r="GH213">
        <v>1</v>
      </c>
      <c r="GI213">
        <v>-2</v>
      </c>
      <c r="GJ213">
        <v>0</v>
      </c>
      <c r="GK213">
        <f>ROUND(R213*(R12)/100,2)</f>
        <v>0</v>
      </c>
      <c r="GL213">
        <f t="shared" si="453"/>
        <v>0</v>
      </c>
      <c r="GM213">
        <f t="shared" si="454"/>
        <v>29832.48</v>
      </c>
      <c r="GN213">
        <f t="shared" si="455"/>
        <v>0</v>
      </c>
      <c r="GO213">
        <f t="shared" si="456"/>
        <v>0</v>
      </c>
      <c r="GP213">
        <f t="shared" si="457"/>
        <v>29832.48</v>
      </c>
      <c r="GR213">
        <v>0</v>
      </c>
      <c r="GS213">
        <v>3</v>
      </c>
      <c r="GT213">
        <v>0</v>
      </c>
      <c r="GU213" t="s">
        <v>3</v>
      </c>
      <c r="GV213">
        <f t="shared" si="458"/>
        <v>0</v>
      </c>
      <c r="GW213">
        <v>1</v>
      </c>
      <c r="GX213">
        <f t="shared" si="459"/>
        <v>0</v>
      </c>
      <c r="HA213">
        <v>0</v>
      </c>
      <c r="HB213">
        <v>0</v>
      </c>
      <c r="HC213">
        <f t="shared" si="460"/>
        <v>0</v>
      </c>
      <c r="HE213" t="s">
        <v>3</v>
      </c>
      <c r="HF213" t="s">
        <v>3</v>
      </c>
      <c r="HM213" t="s">
        <v>3</v>
      </c>
      <c r="HN213" t="s">
        <v>3</v>
      </c>
      <c r="HO213" t="s">
        <v>3</v>
      </c>
      <c r="HP213" t="s">
        <v>3</v>
      </c>
      <c r="HQ213" t="s">
        <v>3</v>
      </c>
      <c r="IK213">
        <v>0</v>
      </c>
    </row>
    <row r="214" spans="1:245" x14ac:dyDescent="0.2">
      <c r="A214">
        <v>19</v>
      </c>
      <c r="B214">
        <v>1</v>
      </c>
      <c r="F214" t="s">
        <v>3</v>
      </c>
      <c r="G214" t="s">
        <v>260</v>
      </c>
      <c r="H214" t="s">
        <v>3</v>
      </c>
      <c r="AA214">
        <v>1</v>
      </c>
      <c r="IK214">
        <v>0</v>
      </c>
    </row>
    <row r="215" spans="1:245" x14ac:dyDescent="0.2">
      <c r="A215">
        <v>17</v>
      </c>
      <c r="B215">
        <v>1</v>
      </c>
      <c r="C215">
        <f>ROW(SmtRes!A405)</f>
        <v>405</v>
      </c>
      <c r="D215">
        <f>ROW(EtalonRes!A512)</f>
        <v>512</v>
      </c>
      <c r="E215" t="s">
        <v>3</v>
      </c>
      <c r="F215" t="s">
        <v>261</v>
      </c>
      <c r="G215" t="s">
        <v>262</v>
      </c>
      <c r="H215" t="s">
        <v>222</v>
      </c>
      <c r="I215">
        <v>1</v>
      </c>
      <c r="J215">
        <v>0</v>
      </c>
      <c r="K215">
        <v>1</v>
      </c>
      <c r="O215">
        <f t="shared" ref="O215:O220" si="463">ROUND(CP215,2)</f>
        <v>58964.81</v>
      </c>
      <c r="P215">
        <f t="shared" ref="P215:P220" si="464">ROUND(CQ215*I215,2)</f>
        <v>3224.09</v>
      </c>
      <c r="Q215">
        <f t="shared" ref="Q215:Q220" si="465">ROUND(CR215*I215,2)</f>
        <v>0</v>
      </c>
      <c r="R215">
        <f t="shared" ref="R215:R220" si="466">ROUND(CS215*I215,2)</f>
        <v>0</v>
      </c>
      <c r="S215">
        <f t="shared" ref="S215:S220" si="467">ROUND(CT215*I215,2)</f>
        <v>55740.72</v>
      </c>
      <c r="T215">
        <f t="shared" ref="T215:T220" si="468">ROUND(CU215*I215,2)</f>
        <v>0</v>
      </c>
      <c r="U215">
        <f t="shared" ref="U215:U220" si="469">CV215*I215</f>
        <v>84</v>
      </c>
      <c r="V215">
        <f t="shared" ref="V215:V220" si="470">CW215*I215</f>
        <v>0</v>
      </c>
      <c r="W215">
        <f t="shared" ref="W215:W220" si="471">ROUND(CX215*I215,2)</f>
        <v>0</v>
      </c>
      <c r="X215">
        <f t="shared" ref="X215:Y220" si="472">ROUND(CY215,2)</f>
        <v>39018.5</v>
      </c>
      <c r="Y215">
        <f t="shared" si="472"/>
        <v>5574.07</v>
      </c>
      <c r="AA215">
        <v>-1</v>
      </c>
      <c r="AB215">
        <f t="shared" ref="AB215:AB220" si="473">ROUND((AC215+AD215+AF215),6)</f>
        <v>58964.81</v>
      </c>
      <c r="AC215">
        <f>ROUND((ES215),6)</f>
        <v>3224.09</v>
      </c>
      <c r="AD215">
        <f>ROUND((((ET215)-(EU215))+AE215),6)</f>
        <v>0</v>
      </c>
      <c r="AE215">
        <f>ROUND((EU215),6)</f>
        <v>0</v>
      </c>
      <c r="AF215">
        <f>ROUND((EV215),6)</f>
        <v>55740.72</v>
      </c>
      <c r="AG215">
        <f t="shared" ref="AG215:AG220" si="474">ROUND((AP215),6)</f>
        <v>0</v>
      </c>
      <c r="AH215">
        <f>(EW215)</f>
        <v>84</v>
      </c>
      <c r="AI215">
        <f>(EX215)</f>
        <v>0</v>
      </c>
      <c r="AJ215">
        <f t="shared" ref="AJ215:AJ220" si="475">(AS215)</f>
        <v>0</v>
      </c>
      <c r="AK215">
        <v>58964.81</v>
      </c>
      <c r="AL215">
        <v>3224.09</v>
      </c>
      <c r="AM215">
        <v>0</v>
      </c>
      <c r="AN215">
        <v>0</v>
      </c>
      <c r="AO215">
        <v>55740.72</v>
      </c>
      <c r="AP215">
        <v>0</v>
      </c>
      <c r="AQ215">
        <v>84</v>
      </c>
      <c r="AR215">
        <v>0</v>
      </c>
      <c r="AS215">
        <v>0</v>
      </c>
      <c r="AT215">
        <v>70</v>
      </c>
      <c r="AU215">
        <v>10</v>
      </c>
      <c r="AV215">
        <v>1</v>
      </c>
      <c r="AW215">
        <v>1</v>
      </c>
      <c r="AZ215">
        <v>1</v>
      </c>
      <c r="BA215">
        <v>1</v>
      </c>
      <c r="BB215">
        <v>1</v>
      </c>
      <c r="BC215">
        <v>1</v>
      </c>
      <c r="BD215" t="s">
        <v>3</v>
      </c>
      <c r="BE215" t="s">
        <v>3</v>
      </c>
      <c r="BF215" t="s">
        <v>3</v>
      </c>
      <c r="BG215" t="s">
        <v>3</v>
      </c>
      <c r="BH215">
        <v>0</v>
      </c>
      <c r="BI215">
        <v>4</v>
      </c>
      <c r="BJ215" t="s">
        <v>263</v>
      </c>
      <c r="BM215">
        <v>0</v>
      </c>
      <c r="BN215">
        <v>0</v>
      </c>
      <c r="BO215" t="s">
        <v>3</v>
      </c>
      <c r="BP215">
        <v>0</v>
      </c>
      <c r="BQ215">
        <v>1</v>
      </c>
      <c r="BR215">
        <v>0</v>
      </c>
      <c r="BS215">
        <v>1</v>
      </c>
      <c r="BT215">
        <v>1</v>
      </c>
      <c r="BU215">
        <v>1</v>
      </c>
      <c r="BV215">
        <v>1</v>
      </c>
      <c r="BW215">
        <v>1</v>
      </c>
      <c r="BX215">
        <v>1</v>
      </c>
      <c r="BY215" t="s">
        <v>3</v>
      </c>
      <c r="BZ215">
        <v>70</v>
      </c>
      <c r="CA215">
        <v>10</v>
      </c>
      <c r="CB215" t="s">
        <v>3</v>
      </c>
      <c r="CE215">
        <v>0</v>
      </c>
      <c r="CF215">
        <v>0</v>
      </c>
      <c r="CG215">
        <v>0</v>
      </c>
      <c r="CM215">
        <v>0</v>
      </c>
      <c r="CN215" t="s">
        <v>3</v>
      </c>
      <c r="CO215">
        <v>0</v>
      </c>
      <c r="CP215">
        <f t="shared" ref="CP215:CP220" si="476">(P215+Q215+S215)</f>
        <v>58964.81</v>
      </c>
      <c r="CQ215">
        <f t="shared" ref="CQ215:CQ220" si="477">(AC215*BC215*AW215)</f>
        <v>3224.09</v>
      </c>
      <c r="CR215">
        <f>((((ET215)*BB215-(EU215)*BS215)+AE215*BS215)*AV215)</f>
        <v>0</v>
      </c>
      <c r="CS215">
        <f t="shared" ref="CS215:CS220" si="478">(AE215*BS215*AV215)</f>
        <v>0</v>
      </c>
      <c r="CT215">
        <f t="shared" ref="CT215:CT220" si="479">(AF215*BA215*AV215)</f>
        <v>55740.72</v>
      </c>
      <c r="CU215">
        <f t="shared" ref="CU215:CU220" si="480">AG215</f>
        <v>0</v>
      </c>
      <c r="CV215">
        <f t="shared" ref="CV215:CV220" si="481">(AH215*AV215)</f>
        <v>84</v>
      </c>
      <c r="CW215">
        <f t="shared" ref="CW215:CX220" si="482">AI215</f>
        <v>0</v>
      </c>
      <c r="CX215">
        <f t="shared" si="482"/>
        <v>0</v>
      </c>
      <c r="CY215">
        <f t="shared" ref="CY215:CY220" si="483">((S215*BZ215)/100)</f>
        <v>39018.504000000001</v>
      </c>
      <c r="CZ215">
        <f t="shared" ref="CZ215:CZ220" si="484">((S215*CA215)/100)</f>
        <v>5574.0719999999992</v>
      </c>
      <c r="DC215" t="s">
        <v>3</v>
      </c>
      <c r="DD215" t="s">
        <v>3</v>
      </c>
      <c r="DE215" t="s">
        <v>3</v>
      </c>
      <c r="DF215" t="s">
        <v>3</v>
      </c>
      <c r="DG215" t="s">
        <v>3</v>
      </c>
      <c r="DH215" t="s">
        <v>3</v>
      </c>
      <c r="DI215" t="s">
        <v>3</v>
      </c>
      <c r="DJ215" t="s">
        <v>3</v>
      </c>
      <c r="DK215" t="s">
        <v>3</v>
      </c>
      <c r="DL215" t="s">
        <v>3</v>
      </c>
      <c r="DM215" t="s">
        <v>3</v>
      </c>
      <c r="DN215">
        <v>0</v>
      </c>
      <c r="DO215">
        <v>0</v>
      </c>
      <c r="DP215">
        <v>1</v>
      </c>
      <c r="DQ215">
        <v>1</v>
      </c>
      <c r="DU215">
        <v>1013</v>
      </c>
      <c r="DV215" t="s">
        <v>222</v>
      </c>
      <c r="DW215" t="s">
        <v>222</v>
      </c>
      <c r="DX215">
        <v>1</v>
      </c>
      <c r="DZ215" t="s">
        <v>3</v>
      </c>
      <c r="EA215" t="s">
        <v>3</v>
      </c>
      <c r="EB215" t="s">
        <v>3</v>
      </c>
      <c r="EC215" t="s">
        <v>3</v>
      </c>
      <c r="EE215">
        <v>1441815344</v>
      </c>
      <c r="EF215">
        <v>1</v>
      </c>
      <c r="EG215" t="s">
        <v>20</v>
      </c>
      <c r="EH215">
        <v>0</v>
      </c>
      <c r="EI215" t="s">
        <v>3</v>
      </c>
      <c r="EJ215">
        <v>4</v>
      </c>
      <c r="EK215">
        <v>0</v>
      </c>
      <c r="EL215" t="s">
        <v>21</v>
      </c>
      <c r="EM215" t="s">
        <v>22</v>
      </c>
      <c r="EO215" t="s">
        <v>3</v>
      </c>
      <c r="EQ215">
        <v>1024</v>
      </c>
      <c r="ER215">
        <v>58964.81</v>
      </c>
      <c r="ES215">
        <v>3224.09</v>
      </c>
      <c r="ET215">
        <v>0</v>
      </c>
      <c r="EU215">
        <v>0</v>
      </c>
      <c r="EV215">
        <v>55740.72</v>
      </c>
      <c r="EW215">
        <v>84</v>
      </c>
      <c r="EX215">
        <v>0</v>
      </c>
      <c r="EY215">
        <v>0</v>
      </c>
      <c r="FQ215">
        <v>0</v>
      </c>
      <c r="FR215">
        <f t="shared" ref="FR215:FR220" si="485">ROUND(IF(BI215=3,GM215,0),2)</f>
        <v>0</v>
      </c>
      <c r="FS215">
        <v>0</v>
      </c>
      <c r="FX215">
        <v>70</v>
      </c>
      <c r="FY215">
        <v>10</v>
      </c>
      <c r="GA215" t="s">
        <v>3</v>
      </c>
      <c r="GD215">
        <v>0</v>
      </c>
      <c r="GF215">
        <v>-1359812122</v>
      </c>
      <c r="GG215">
        <v>2</v>
      </c>
      <c r="GH215">
        <v>1</v>
      </c>
      <c r="GI215">
        <v>-2</v>
      </c>
      <c r="GJ215">
        <v>0</v>
      </c>
      <c r="GK215">
        <f>ROUND(R215*(R12)/100,2)</f>
        <v>0</v>
      </c>
      <c r="GL215">
        <f t="shared" ref="GL215:GL220" si="486">ROUND(IF(AND(BH215=3,BI215=3,FS215&lt;&gt;0),P215,0),2)</f>
        <v>0</v>
      </c>
      <c r="GM215">
        <f t="shared" ref="GM215:GM220" si="487">ROUND(O215+X215+Y215+GK215,2)+GX215</f>
        <v>103557.38</v>
      </c>
      <c r="GN215">
        <f t="shared" ref="GN215:GN220" si="488">IF(OR(BI215=0,BI215=1),GM215-GX215,0)</f>
        <v>0</v>
      </c>
      <c r="GO215">
        <f t="shared" ref="GO215:GO220" si="489">IF(BI215=2,GM215-GX215,0)</f>
        <v>0</v>
      </c>
      <c r="GP215">
        <f t="shared" ref="GP215:GP220" si="490">IF(BI215=4,GM215-GX215,0)</f>
        <v>103557.38</v>
      </c>
      <c r="GR215">
        <v>0</v>
      </c>
      <c r="GS215">
        <v>3</v>
      </c>
      <c r="GT215">
        <v>0</v>
      </c>
      <c r="GU215" t="s">
        <v>3</v>
      </c>
      <c r="GV215">
        <f t="shared" ref="GV215:GV220" si="491">ROUND((GT215),6)</f>
        <v>0</v>
      </c>
      <c r="GW215">
        <v>1</v>
      </c>
      <c r="GX215">
        <f t="shared" ref="GX215:GX220" si="492">ROUND(HC215*I215,2)</f>
        <v>0</v>
      </c>
      <c r="HA215">
        <v>0</v>
      </c>
      <c r="HB215">
        <v>0</v>
      </c>
      <c r="HC215">
        <f t="shared" ref="HC215:HC220" si="493">GV215*GW215</f>
        <v>0</v>
      </c>
      <c r="HE215" t="s">
        <v>3</v>
      </c>
      <c r="HF215" t="s">
        <v>3</v>
      </c>
      <c r="HM215" t="s">
        <v>3</v>
      </c>
      <c r="HN215" t="s">
        <v>3</v>
      </c>
      <c r="HO215" t="s">
        <v>3</v>
      </c>
      <c r="HP215" t="s">
        <v>3</v>
      </c>
      <c r="HQ215" t="s">
        <v>3</v>
      </c>
      <c r="IK215">
        <v>0</v>
      </c>
    </row>
    <row r="216" spans="1:245" x14ac:dyDescent="0.2">
      <c r="A216">
        <v>17</v>
      </c>
      <c r="B216">
        <v>1</v>
      </c>
      <c r="D216">
        <f>ROW(EtalonRes!A515)</f>
        <v>515</v>
      </c>
      <c r="E216" t="s">
        <v>308</v>
      </c>
      <c r="F216" t="s">
        <v>265</v>
      </c>
      <c r="G216" t="s">
        <v>266</v>
      </c>
      <c r="H216" t="s">
        <v>222</v>
      </c>
      <c r="I216">
        <v>1</v>
      </c>
      <c r="J216">
        <v>0</v>
      </c>
      <c r="K216">
        <v>1</v>
      </c>
      <c r="O216">
        <f t="shared" si="463"/>
        <v>4191</v>
      </c>
      <c r="P216">
        <f t="shared" si="464"/>
        <v>20.16</v>
      </c>
      <c r="Q216">
        <f t="shared" si="465"/>
        <v>3.58</v>
      </c>
      <c r="R216">
        <f t="shared" si="466"/>
        <v>0.04</v>
      </c>
      <c r="S216">
        <f t="shared" si="467"/>
        <v>4167.26</v>
      </c>
      <c r="T216">
        <f t="shared" si="468"/>
        <v>0</v>
      </c>
      <c r="U216">
        <f t="shared" si="469"/>
        <v>6.28</v>
      </c>
      <c r="V216">
        <f t="shared" si="470"/>
        <v>0</v>
      </c>
      <c r="W216">
        <f t="shared" si="471"/>
        <v>0</v>
      </c>
      <c r="X216">
        <f t="shared" si="472"/>
        <v>2917.08</v>
      </c>
      <c r="Y216">
        <f t="shared" si="472"/>
        <v>416.73</v>
      </c>
      <c r="AA216">
        <v>1473083510</v>
      </c>
      <c r="AB216">
        <f t="shared" si="473"/>
        <v>4191</v>
      </c>
      <c r="AC216">
        <f>ROUND(((ES216*2)),6)</f>
        <v>20.16</v>
      </c>
      <c r="AD216">
        <f>ROUND(((((ET216*2))-((EU216*2)))+AE216),6)</f>
        <v>3.58</v>
      </c>
      <c r="AE216">
        <f>ROUND(((EU216*2)),6)</f>
        <v>0.04</v>
      </c>
      <c r="AF216">
        <f>ROUND(((EV216*2)),6)</f>
        <v>4167.26</v>
      </c>
      <c r="AG216">
        <f t="shared" si="474"/>
        <v>0</v>
      </c>
      <c r="AH216">
        <f>((EW216*2))</f>
        <v>6.28</v>
      </c>
      <c r="AI216">
        <f>((EX216*2))</f>
        <v>0</v>
      </c>
      <c r="AJ216">
        <f t="shared" si="475"/>
        <v>0</v>
      </c>
      <c r="AK216">
        <v>2095.5</v>
      </c>
      <c r="AL216">
        <v>10.08</v>
      </c>
      <c r="AM216">
        <v>1.79</v>
      </c>
      <c r="AN216">
        <v>0.02</v>
      </c>
      <c r="AO216">
        <v>2083.63</v>
      </c>
      <c r="AP216">
        <v>0</v>
      </c>
      <c r="AQ216">
        <v>3.14</v>
      </c>
      <c r="AR216">
        <v>0</v>
      </c>
      <c r="AS216">
        <v>0</v>
      </c>
      <c r="AT216">
        <v>70</v>
      </c>
      <c r="AU216">
        <v>10</v>
      </c>
      <c r="AV216">
        <v>1</v>
      </c>
      <c r="AW216">
        <v>1</v>
      </c>
      <c r="AZ216">
        <v>1</v>
      </c>
      <c r="BA216">
        <v>1</v>
      </c>
      <c r="BB216">
        <v>1</v>
      </c>
      <c r="BC216">
        <v>1</v>
      </c>
      <c r="BD216" t="s">
        <v>3</v>
      </c>
      <c r="BE216" t="s">
        <v>3</v>
      </c>
      <c r="BF216" t="s">
        <v>3</v>
      </c>
      <c r="BG216" t="s">
        <v>3</v>
      </c>
      <c r="BH216">
        <v>0</v>
      </c>
      <c r="BI216">
        <v>4</v>
      </c>
      <c r="BJ216" t="s">
        <v>267</v>
      </c>
      <c r="BM216">
        <v>0</v>
      </c>
      <c r="BN216">
        <v>0</v>
      </c>
      <c r="BO216" t="s">
        <v>3</v>
      </c>
      <c r="BP216">
        <v>0</v>
      </c>
      <c r="BQ216">
        <v>1</v>
      </c>
      <c r="BR216">
        <v>0</v>
      </c>
      <c r="BS216">
        <v>1</v>
      </c>
      <c r="BT216">
        <v>1</v>
      </c>
      <c r="BU216">
        <v>1</v>
      </c>
      <c r="BV216">
        <v>1</v>
      </c>
      <c r="BW216">
        <v>1</v>
      </c>
      <c r="BX216">
        <v>1</v>
      </c>
      <c r="BY216" t="s">
        <v>3</v>
      </c>
      <c r="BZ216">
        <v>70</v>
      </c>
      <c r="CA216">
        <v>10</v>
      </c>
      <c r="CB216" t="s">
        <v>3</v>
      </c>
      <c r="CE216">
        <v>0</v>
      </c>
      <c r="CF216">
        <v>0</v>
      </c>
      <c r="CG216">
        <v>0</v>
      </c>
      <c r="CM216">
        <v>0</v>
      </c>
      <c r="CN216" t="s">
        <v>3</v>
      </c>
      <c r="CO216">
        <v>0</v>
      </c>
      <c r="CP216">
        <f t="shared" si="476"/>
        <v>4191</v>
      </c>
      <c r="CQ216">
        <f t="shared" si="477"/>
        <v>20.16</v>
      </c>
      <c r="CR216">
        <f>(((((ET216*2))*BB216-((EU216*2))*BS216)+AE216*BS216)*AV216)</f>
        <v>3.58</v>
      </c>
      <c r="CS216">
        <f t="shared" si="478"/>
        <v>0.04</v>
      </c>
      <c r="CT216">
        <f t="shared" si="479"/>
        <v>4167.26</v>
      </c>
      <c r="CU216">
        <f t="shared" si="480"/>
        <v>0</v>
      </c>
      <c r="CV216">
        <f t="shared" si="481"/>
        <v>6.28</v>
      </c>
      <c r="CW216">
        <f t="shared" si="482"/>
        <v>0</v>
      </c>
      <c r="CX216">
        <f t="shared" si="482"/>
        <v>0</v>
      </c>
      <c r="CY216">
        <f t="shared" si="483"/>
        <v>2917.0820000000003</v>
      </c>
      <c r="CZ216">
        <f t="shared" si="484"/>
        <v>416.72600000000006</v>
      </c>
      <c r="DC216" t="s">
        <v>3</v>
      </c>
      <c r="DD216" t="s">
        <v>228</v>
      </c>
      <c r="DE216" t="s">
        <v>228</v>
      </c>
      <c r="DF216" t="s">
        <v>228</v>
      </c>
      <c r="DG216" t="s">
        <v>228</v>
      </c>
      <c r="DH216" t="s">
        <v>3</v>
      </c>
      <c r="DI216" t="s">
        <v>228</v>
      </c>
      <c r="DJ216" t="s">
        <v>228</v>
      </c>
      <c r="DK216" t="s">
        <v>3</v>
      </c>
      <c r="DL216" t="s">
        <v>3</v>
      </c>
      <c r="DM216" t="s">
        <v>3</v>
      </c>
      <c r="DN216">
        <v>0</v>
      </c>
      <c r="DO216">
        <v>0</v>
      </c>
      <c r="DP216">
        <v>1</v>
      </c>
      <c r="DQ216">
        <v>1</v>
      </c>
      <c r="DU216">
        <v>1013</v>
      </c>
      <c r="DV216" t="s">
        <v>222</v>
      </c>
      <c r="DW216" t="s">
        <v>222</v>
      </c>
      <c r="DX216">
        <v>1</v>
      </c>
      <c r="DZ216" t="s">
        <v>3</v>
      </c>
      <c r="EA216" t="s">
        <v>3</v>
      </c>
      <c r="EB216" t="s">
        <v>3</v>
      </c>
      <c r="EC216" t="s">
        <v>3</v>
      </c>
      <c r="EE216">
        <v>1441815344</v>
      </c>
      <c r="EF216">
        <v>1</v>
      </c>
      <c r="EG216" t="s">
        <v>20</v>
      </c>
      <c r="EH216">
        <v>0</v>
      </c>
      <c r="EI216" t="s">
        <v>3</v>
      </c>
      <c r="EJ216">
        <v>4</v>
      </c>
      <c r="EK216">
        <v>0</v>
      </c>
      <c r="EL216" t="s">
        <v>21</v>
      </c>
      <c r="EM216" t="s">
        <v>22</v>
      </c>
      <c r="EO216" t="s">
        <v>3</v>
      </c>
      <c r="EQ216">
        <v>0</v>
      </c>
      <c r="ER216">
        <v>2095.5</v>
      </c>
      <c r="ES216">
        <v>10.08</v>
      </c>
      <c r="ET216">
        <v>1.79</v>
      </c>
      <c r="EU216">
        <v>0.02</v>
      </c>
      <c r="EV216">
        <v>2083.63</v>
      </c>
      <c r="EW216">
        <v>3.14</v>
      </c>
      <c r="EX216">
        <v>0</v>
      </c>
      <c r="EY216">
        <v>0</v>
      </c>
      <c r="FQ216">
        <v>0</v>
      </c>
      <c r="FR216">
        <f t="shared" si="485"/>
        <v>0</v>
      </c>
      <c r="FS216">
        <v>0</v>
      </c>
      <c r="FX216">
        <v>70</v>
      </c>
      <c r="FY216">
        <v>10</v>
      </c>
      <c r="GA216" t="s">
        <v>3</v>
      </c>
      <c r="GD216">
        <v>0</v>
      </c>
      <c r="GF216">
        <v>984652662</v>
      </c>
      <c r="GG216">
        <v>2</v>
      </c>
      <c r="GH216">
        <v>1</v>
      </c>
      <c r="GI216">
        <v>-2</v>
      </c>
      <c r="GJ216">
        <v>0</v>
      </c>
      <c r="GK216">
        <f>ROUND(R216*(R12)/100,2)</f>
        <v>0.04</v>
      </c>
      <c r="GL216">
        <f t="shared" si="486"/>
        <v>0</v>
      </c>
      <c r="GM216">
        <f t="shared" si="487"/>
        <v>7524.85</v>
      </c>
      <c r="GN216">
        <f t="shared" si="488"/>
        <v>0</v>
      </c>
      <c r="GO216">
        <f t="shared" si="489"/>
        <v>0</v>
      </c>
      <c r="GP216">
        <f t="shared" si="490"/>
        <v>7524.85</v>
      </c>
      <c r="GR216">
        <v>0</v>
      </c>
      <c r="GS216">
        <v>3</v>
      </c>
      <c r="GT216">
        <v>0</v>
      </c>
      <c r="GU216" t="s">
        <v>3</v>
      </c>
      <c r="GV216">
        <f t="shared" si="491"/>
        <v>0</v>
      </c>
      <c r="GW216">
        <v>1</v>
      </c>
      <c r="GX216">
        <f t="shared" si="492"/>
        <v>0</v>
      </c>
      <c r="HA216">
        <v>0</v>
      </c>
      <c r="HB216">
        <v>0</v>
      </c>
      <c r="HC216">
        <f t="shared" si="493"/>
        <v>0</v>
      </c>
      <c r="HE216" t="s">
        <v>3</v>
      </c>
      <c r="HF216" t="s">
        <v>3</v>
      </c>
      <c r="HM216" t="s">
        <v>3</v>
      </c>
      <c r="HN216" t="s">
        <v>3</v>
      </c>
      <c r="HO216" t="s">
        <v>3</v>
      </c>
      <c r="HP216" t="s">
        <v>3</v>
      </c>
      <c r="HQ216" t="s">
        <v>3</v>
      </c>
      <c r="IK216">
        <v>0</v>
      </c>
    </row>
    <row r="217" spans="1:245" x14ac:dyDescent="0.2">
      <c r="A217">
        <v>17</v>
      </c>
      <c r="B217">
        <v>1</v>
      </c>
      <c r="D217">
        <f>ROW(EtalonRes!A518)</f>
        <v>518</v>
      </c>
      <c r="E217" t="s">
        <v>3</v>
      </c>
      <c r="F217" t="s">
        <v>268</v>
      </c>
      <c r="G217" t="s">
        <v>269</v>
      </c>
      <c r="H217" t="s">
        <v>222</v>
      </c>
      <c r="I217">
        <v>1</v>
      </c>
      <c r="J217">
        <v>0</v>
      </c>
      <c r="K217">
        <v>1</v>
      </c>
      <c r="O217">
        <f t="shared" si="463"/>
        <v>2075.1799999999998</v>
      </c>
      <c r="P217">
        <f t="shared" si="464"/>
        <v>1.26</v>
      </c>
      <c r="Q217">
        <f t="shared" si="465"/>
        <v>3.58</v>
      </c>
      <c r="R217">
        <f t="shared" si="466"/>
        <v>0.04</v>
      </c>
      <c r="S217">
        <f t="shared" si="467"/>
        <v>2070.34</v>
      </c>
      <c r="T217">
        <f t="shared" si="468"/>
        <v>0</v>
      </c>
      <c r="U217">
        <f t="shared" si="469"/>
        <v>3.12</v>
      </c>
      <c r="V217">
        <f t="shared" si="470"/>
        <v>0</v>
      </c>
      <c r="W217">
        <f t="shared" si="471"/>
        <v>0</v>
      </c>
      <c r="X217">
        <f t="shared" si="472"/>
        <v>1449.24</v>
      </c>
      <c r="Y217">
        <f t="shared" si="472"/>
        <v>207.03</v>
      </c>
      <c r="AA217">
        <v>-1</v>
      </c>
      <c r="AB217">
        <f t="shared" si="473"/>
        <v>2075.1799999999998</v>
      </c>
      <c r="AC217">
        <f>ROUND(((ES217*2)),6)</f>
        <v>1.26</v>
      </c>
      <c r="AD217">
        <f>ROUND(((((ET217*2))-((EU217*2)))+AE217),6)</f>
        <v>3.58</v>
      </c>
      <c r="AE217">
        <f>ROUND(((EU217*2)),6)</f>
        <v>0.04</v>
      </c>
      <c r="AF217">
        <f>ROUND(((EV217*2)),6)</f>
        <v>2070.34</v>
      </c>
      <c r="AG217">
        <f t="shared" si="474"/>
        <v>0</v>
      </c>
      <c r="AH217">
        <f>((EW217*2))</f>
        <v>3.12</v>
      </c>
      <c r="AI217">
        <f>((EX217*2))</f>
        <v>0</v>
      </c>
      <c r="AJ217">
        <f t="shared" si="475"/>
        <v>0</v>
      </c>
      <c r="AK217">
        <v>1037.5899999999999</v>
      </c>
      <c r="AL217">
        <v>0.63</v>
      </c>
      <c r="AM217">
        <v>1.79</v>
      </c>
      <c r="AN217">
        <v>0.02</v>
      </c>
      <c r="AO217">
        <v>1035.17</v>
      </c>
      <c r="AP217">
        <v>0</v>
      </c>
      <c r="AQ217">
        <v>1.56</v>
      </c>
      <c r="AR217">
        <v>0</v>
      </c>
      <c r="AS217">
        <v>0</v>
      </c>
      <c r="AT217">
        <v>70</v>
      </c>
      <c r="AU217">
        <v>10</v>
      </c>
      <c r="AV217">
        <v>1</v>
      </c>
      <c r="AW217">
        <v>1</v>
      </c>
      <c r="AZ217">
        <v>1</v>
      </c>
      <c r="BA217">
        <v>1</v>
      </c>
      <c r="BB217">
        <v>1</v>
      </c>
      <c r="BC217">
        <v>1</v>
      </c>
      <c r="BD217" t="s">
        <v>3</v>
      </c>
      <c r="BE217" t="s">
        <v>3</v>
      </c>
      <c r="BF217" t="s">
        <v>3</v>
      </c>
      <c r="BG217" t="s">
        <v>3</v>
      </c>
      <c r="BH217">
        <v>0</v>
      </c>
      <c r="BI217">
        <v>4</v>
      </c>
      <c r="BJ217" t="s">
        <v>270</v>
      </c>
      <c r="BM217">
        <v>0</v>
      </c>
      <c r="BN217">
        <v>0</v>
      </c>
      <c r="BO217" t="s">
        <v>3</v>
      </c>
      <c r="BP217">
        <v>0</v>
      </c>
      <c r="BQ217">
        <v>1</v>
      </c>
      <c r="BR217">
        <v>0</v>
      </c>
      <c r="BS217">
        <v>1</v>
      </c>
      <c r="BT217">
        <v>1</v>
      </c>
      <c r="BU217">
        <v>1</v>
      </c>
      <c r="BV217">
        <v>1</v>
      </c>
      <c r="BW217">
        <v>1</v>
      </c>
      <c r="BX217">
        <v>1</v>
      </c>
      <c r="BY217" t="s">
        <v>3</v>
      </c>
      <c r="BZ217">
        <v>70</v>
      </c>
      <c r="CA217">
        <v>10</v>
      </c>
      <c r="CB217" t="s">
        <v>3</v>
      </c>
      <c r="CE217">
        <v>0</v>
      </c>
      <c r="CF217">
        <v>0</v>
      </c>
      <c r="CG217">
        <v>0</v>
      </c>
      <c r="CM217">
        <v>0</v>
      </c>
      <c r="CN217" t="s">
        <v>3</v>
      </c>
      <c r="CO217">
        <v>0</v>
      </c>
      <c r="CP217">
        <f t="shared" si="476"/>
        <v>2075.1800000000003</v>
      </c>
      <c r="CQ217">
        <f t="shared" si="477"/>
        <v>1.26</v>
      </c>
      <c r="CR217">
        <f>(((((ET217*2))*BB217-((EU217*2))*BS217)+AE217*BS217)*AV217)</f>
        <v>3.58</v>
      </c>
      <c r="CS217">
        <f t="shared" si="478"/>
        <v>0.04</v>
      </c>
      <c r="CT217">
        <f t="shared" si="479"/>
        <v>2070.34</v>
      </c>
      <c r="CU217">
        <f t="shared" si="480"/>
        <v>0</v>
      </c>
      <c r="CV217">
        <f t="shared" si="481"/>
        <v>3.12</v>
      </c>
      <c r="CW217">
        <f t="shared" si="482"/>
        <v>0</v>
      </c>
      <c r="CX217">
        <f t="shared" si="482"/>
        <v>0</v>
      </c>
      <c r="CY217">
        <f t="shared" si="483"/>
        <v>1449.2380000000003</v>
      </c>
      <c r="CZ217">
        <f t="shared" si="484"/>
        <v>207.03400000000002</v>
      </c>
      <c r="DC217" t="s">
        <v>3</v>
      </c>
      <c r="DD217" t="s">
        <v>228</v>
      </c>
      <c r="DE217" t="s">
        <v>228</v>
      </c>
      <c r="DF217" t="s">
        <v>228</v>
      </c>
      <c r="DG217" t="s">
        <v>228</v>
      </c>
      <c r="DH217" t="s">
        <v>3</v>
      </c>
      <c r="DI217" t="s">
        <v>228</v>
      </c>
      <c r="DJ217" t="s">
        <v>228</v>
      </c>
      <c r="DK217" t="s">
        <v>3</v>
      </c>
      <c r="DL217" t="s">
        <v>3</v>
      </c>
      <c r="DM217" t="s">
        <v>3</v>
      </c>
      <c r="DN217">
        <v>0</v>
      </c>
      <c r="DO217">
        <v>0</v>
      </c>
      <c r="DP217">
        <v>1</v>
      </c>
      <c r="DQ217">
        <v>1</v>
      </c>
      <c r="DU217">
        <v>1013</v>
      </c>
      <c r="DV217" t="s">
        <v>222</v>
      </c>
      <c r="DW217" t="s">
        <v>222</v>
      </c>
      <c r="DX217">
        <v>1</v>
      </c>
      <c r="DZ217" t="s">
        <v>3</v>
      </c>
      <c r="EA217" t="s">
        <v>3</v>
      </c>
      <c r="EB217" t="s">
        <v>3</v>
      </c>
      <c r="EC217" t="s">
        <v>3</v>
      </c>
      <c r="EE217">
        <v>1441815344</v>
      </c>
      <c r="EF217">
        <v>1</v>
      </c>
      <c r="EG217" t="s">
        <v>20</v>
      </c>
      <c r="EH217">
        <v>0</v>
      </c>
      <c r="EI217" t="s">
        <v>3</v>
      </c>
      <c r="EJ217">
        <v>4</v>
      </c>
      <c r="EK217">
        <v>0</v>
      </c>
      <c r="EL217" t="s">
        <v>21</v>
      </c>
      <c r="EM217" t="s">
        <v>22</v>
      </c>
      <c r="EO217" t="s">
        <v>3</v>
      </c>
      <c r="EQ217">
        <v>1024</v>
      </c>
      <c r="ER217">
        <v>1037.5899999999999</v>
      </c>
      <c r="ES217">
        <v>0.63</v>
      </c>
      <c r="ET217">
        <v>1.79</v>
      </c>
      <c r="EU217">
        <v>0.02</v>
      </c>
      <c r="EV217">
        <v>1035.17</v>
      </c>
      <c r="EW217">
        <v>1.56</v>
      </c>
      <c r="EX217">
        <v>0</v>
      </c>
      <c r="EY217">
        <v>0</v>
      </c>
      <c r="FQ217">
        <v>0</v>
      </c>
      <c r="FR217">
        <f t="shared" si="485"/>
        <v>0</v>
      </c>
      <c r="FS217">
        <v>0</v>
      </c>
      <c r="FX217">
        <v>70</v>
      </c>
      <c r="FY217">
        <v>10</v>
      </c>
      <c r="GA217" t="s">
        <v>3</v>
      </c>
      <c r="GD217">
        <v>0</v>
      </c>
      <c r="GF217">
        <v>1684339458</v>
      </c>
      <c r="GG217">
        <v>2</v>
      </c>
      <c r="GH217">
        <v>1</v>
      </c>
      <c r="GI217">
        <v>-2</v>
      </c>
      <c r="GJ217">
        <v>0</v>
      </c>
      <c r="GK217">
        <f>ROUND(R217*(R12)/100,2)</f>
        <v>0.04</v>
      </c>
      <c r="GL217">
        <f t="shared" si="486"/>
        <v>0</v>
      </c>
      <c r="GM217">
        <f t="shared" si="487"/>
        <v>3731.49</v>
      </c>
      <c r="GN217">
        <f t="shared" si="488"/>
        <v>0</v>
      </c>
      <c r="GO217">
        <f t="shared" si="489"/>
        <v>0</v>
      </c>
      <c r="GP217">
        <f t="shared" si="490"/>
        <v>3731.49</v>
      </c>
      <c r="GR217">
        <v>0</v>
      </c>
      <c r="GS217">
        <v>3</v>
      </c>
      <c r="GT217">
        <v>0</v>
      </c>
      <c r="GU217" t="s">
        <v>3</v>
      </c>
      <c r="GV217">
        <f t="shared" si="491"/>
        <v>0</v>
      </c>
      <c r="GW217">
        <v>1</v>
      </c>
      <c r="GX217">
        <f t="shared" si="492"/>
        <v>0</v>
      </c>
      <c r="HA217">
        <v>0</v>
      </c>
      <c r="HB217">
        <v>0</v>
      </c>
      <c r="HC217">
        <f t="shared" si="493"/>
        <v>0</v>
      </c>
      <c r="HE217" t="s">
        <v>3</v>
      </c>
      <c r="HF217" t="s">
        <v>3</v>
      </c>
      <c r="HM217" t="s">
        <v>3</v>
      </c>
      <c r="HN217" t="s">
        <v>3</v>
      </c>
      <c r="HO217" t="s">
        <v>3</v>
      </c>
      <c r="HP217" t="s">
        <v>3</v>
      </c>
      <c r="HQ217" t="s">
        <v>3</v>
      </c>
      <c r="IK217">
        <v>0</v>
      </c>
    </row>
    <row r="218" spans="1:245" x14ac:dyDescent="0.2">
      <c r="A218">
        <v>17</v>
      </c>
      <c r="B218">
        <v>1</v>
      </c>
      <c r="C218">
        <f>ROW(SmtRes!A409)</f>
        <v>409</v>
      </c>
      <c r="D218">
        <f>ROW(EtalonRes!A522)</f>
        <v>522</v>
      </c>
      <c r="E218" t="s">
        <v>3</v>
      </c>
      <c r="F218" t="s">
        <v>271</v>
      </c>
      <c r="G218" t="s">
        <v>272</v>
      </c>
      <c r="H218" t="s">
        <v>18</v>
      </c>
      <c r="I218">
        <v>1</v>
      </c>
      <c r="J218">
        <v>0</v>
      </c>
      <c r="K218">
        <v>1</v>
      </c>
      <c r="O218">
        <f t="shared" si="463"/>
        <v>9410.74</v>
      </c>
      <c r="P218">
        <f t="shared" si="464"/>
        <v>326.95</v>
      </c>
      <c r="Q218">
        <f t="shared" si="465"/>
        <v>3214.99</v>
      </c>
      <c r="R218">
        <f t="shared" si="466"/>
        <v>2024.88</v>
      </c>
      <c r="S218">
        <f t="shared" si="467"/>
        <v>5868.8</v>
      </c>
      <c r="T218">
        <f t="shared" si="468"/>
        <v>0</v>
      </c>
      <c r="U218">
        <f t="shared" si="469"/>
        <v>9.6</v>
      </c>
      <c r="V218">
        <f t="shared" si="470"/>
        <v>0</v>
      </c>
      <c r="W218">
        <f t="shared" si="471"/>
        <v>0</v>
      </c>
      <c r="X218">
        <f t="shared" si="472"/>
        <v>4108.16</v>
      </c>
      <c r="Y218">
        <f t="shared" si="472"/>
        <v>586.88</v>
      </c>
      <c r="AA218">
        <v>-1</v>
      </c>
      <c r="AB218">
        <f t="shared" si="473"/>
        <v>9410.74</v>
      </c>
      <c r="AC218">
        <f>ROUND((ES218),6)</f>
        <v>326.95</v>
      </c>
      <c r="AD218">
        <f>ROUND((((ET218)-(EU218))+AE218),6)</f>
        <v>3214.99</v>
      </c>
      <c r="AE218">
        <f>ROUND((EU218),6)</f>
        <v>2024.88</v>
      </c>
      <c r="AF218">
        <f>ROUND((EV218),6)</f>
        <v>5868.8</v>
      </c>
      <c r="AG218">
        <f t="shared" si="474"/>
        <v>0</v>
      </c>
      <c r="AH218">
        <f>(EW218)</f>
        <v>9.6</v>
      </c>
      <c r="AI218">
        <f>(EX218)</f>
        <v>0</v>
      </c>
      <c r="AJ218">
        <f t="shared" si="475"/>
        <v>0</v>
      </c>
      <c r="AK218">
        <v>9410.74</v>
      </c>
      <c r="AL218">
        <v>326.95</v>
      </c>
      <c r="AM218">
        <v>3214.99</v>
      </c>
      <c r="AN218">
        <v>2024.88</v>
      </c>
      <c r="AO218">
        <v>5868.8</v>
      </c>
      <c r="AP218">
        <v>0</v>
      </c>
      <c r="AQ218">
        <v>9.6</v>
      </c>
      <c r="AR218">
        <v>0</v>
      </c>
      <c r="AS218">
        <v>0</v>
      </c>
      <c r="AT218">
        <v>70</v>
      </c>
      <c r="AU218">
        <v>10</v>
      </c>
      <c r="AV218">
        <v>1</v>
      </c>
      <c r="AW218">
        <v>1</v>
      </c>
      <c r="AZ218">
        <v>1</v>
      </c>
      <c r="BA218">
        <v>1</v>
      </c>
      <c r="BB218">
        <v>1</v>
      </c>
      <c r="BC218">
        <v>1</v>
      </c>
      <c r="BD218" t="s">
        <v>3</v>
      </c>
      <c r="BE218" t="s">
        <v>3</v>
      </c>
      <c r="BF218" t="s">
        <v>3</v>
      </c>
      <c r="BG218" t="s">
        <v>3</v>
      </c>
      <c r="BH218">
        <v>0</v>
      </c>
      <c r="BI218">
        <v>4</v>
      </c>
      <c r="BJ218" t="s">
        <v>273</v>
      </c>
      <c r="BM218">
        <v>0</v>
      </c>
      <c r="BN218">
        <v>0</v>
      </c>
      <c r="BO218" t="s">
        <v>3</v>
      </c>
      <c r="BP218">
        <v>0</v>
      </c>
      <c r="BQ218">
        <v>1</v>
      </c>
      <c r="BR218">
        <v>0</v>
      </c>
      <c r="BS218">
        <v>1</v>
      </c>
      <c r="BT218">
        <v>1</v>
      </c>
      <c r="BU218">
        <v>1</v>
      </c>
      <c r="BV218">
        <v>1</v>
      </c>
      <c r="BW218">
        <v>1</v>
      </c>
      <c r="BX218">
        <v>1</v>
      </c>
      <c r="BY218" t="s">
        <v>3</v>
      </c>
      <c r="BZ218">
        <v>70</v>
      </c>
      <c r="CA218">
        <v>10</v>
      </c>
      <c r="CB218" t="s">
        <v>3</v>
      </c>
      <c r="CE218">
        <v>0</v>
      </c>
      <c r="CF218">
        <v>0</v>
      </c>
      <c r="CG218">
        <v>0</v>
      </c>
      <c r="CM218">
        <v>0</v>
      </c>
      <c r="CN218" t="s">
        <v>3</v>
      </c>
      <c r="CO218">
        <v>0</v>
      </c>
      <c r="CP218">
        <f t="shared" si="476"/>
        <v>9410.74</v>
      </c>
      <c r="CQ218">
        <f t="shared" si="477"/>
        <v>326.95</v>
      </c>
      <c r="CR218">
        <f>((((ET218)*BB218-(EU218)*BS218)+AE218*BS218)*AV218)</f>
        <v>3214.99</v>
      </c>
      <c r="CS218">
        <f t="shared" si="478"/>
        <v>2024.88</v>
      </c>
      <c r="CT218">
        <f t="shared" si="479"/>
        <v>5868.8</v>
      </c>
      <c r="CU218">
        <f t="shared" si="480"/>
        <v>0</v>
      </c>
      <c r="CV218">
        <f t="shared" si="481"/>
        <v>9.6</v>
      </c>
      <c r="CW218">
        <f t="shared" si="482"/>
        <v>0</v>
      </c>
      <c r="CX218">
        <f t="shared" si="482"/>
        <v>0</v>
      </c>
      <c r="CY218">
        <f t="shared" si="483"/>
        <v>4108.16</v>
      </c>
      <c r="CZ218">
        <f t="shared" si="484"/>
        <v>586.88</v>
      </c>
      <c r="DC218" t="s">
        <v>3</v>
      </c>
      <c r="DD218" t="s">
        <v>3</v>
      </c>
      <c r="DE218" t="s">
        <v>3</v>
      </c>
      <c r="DF218" t="s">
        <v>3</v>
      </c>
      <c r="DG218" t="s">
        <v>3</v>
      </c>
      <c r="DH218" t="s">
        <v>3</v>
      </c>
      <c r="DI218" t="s">
        <v>3</v>
      </c>
      <c r="DJ218" t="s">
        <v>3</v>
      </c>
      <c r="DK218" t="s">
        <v>3</v>
      </c>
      <c r="DL218" t="s">
        <v>3</v>
      </c>
      <c r="DM218" t="s">
        <v>3</v>
      </c>
      <c r="DN218">
        <v>0</v>
      </c>
      <c r="DO218">
        <v>0</v>
      </c>
      <c r="DP218">
        <v>1</v>
      </c>
      <c r="DQ218">
        <v>1</v>
      </c>
      <c r="DU218">
        <v>16987630</v>
      </c>
      <c r="DV218" t="s">
        <v>18</v>
      </c>
      <c r="DW218" t="s">
        <v>18</v>
      </c>
      <c r="DX218">
        <v>1</v>
      </c>
      <c r="DZ218" t="s">
        <v>3</v>
      </c>
      <c r="EA218" t="s">
        <v>3</v>
      </c>
      <c r="EB218" t="s">
        <v>3</v>
      </c>
      <c r="EC218" t="s">
        <v>3</v>
      </c>
      <c r="EE218">
        <v>1441815344</v>
      </c>
      <c r="EF218">
        <v>1</v>
      </c>
      <c r="EG218" t="s">
        <v>20</v>
      </c>
      <c r="EH218">
        <v>0</v>
      </c>
      <c r="EI218" t="s">
        <v>3</v>
      </c>
      <c r="EJ218">
        <v>4</v>
      </c>
      <c r="EK218">
        <v>0</v>
      </c>
      <c r="EL218" t="s">
        <v>21</v>
      </c>
      <c r="EM218" t="s">
        <v>22</v>
      </c>
      <c r="EO218" t="s">
        <v>3</v>
      </c>
      <c r="EQ218">
        <v>1024</v>
      </c>
      <c r="ER218">
        <v>9410.74</v>
      </c>
      <c r="ES218">
        <v>326.95</v>
      </c>
      <c r="ET218">
        <v>3214.99</v>
      </c>
      <c r="EU218">
        <v>2024.88</v>
      </c>
      <c r="EV218">
        <v>5868.8</v>
      </c>
      <c r="EW218">
        <v>9.6</v>
      </c>
      <c r="EX218">
        <v>0</v>
      </c>
      <c r="EY218">
        <v>0</v>
      </c>
      <c r="FQ218">
        <v>0</v>
      </c>
      <c r="FR218">
        <f t="shared" si="485"/>
        <v>0</v>
      </c>
      <c r="FS218">
        <v>0</v>
      </c>
      <c r="FX218">
        <v>70</v>
      </c>
      <c r="FY218">
        <v>10</v>
      </c>
      <c r="GA218" t="s">
        <v>3</v>
      </c>
      <c r="GD218">
        <v>0</v>
      </c>
      <c r="GF218">
        <v>-939616904</v>
      </c>
      <c r="GG218">
        <v>2</v>
      </c>
      <c r="GH218">
        <v>1</v>
      </c>
      <c r="GI218">
        <v>-2</v>
      </c>
      <c r="GJ218">
        <v>0</v>
      </c>
      <c r="GK218">
        <f>ROUND(R218*(R12)/100,2)</f>
        <v>2186.87</v>
      </c>
      <c r="GL218">
        <f t="shared" si="486"/>
        <v>0</v>
      </c>
      <c r="GM218">
        <f t="shared" si="487"/>
        <v>16292.65</v>
      </c>
      <c r="GN218">
        <f t="shared" si="488"/>
        <v>0</v>
      </c>
      <c r="GO218">
        <f t="shared" si="489"/>
        <v>0</v>
      </c>
      <c r="GP218">
        <f t="shared" si="490"/>
        <v>16292.65</v>
      </c>
      <c r="GR218">
        <v>0</v>
      </c>
      <c r="GS218">
        <v>3</v>
      </c>
      <c r="GT218">
        <v>0</v>
      </c>
      <c r="GU218" t="s">
        <v>3</v>
      </c>
      <c r="GV218">
        <f t="shared" si="491"/>
        <v>0</v>
      </c>
      <c r="GW218">
        <v>1</v>
      </c>
      <c r="GX218">
        <f t="shared" si="492"/>
        <v>0</v>
      </c>
      <c r="HA218">
        <v>0</v>
      </c>
      <c r="HB218">
        <v>0</v>
      </c>
      <c r="HC218">
        <f t="shared" si="493"/>
        <v>0</v>
      </c>
      <c r="HE218" t="s">
        <v>3</v>
      </c>
      <c r="HF218" t="s">
        <v>3</v>
      </c>
      <c r="HM218" t="s">
        <v>3</v>
      </c>
      <c r="HN218" t="s">
        <v>3</v>
      </c>
      <c r="HO218" t="s">
        <v>3</v>
      </c>
      <c r="HP218" t="s">
        <v>3</v>
      </c>
      <c r="HQ218" t="s">
        <v>3</v>
      </c>
      <c r="IK218">
        <v>0</v>
      </c>
    </row>
    <row r="219" spans="1:245" x14ac:dyDescent="0.2">
      <c r="A219">
        <v>17</v>
      </c>
      <c r="B219">
        <v>1</v>
      </c>
      <c r="D219">
        <f>ROW(EtalonRes!A531)</f>
        <v>531</v>
      </c>
      <c r="E219" t="s">
        <v>3</v>
      </c>
      <c r="F219" t="s">
        <v>274</v>
      </c>
      <c r="G219" t="s">
        <v>275</v>
      </c>
      <c r="H219" t="s">
        <v>222</v>
      </c>
      <c r="I219">
        <v>1</v>
      </c>
      <c r="J219">
        <v>0</v>
      </c>
      <c r="K219">
        <v>1</v>
      </c>
      <c r="O219">
        <f t="shared" si="463"/>
        <v>38028.959999999999</v>
      </c>
      <c r="P219">
        <f t="shared" si="464"/>
        <v>60.12</v>
      </c>
      <c r="Q219">
        <f t="shared" si="465"/>
        <v>14490.72</v>
      </c>
      <c r="R219">
        <f t="shared" si="466"/>
        <v>8876.76</v>
      </c>
      <c r="S219">
        <f t="shared" si="467"/>
        <v>23478.12</v>
      </c>
      <c r="T219">
        <f t="shared" si="468"/>
        <v>0</v>
      </c>
      <c r="U219">
        <f t="shared" si="469"/>
        <v>42.2</v>
      </c>
      <c r="V219">
        <f t="shared" si="470"/>
        <v>0</v>
      </c>
      <c r="W219">
        <f t="shared" si="471"/>
        <v>0</v>
      </c>
      <c r="X219">
        <f t="shared" si="472"/>
        <v>16434.68</v>
      </c>
      <c r="Y219">
        <f t="shared" si="472"/>
        <v>2347.81</v>
      </c>
      <c r="AA219">
        <v>-1</v>
      </c>
      <c r="AB219">
        <f t="shared" si="473"/>
        <v>38028.959999999999</v>
      </c>
      <c r="AC219">
        <f>ROUND(((ES219*4)),6)</f>
        <v>60.12</v>
      </c>
      <c r="AD219">
        <f>ROUND(((((ET219*4))-((EU219*4)))+AE219),6)</f>
        <v>14490.72</v>
      </c>
      <c r="AE219">
        <f>ROUND(((EU219*4)),6)</f>
        <v>8876.76</v>
      </c>
      <c r="AF219">
        <f>ROUND(((EV219*4)),6)</f>
        <v>23478.12</v>
      </c>
      <c r="AG219">
        <f t="shared" si="474"/>
        <v>0</v>
      </c>
      <c r="AH219">
        <f>((EW219*4))</f>
        <v>42.2</v>
      </c>
      <c r="AI219">
        <f>((EX219*4))</f>
        <v>0</v>
      </c>
      <c r="AJ219">
        <f t="shared" si="475"/>
        <v>0</v>
      </c>
      <c r="AK219">
        <v>9507.24</v>
      </c>
      <c r="AL219">
        <v>15.03</v>
      </c>
      <c r="AM219">
        <v>3622.68</v>
      </c>
      <c r="AN219">
        <v>2219.19</v>
      </c>
      <c r="AO219">
        <v>5869.53</v>
      </c>
      <c r="AP219">
        <v>0</v>
      </c>
      <c r="AQ219">
        <v>10.55</v>
      </c>
      <c r="AR219">
        <v>0</v>
      </c>
      <c r="AS219">
        <v>0</v>
      </c>
      <c r="AT219">
        <v>70</v>
      </c>
      <c r="AU219">
        <v>10</v>
      </c>
      <c r="AV219">
        <v>1</v>
      </c>
      <c r="AW219">
        <v>1</v>
      </c>
      <c r="AZ219">
        <v>1</v>
      </c>
      <c r="BA219">
        <v>1</v>
      </c>
      <c r="BB219">
        <v>1</v>
      </c>
      <c r="BC219">
        <v>1</v>
      </c>
      <c r="BD219" t="s">
        <v>3</v>
      </c>
      <c r="BE219" t="s">
        <v>3</v>
      </c>
      <c r="BF219" t="s">
        <v>3</v>
      </c>
      <c r="BG219" t="s">
        <v>3</v>
      </c>
      <c r="BH219">
        <v>0</v>
      </c>
      <c r="BI219">
        <v>4</v>
      </c>
      <c r="BJ219" t="s">
        <v>276</v>
      </c>
      <c r="BM219">
        <v>0</v>
      </c>
      <c r="BN219">
        <v>0</v>
      </c>
      <c r="BO219" t="s">
        <v>3</v>
      </c>
      <c r="BP219">
        <v>0</v>
      </c>
      <c r="BQ219">
        <v>1</v>
      </c>
      <c r="BR219">
        <v>0</v>
      </c>
      <c r="BS219">
        <v>1</v>
      </c>
      <c r="BT219">
        <v>1</v>
      </c>
      <c r="BU219">
        <v>1</v>
      </c>
      <c r="BV219">
        <v>1</v>
      </c>
      <c r="BW219">
        <v>1</v>
      </c>
      <c r="BX219">
        <v>1</v>
      </c>
      <c r="BY219" t="s">
        <v>3</v>
      </c>
      <c r="BZ219">
        <v>70</v>
      </c>
      <c r="CA219">
        <v>10</v>
      </c>
      <c r="CB219" t="s">
        <v>3</v>
      </c>
      <c r="CE219">
        <v>0</v>
      </c>
      <c r="CF219">
        <v>0</v>
      </c>
      <c r="CG219">
        <v>0</v>
      </c>
      <c r="CM219">
        <v>0</v>
      </c>
      <c r="CN219" t="s">
        <v>3</v>
      </c>
      <c r="CO219">
        <v>0</v>
      </c>
      <c r="CP219">
        <f t="shared" si="476"/>
        <v>38028.959999999999</v>
      </c>
      <c r="CQ219">
        <f t="shared" si="477"/>
        <v>60.12</v>
      </c>
      <c r="CR219">
        <f>(((((ET219*4))*BB219-((EU219*4))*BS219)+AE219*BS219)*AV219)</f>
        <v>14490.72</v>
      </c>
      <c r="CS219">
        <f t="shared" si="478"/>
        <v>8876.76</v>
      </c>
      <c r="CT219">
        <f t="shared" si="479"/>
        <v>23478.12</v>
      </c>
      <c r="CU219">
        <f t="shared" si="480"/>
        <v>0</v>
      </c>
      <c r="CV219">
        <f t="shared" si="481"/>
        <v>42.2</v>
      </c>
      <c r="CW219">
        <f t="shared" si="482"/>
        <v>0</v>
      </c>
      <c r="CX219">
        <f t="shared" si="482"/>
        <v>0</v>
      </c>
      <c r="CY219">
        <f t="shared" si="483"/>
        <v>16434.683999999997</v>
      </c>
      <c r="CZ219">
        <f t="shared" si="484"/>
        <v>2347.8119999999999</v>
      </c>
      <c r="DC219" t="s">
        <v>3</v>
      </c>
      <c r="DD219" t="s">
        <v>93</v>
      </c>
      <c r="DE219" t="s">
        <v>93</v>
      </c>
      <c r="DF219" t="s">
        <v>93</v>
      </c>
      <c r="DG219" t="s">
        <v>93</v>
      </c>
      <c r="DH219" t="s">
        <v>3</v>
      </c>
      <c r="DI219" t="s">
        <v>93</v>
      </c>
      <c r="DJ219" t="s">
        <v>93</v>
      </c>
      <c r="DK219" t="s">
        <v>3</v>
      </c>
      <c r="DL219" t="s">
        <v>3</v>
      </c>
      <c r="DM219" t="s">
        <v>3</v>
      </c>
      <c r="DN219">
        <v>0</v>
      </c>
      <c r="DO219">
        <v>0</v>
      </c>
      <c r="DP219">
        <v>1</v>
      </c>
      <c r="DQ219">
        <v>1</v>
      </c>
      <c r="DU219">
        <v>1013</v>
      </c>
      <c r="DV219" t="s">
        <v>222</v>
      </c>
      <c r="DW219" t="s">
        <v>222</v>
      </c>
      <c r="DX219">
        <v>1</v>
      </c>
      <c r="DZ219" t="s">
        <v>3</v>
      </c>
      <c r="EA219" t="s">
        <v>3</v>
      </c>
      <c r="EB219" t="s">
        <v>3</v>
      </c>
      <c r="EC219" t="s">
        <v>3</v>
      </c>
      <c r="EE219">
        <v>1441815344</v>
      </c>
      <c r="EF219">
        <v>1</v>
      </c>
      <c r="EG219" t="s">
        <v>20</v>
      </c>
      <c r="EH219">
        <v>0</v>
      </c>
      <c r="EI219" t="s">
        <v>3</v>
      </c>
      <c r="EJ219">
        <v>4</v>
      </c>
      <c r="EK219">
        <v>0</v>
      </c>
      <c r="EL219" t="s">
        <v>21</v>
      </c>
      <c r="EM219" t="s">
        <v>22</v>
      </c>
      <c r="EO219" t="s">
        <v>3</v>
      </c>
      <c r="EQ219">
        <v>1024</v>
      </c>
      <c r="ER219">
        <v>9507.24</v>
      </c>
      <c r="ES219">
        <v>15.03</v>
      </c>
      <c r="ET219">
        <v>3622.68</v>
      </c>
      <c r="EU219">
        <v>2219.19</v>
      </c>
      <c r="EV219">
        <v>5869.53</v>
      </c>
      <c r="EW219">
        <v>10.55</v>
      </c>
      <c r="EX219">
        <v>0</v>
      </c>
      <c r="EY219">
        <v>0</v>
      </c>
      <c r="FQ219">
        <v>0</v>
      </c>
      <c r="FR219">
        <f t="shared" si="485"/>
        <v>0</v>
      </c>
      <c r="FS219">
        <v>0</v>
      </c>
      <c r="FX219">
        <v>70</v>
      </c>
      <c r="FY219">
        <v>10</v>
      </c>
      <c r="GA219" t="s">
        <v>3</v>
      </c>
      <c r="GD219">
        <v>0</v>
      </c>
      <c r="GF219">
        <v>-1071680927</v>
      </c>
      <c r="GG219">
        <v>2</v>
      </c>
      <c r="GH219">
        <v>1</v>
      </c>
      <c r="GI219">
        <v>-2</v>
      </c>
      <c r="GJ219">
        <v>0</v>
      </c>
      <c r="GK219">
        <f>ROUND(R219*(R12)/100,2)</f>
        <v>9586.9</v>
      </c>
      <c r="GL219">
        <f t="shared" si="486"/>
        <v>0</v>
      </c>
      <c r="GM219">
        <f t="shared" si="487"/>
        <v>66398.350000000006</v>
      </c>
      <c r="GN219">
        <f t="shared" si="488"/>
        <v>0</v>
      </c>
      <c r="GO219">
        <f t="shared" si="489"/>
        <v>0</v>
      </c>
      <c r="GP219">
        <f t="shared" si="490"/>
        <v>66398.350000000006</v>
      </c>
      <c r="GR219">
        <v>0</v>
      </c>
      <c r="GS219">
        <v>3</v>
      </c>
      <c r="GT219">
        <v>0</v>
      </c>
      <c r="GU219" t="s">
        <v>3</v>
      </c>
      <c r="GV219">
        <f t="shared" si="491"/>
        <v>0</v>
      </c>
      <c r="GW219">
        <v>1</v>
      </c>
      <c r="GX219">
        <f t="shared" si="492"/>
        <v>0</v>
      </c>
      <c r="HA219">
        <v>0</v>
      </c>
      <c r="HB219">
        <v>0</v>
      </c>
      <c r="HC219">
        <f t="shared" si="493"/>
        <v>0</v>
      </c>
      <c r="HE219" t="s">
        <v>3</v>
      </c>
      <c r="HF219" t="s">
        <v>3</v>
      </c>
      <c r="HM219" t="s">
        <v>3</v>
      </c>
      <c r="HN219" t="s">
        <v>3</v>
      </c>
      <c r="HO219" t="s">
        <v>3</v>
      </c>
      <c r="HP219" t="s">
        <v>3</v>
      </c>
      <c r="HQ219" t="s">
        <v>3</v>
      </c>
      <c r="IK219">
        <v>0</v>
      </c>
    </row>
    <row r="220" spans="1:245" x14ac:dyDescent="0.2">
      <c r="A220">
        <v>17</v>
      </c>
      <c r="B220">
        <v>1</v>
      </c>
      <c r="D220">
        <f>ROW(EtalonRes!A532)</f>
        <v>532</v>
      </c>
      <c r="E220" t="s">
        <v>3</v>
      </c>
      <c r="F220" t="s">
        <v>251</v>
      </c>
      <c r="G220" t="s">
        <v>252</v>
      </c>
      <c r="H220" t="s">
        <v>18</v>
      </c>
      <c r="I220">
        <v>2</v>
      </c>
      <c r="J220">
        <v>0</v>
      </c>
      <c r="K220">
        <v>2</v>
      </c>
      <c r="O220">
        <f t="shared" si="463"/>
        <v>1657.36</v>
      </c>
      <c r="P220">
        <f t="shared" si="464"/>
        <v>0</v>
      </c>
      <c r="Q220">
        <f t="shared" si="465"/>
        <v>0</v>
      </c>
      <c r="R220">
        <f t="shared" si="466"/>
        <v>0</v>
      </c>
      <c r="S220">
        <f t="shared" si="467"/>
        <v>1657.36</v>
      </c>
      <c r="T220">
        <f t="shared" si="468"/>
        <v>0</v>
      </c>
      <c r="U220">
        <f t="shared" si="469"/>
        <v>3.2</v>
      </c>
      <c r="V220">
        <f t="shared" si="470"/>
        <v>0</v>
      </c>
      <c r="W220">
        <f t="shared" si="471"/>
        <v>0</v>
      </c>
      <c r="X220">
        <f t="shared" si="472"/>
        <v>1160.1500000000001</v>
      </c>
      <c r="Y220">
        <f t="shared" si="472"/>
        <v>165.74</v>
      </c>
      <c r="AA220">
        <v>-1</v>
      </c>
      <c r="AB220">
        <f t="shared" si="473"/>
        <v>828.68</v>
      </c>
      <c r="AC220">
        <f>ROUND(((ES220*4)),6)</f>
        <v>0</v>
      </c>
      <c r="AD220">
        <f>ROUND(((((ET220*4))-((EU220*4)))+AE220),6)</f>
        <v>0</v>
      </c>
      <c r="AE220">
        <f>ROUND(((EU220*4)),6)</f>
        <v>0</v>
      </c>
      <c r="AF220">
        <f>ROUND(((EV220*4)),6)</f>
        <v>828.68</v>
      </c>
      <c r="AG220">
        <f t="shared" si="474"/>
        <v>0</v>
      </c>
      <c r="AH220">
        <f>((EW220*4))</f>
        <v>1.6</v>
      </c>
      <c r="AI220">
        <f>((EX220*4))</f>
        <v>0</v>
      </c>
      <c r="AJ220">
        <f t="shared" si="475"/>
        <v>0</v>
      </c>
      <c r="AK220">
        <v>207.17</v>
      </c>
      <c r="AL220">
        <v>0</v>
      </c>
      <c r="AM220">
        <v>0</v>
      </c>
      <c r="AN220">
        <v>0</v>
      </c>
      <c r="AO220">
        <v>207.17</v>
      </c>
      <c r="AP220">
        <v>0</v>
      </c>
      <c r="AQ220">
        <v>0.4</v>
      </c>
      <c r="AR220">
        <v>0</v>
      </c>
      <c r="AS220">
        <v>0</v>
      </c>
      <c r="AT220">
        <v>70</v>
      </c>
      <c r="AU220">
        <v>10</v>
      </c>
      <c r="AV220">
        <v>1</v>
      </c>
      <c r="AW220">
        <v>1</v>
      </c>
      <c r="AZ220">
        <v>1</v>
      </c>
      <c r="BA220">
        <v>1</v>
      </c>
      <c r="BB220">
        <v>1</v>
      </c>
      <c r="BC220">
        <v>1</v>
      </c>
      <c r="BD220" t="s">
        <v>3</v>
      </c>
      <c r="BE220" t="s">
        <v>3</v>
      </c>
      <c r="BF220" t="s">
        <v>3</v>
      </c>
      <c r="BG220" t="s">
        <v>3</v>
      </c>
      <c r="BH220">
        <v>0</v>
      </c>
      <c r="BI220">
        <v>4</v>
      </c>
      <c r="BJ220" t="s">
        <v>253</v>
      </c>
      <c r="BM220">
        <v>0</v>
      </c>
      <c r="BN220">
        <v>0</v>
      </c>
      <c r="BO220" t="s">
        <v>3</v>
      </c>
      <c r="BP220">
        <v>0</v>
      </c>
      <c r="BQ220">
        <v>1</v>
      </c>
      <c r="BR220">
        <v>0</v>
      </c>
      <c r="BS220">
        <v>1</v>
      </c>
      <c r="BT220">
        <v>1</v>
      </c>
      <c r="BU220">
        <v>1</v>
      </c>
      <c r="BV220">
        <v>1</v>
      </c>
      <c r="BW220">
        <v>1</v>
      </c>
      <c r="BX220">
        <v>1</v>
      </c>
      <c r="BY220" t="s">
        <v>3</v>
      </c>
      <c r="BZ220">
        <v>70</v>
      </c>
      <c r="CA220">
        <v>10</v>
      </c>
      <c r="CB220" t="s">
        <v>3</v>
      </c>
      <c r="CE220">
        <v>0</v>
      </c>
      <c r="CF220">
        <v>0</v>
      </c>
      <c r="CG220">
        <v>0</v>
      </c>
      <c r="CM220">
        <v>0</v>
      </c>
      <c r="CN220" t="s">
        <v>3</v>
      </c>
      <c r="CO220">
        <v>0</v>
      </c>
      <c r="CP220">
        <f t="shared" si="476"/>
        <v>1657.36</v>
      </c>
      <c r="CQ220">
        <f t="shared" si="477"/>
        <v>0</v>
      </c>
      <c r="CR220">
        <f>(((((ET220*4))*BB220-((EU220*4))*BS220)+AE220*BS220)*AV220)</f>
        <v>0</v>
      </c>
      <c r="CS220">
        <f t="shared" si="478"/>
        <v>0</v>
      </c>
      <c r="CT220">
        <f t="shared" si="479"/>
        <v>828.68</v>
      </c>
      <c r="CU220">
        <f t="shared" si="480"/>
        <v>0</v>
      </c>
      <c r="CV220">
        <f t="shared" si="481"/>
        <v>1.6</v>
      </c>
      <c r="CW220">
        <f t="shared" si="482"/>
        <v>0</v>
      </c>
      <c r="CX220">
        <f t="shared" si="482"/>
        <v>0</v>
      </c>
      <c r="CY220">
        <f t="shared" si="483"/>
        <v>1160.152</v>
      </c>
      <c r="CZ220">
        <f t="shared" si="484"/>
        <v>165.73599999999999</v>
      </c>
      <c r="DC220" t="s">
        <v>3</v>
      </c>
      <c r="DD220" t="s">
        <v>93</v>
      </c>
      <c r="DE220" t="s">
        <v>93</v>
      </c>
      <c r="DF220" t="s">
        <v>93</v>
      </c>
      <c r="DG220" t="s">
        <v>93</v>
      </c>
      <c r="DH220" t="s">
        <v>3</v>
      </c>
      <c r="DI220" t="s">
        <v>93</v>
      </c>
      <c r="DJ220" t="s">
        <v>93</v>
      </c>
      <c r="DK220" t="s">
        <v>3</v>
      </c>
      <c r="DL220" t="s">
        <v>3</v>
      </c>
      <c r="DM220" t="s">
        <v>3</v>
      </c>
      <c r="DN220">
        <v>0</v>
      </c>
      <c r="DO220">
        <v>0</v>
      </c>
      <c r="DP220">
        <v>1</v>
      </c>
      <c r="DQ220">
        <v>1</v>
      </c>
      <c r="DU220">
        <v>16987630</v>
      </c>
      <c r="DV220" t="s">
        <v>18</v>
      </c>
      <c r="DW220" t="s">
        <v>18</v>
      </c>
      <c r="DX220">
        <v>1</v>
      </c>
      <c r="DZ220" t="s">
        <v>3</v>
      </c>
      <c r="EA220" t="s">
        <v>3</v>
      </c>
      <c r="EB220" t="s">
        <v>3</v>
      </c>
      <c r="EC220" t="s">
        <v>3</v>
      </c>
      <c r="EE220">
        <v>1441815344</v>
      </c>
      <c r="EF220">
        <v>1</v>
      </c>
      <c r="EG220" t="s">
        <v>20</v>
      </c>
      <c r="EH220">
        <v>0</v>
      </c>
      <c r="EI220" t="s">
        <v>3</v>
      </c>
      <c r="EJ220">
        <v>4</v>
      </c>
      <c r="EK220">
        <v>0</v>
      </c>
      <c r="EL220" t="s">
        <v>21</v>
      </c>
      <c r="EM220" t="s">
        <v>22</v>
      </c>
      <c r="EO220" t="s">
        <v>3</v>
      </c>
      <c r="EQ220">
        <v>1024</v>
      </c>
      <c r="ER220">
        <v>207.17</v>
      </c>
      <c r="ES220">
        <v>0</v>
      </c>
      <c r="ET220">
        <v>0</v>
      </c>
      <c r="EU220">
        <v>0</v>
      </c>
      <c r="EV220">
        <v>207.17</v>
      </c>
      <c r="EW220">
        <v>0.4</v>
      </c>
      <c r="EX220">
        <v>0</v>
      </c>
      <c r="EY220">
        <v>0</v>
      </c>
      <c r="FQ220">
        <v>0</v>
      </c>
      <c r="FR220">
        <f t="shared" si="485"/>
        <v>0</v>
      </c>
      <c r="FS220">
        <v>0</v>
      </c>
      <c r="FX220">
        <v>70</v>
      </c>
      <c r="FY220">
        <v>10</v>
      </c>
      <c r="GA220" t="s">
        <v>3</v>
      </c>
      <c r="GD220">
        <v>0</v>
      </c>
      <c r="GF220">
        <v>-1777342782</v>
      </c>
      <c r="GG220">
        <v>2</v>
      </c>
      <c r="GH220">
        <v>1</v>
      </c>
      <c r="GI220">
        <v>-2</v>
      </c>
      <c r="GJ220">
        <v>0</v>
      </c>
      <c r="GK220">
        <f>ROUND(R220*(R12)/100,2)</f>
        <v>0</v>
      </c>
      <c r="GL220">
        <f t="shared" si="486"/>
        <v>0</v>
      </c>
      <c r="GM220">
        <f t="shared" si="487"/>
        <v>2983.25</v>
      </c>
      <c r="GN220">
        <f t="shared" si="488"/>
        <v>0</v>
      </c>
      <c r="GO220">
        <f t="shared" si="489"/>
        <v>0</v>
      </c>
      <c r="GP220">
        <f t="shared" si="490"/>
        <v>2983.25</v>
      </c>
      <c r="GR220">
        <v>0</v>
      </c>
      <c r="GS220">
        <v>3</v>
      </c>
      <c r="GT220">
        <v>0</v>
      </c>
      <c r="GU220" t="s">
        <v>3</v>
      </c>
      <c r="GV220">
        <f t="shared" si="491"/>
        <v>0</v>
      </c>
      <c r="GW220">
        <v>1</v>
      </c>
      <c r="GX220">
        <f t="shared" si="492"/>
        <v>0</v>
      </c>
      <c r="HA220">
        <v>0</v>
      </c>
      <c r="HB220">
        <v>0</v>
      </c>
      <c r="HC220">
        <f t="shared" si="493"/>
        <v>0</v>
      </c>
      <c r="HE220" t="s">
        <v>3</v>
      </c>
      <c r="HF220" t="s">
        <v>3</v>
      </c>
      <c r="HM220" t="s">
        <v>3</v>
      </c>
      <c r="HN220" t="s">
        <v>3</v>
      </c>
      <c r="HO220" t="s">
        <v>3</v>
      </c>
      <c r="HP220" t="s">
        <v>3</v>
      </c>
      <c r="HQ220" t="s">
        <v>3</v>
      </c>
      <c r="IK220">
        <v>0</v>
      </c>
    </row>
    <row r="221" spans="1:245" x14ac:dyDescent="0.2">
      <c r="A221">
        <v>19</v>
      </c>
      <c r="B221">
        <v>1</v>
      </c>
      <c r="F221" t="s">
        <v>3</v>
      </c>
      <c r="G221" t="s">
        <v>277</v>
      </c>
      <c r="H221" t="s">
        <v>3</v>
      </c>
      <c r="AA221">
        <v>1</v>
      </c>
      <c r="IK221">
        <v>0</v>
      </c>
    </row>
    <row r="222" spans="1:245" x14ac:dyDescent="0.2">
      <c r="A222">
        <v>17</v>
      </c>
      <c r="B222">
        <v>1</v>
      </c>
      <c r="C222">
        <f>ROW(SmtRes!A419)</f>
        <v>419</v>
      </c>
      <c r="D222">
        <f>ROW(EtalonRes!A542)</f>
        <v>542</v>
      </c>
      <c r="E222" t="s">
        <v>3</v>
      </c>
      <c r="F222" t="s">
        <v>278</v>
      </c>
      <c r="G222" t="s">
        <v>279</v>
      </c>
      <c r="H222" t="s">
        <v>222</v>
      </c>
      <c r="I222">
        <v>1</v>
      </c>
      <c r="J222">
        <v>0</v>
      </c>
      <c r="K222">
        <v>1</v>
      </c>
      <c r="O222">
        <f>ROUND(CP222,2)</f>
        <v>22946.34</v>
      </c>
      <c r="P222">
        <f>ROUND(CQ222*I222,2)</f>
        <v>654.95000000000005</v>
      </c>
      <c r="Q222">
        <f>ROUND(CR222*I222,2)</f>
        <v>0</v>
      </c>
      <c r="R222">
        <f>ROUND(CS222*I222,2)</f>
        <v>0</v>
      </c>
      <c r="S222">
        <f>ROUND(CT222*I222,2)</f>
        <v>22291.39</v>
      </c>
      <c r="T222">
        <f>ROUND(CU222*I222,2)</f>
        <v>0</v>
      </c>
      <c r="U222">
        <f>CV222*I222</f>
        <v>36.1</v>
      </c>
      <c r="V222">
        <f>CW222*I222</f>
        <v>0</v>
      </c>
      <c r="W222">
        <f>ROUND(CX222*I222,2)</f>
        <v>0</v>
      </c>
      <c r="X222">
        <f t="shared" ref="X222:Y226" si="494">ROUND(CY222,2)</f>
        <v>15603.97</v>
      </c>
      <c r="Y222">
        <f t="shared" si="494"/>
        <v>2229.14</v>
      </c>
      <c r="AA222">
        <v>-1</v>
      </c>
      <c r="AB222">
        <f>ROUND((AC222+AD222+AF222),6)</f>
        <v>22946.34</v>
      </c>
      <c r="AC222">
        <f>ROUND((ES222),6)</f>
        <v>654.95000000000005</v>
      </c>
      <c r="AD222">
        <f>ROUND((((ET222)-(EU222))+AE222),6)</f>
        <v>0</v>
      </c>
      <c r="AE222">
        <f>ROUND((EU222),6)</f>
        <v>0</v>
      </c>
      <c r="AF222">
        <f>ROUND((EV222),6)</f>
        <v>22291.39</v>
      </c>
      <c r="AG222">
        <f>ROUND((AP222),6)</f>
        <v>0</v>
      </c>
      <c r="AH222">
        <f>(EW222)</f>
        <v>36.1</v>
      </c>
      <c r="AI222">
        <f>(EX222)</f>
        <v>0</v>
      </c>
      <c r="AJ222">
        <f>(AS222)</f>
        <v>0</v>
      </c>
      <c r="AK222">
        <v>22946.34</v>
      </c>
      <c r="AL222">
        <v>654.95000000000005</v>
      </c>
      <c r="AM222">
        <v>0</v>
      </c>
      <c r="AN222">
        <v>0</v>
      </c>
      <c r="AO222">
        <v>22291.39</v>
      </c>
      <c r="AP222">
        <v>0</v>
      </c>
      <c r="AQ222">
        <v>36.1</v>
      </c>
      <c r="AR222">
        <v>0</v>
      </c>
      <c r="AS222">
        <v>0</v>
      </c>
      <c r="AT222">
        <v>70</v>
      </c>
      <c r="AU222">
        <v>10</v>
      </c>
      <c r="AV222">
        <v>1</v>
      </c>
      <c r="AW222">
        <v>1</v>
      </c>
      <c r="AZ222">
        <v>1</v>
      </c>
      <c r="BA222">
        <v>1</v>
      </c>
      <c r="BB222">
        <v>1</v>
      </c>
      <c r="BC222">
        <v>1</v>
      </c>
      <c r="BD222" t="s">
        <v>3</v>
      </c>
      <c r="BE222" t="s">
        <v>3</v>
      </c>
      <c r="BF222" t="s">
        <v>3</v>
      </c>
      <c r="BG222" t="s">
        <v>3</v>
      </c>
      <c r="BH222">
        <v>0</v>
      </c>
      <c r="BI222">
        <v>4</v>
      </c>
      <c r="BJ222" t="s">
        <v>280</v>
      </c>
      <c r="BM222">
        <v>0</v>
      </c>
      <c r="BN222">
        <v>0</v>
      </c>
      <c r="BO222" t="s">
        <v>3</v>
      </c>
      <c r="BP222">
        <v>0</v>
      </c>
      <c r="BQ222">
        <v>1</v>
      </c>
      <c r="BR222">
        <v>0</v>
      </c>
      <c r="BS222">
        <v>1</v>
      </c>
      <c r="BT222">
        <v>1</v>
      </c>
      <c r="BU222">
        <v>1</v>
      </c>
      <c r="BV222">
        <v>1</v>
      </c>
      <c r="BW222">
        <v>1</v>
      </c>
      <c r="BX222">
        <v>1</v>
      </c>
      <c r="BY222" t="s">
        <v>3</v>
      </c>
      <c r="BZ222">
        <v>70</v>
      </c>
      <c r="CA222">
        <v>10</v>
      </c>
      <c r="CB222" t="s">
        <v>3</v>
      </c>
      <c r="CE222">
        <v>0</v>
      </c>
      <c r="CF222">
        <v>0</v>
      </c>
      <c r="CG222">
        <v>0</v>
      </c>
      <c r="CM222">
        <v>0</v>
      </c>
      <c r="CN222" t="s">
        <v>3</v>
      </c>
      <c r="CO222">
        <v>0</v>
      </c>
      <c r="CP222">
        <f>(P222+Q222+S222)</f>
        <v>22946.34</v>
      </c>
      <c r="CQ222">
        <f>(AC222*BC222*AW222)</f>
        <v>654.95000000000005</v>
      </c>
      <c r="CR222">
        <f>((((ET222)*BB222-(EU222)*BS222)+AE222*BS222)*AV222)</f>
        <v>0</v>
      </c>
      <c r="CS222">
        <f>(AE222*BS222*AV222)</f>
        <v>0</v>
      </c>
      <c r="CT222">
        <f>(AF222*BA222*AV222)</f>
        <v>22291.39</v>
      </c>
      <c r="CU222">
        <f>AG222</f>
        <v>0</v>
      </c>
      <c r="CV222">
        <f>(AH222*AV222)</f>
        <v>36.1</v>
      </c>
      <c r="CW222">
        <f t="shared" ref="CW222:CX226" si="495">AI222</f>
        <v>0</v>
      </c>
      <c r="CX222">
        <f t="shared" si="495"/>
        <v>0</v>
      </c>
      <c r="CY222">
        <f>((S222*BZ222)/100)</f>
        <v>15603.973</v>
      </c>
      <c r="CZ222">
        <f>((S222*CA222)/100)</f>
        <v>2229.1390000000001</v>
      </c>
      <c r="DC222" t="s">
        <v>3</v>
      </c>
      <c r="DD222" t="s">
        <v>3</v>
      </c>
      <c r="DE222" t="s">
        <v>3</v>
      </c>
      <c r="DF222" t="s">
        <v>3</v>
      </c>
      <c r="DG222" t="s">
        <v>3</v>
      </c>
      <c r="DH222" t="s">
        <v>3</v>
      </c>
      <c r="DI222" t="s">
        <v>3</v>
      </c>
      <c r="DJ222" t="s">
        <v>3</v>
      </c>
      <c r="DK222" t="s">
        <v>3</v>
      </c>
      <c r="DL222" t="s">
        <v>3</v>
      </c>
      <c r="DM222" t="s">
        <v>3</v>
      </c>
      <c r="DN222">
        <v>0</v>
      </c>
      <c r="DO222">
        <v>0</v>
      </c>
      <c r="DP222">
        <v>1</v>
      </c>
      <c r="DQ222">
        <v>1</v>
      </c>
      <c r="DU222">
        <v>1013</v>
      </c>
      <c r="DV222" t="s">
        <v>222</v>
      </c>
      <c r="DW222" t="s">
        <v>222</v>
      </c>
      <c r="DX222">
        <v>1</v>
      </c>
      <c r="DZ222" t="s">
        <v>3</v>
      </c>
      <c r="EA222" t="s">
        <v>3</v>
      </c>
      <c r="EB222" t="s">
        <v>3</v>
      </c>
      <c r="EC222" t="s">
        <v>3</v>
      </c>
      <c r="EE222">
        <v>1441815344</v>
      </c>
      <c r="EF222">
        <v>1</v>
      </c>
      <c r="EG222" t="s">
        <v>20</v>
      </c>
      <c r="EH222">
        <v>0</v>
      </c>
      <c r="EI222" t="s">
        <v>3</v>
      </c>
      <c r="EJ222">
        <v>4</v>
      </c>
      <c r="EK222">
        <v>0</v>
      </c>
      <c r="EL222" t="s">
        <v>21</v>
      </c>
      <c r="EM222" t="s">
        <v>22</v>
      </c>
      <c r="EO222" t="s">
        <v>3</v>
      </c>
      <c r="EQ222">
        <v>1024</v>
      </c>
      <c r="ER222">
        <v>22946.34</v>
      </c>
      <c r="ES222">
        <v>654.95000000000005</v>
      </c>
      <c r="ET222">
        <v>0</v>
      </c>
      <c r="EU222">
        <v>0</v>
      </c>
      <c r="EV222">
        <v>22291.39</v>
      </c>
      <c r="EW222">
        <v>36.1</v>
      </c>
      <c r="EX222">
        <v>0</v>
      </c>
      <c r="EY222">
        <v>0</v>
      </c>
      <c r="FQ222">
        <v>0</v>
      </c>
      <c r="FR222">
        <f>ROUND(IF(BI222=3,GM222,0),2)</f>
        <v>0</v>
      </c>
      <c r="FS222">
        <v>0</v>
      </c>
      <c r="FX222">
        <v>70</v>
      </c>
      <c r="FY222">
        <v>10</v>
      </c>
      <c r="GA222" t="s">
        <v>3</v>
      </c>
      <c r="GD222">
        <v>0</v>
      </c>
      <c r="GF222">
        <v>86364489</v>
      </c>
      <c r="GG222">
        <v>2</v>
      </c>
      <c r="GH222">
        <v>1</v>
      </c>
      <c r="GI222">
        <v>-2</v>
      </c>
      <c r="GJ222">
        <v>0</v>
      </c>
      <c r="GK222">
        <f>ROUND(R222*(R12)/100,2)</f>
        <v>0</v>
      </c>
      <c r="GL222">
        <f>ROUND(IF(AND(BH222=3,BI222=3,FS222&lt;&gt;0),P222,0),2)</f>
        <v>0</v>
      </c>
      <c r="GM222">
        <f>ROUND(O222+X222+Y222+GK222,2)+GX222</f>
        <v>40779.449999999997</v>
      </c>
      <c r="GN222">
        <f>IF(OR(BI222=0,BI222=1),GM222-GX222,0)</f>
        <v>0</v>
      </c>
      <c r="GO222">
        <f>IF(BI222=2,GM222-GX222,0)</f>
        <v>0</v>
      </c>
      <c r="GP222">
        <f>IF(BI222=4,GM222-GX222,0)</f>
        <v>40779.449999999997</v>
      </c>
      <c r="GR222">
        <v>0</v>
      </c>
      <c r="GS222">
        <v>3</v>
      </c>
      <c r="GT222">
        <v>0</v>
      </c>
      <c r="GU222" t="s">
        <v>3</v>
      </c>
      <c r="GV222">
        <f>ROUND((GT222),6)</f>
        <v>0</v>
      </c>
      <c r="GW222">
        <v>1</v>
      </c>
      <c r="GX222">
        <f>ROUND(HC222*I222,2)</f>
        <v>0</v>
      </c>
      <c r="HA222">
        <v>0</v>
      </c>
      <c r="HB222">
        <v>0</v>
      </c>
      <c r="HC222">
        <f>GV222*GW222</f>
        <v>0</v>
      </c>
      <c r="HE222" t="s">
        <v>3</v>
      </c>
      <c r="HF222" t="s">
        <v>3</v>
      </c>
      <c r="HM222" t="s">
        <v>3</v>
      </c>
      <c r="HN222" t="s">
        <v>3</v>
      </c>
      <c r="HO222" t="s">
        <v>3</v>
      </c>
      <c r="HP222" t="s">
        <v>3</v>
      </c>
      <c r="HQ222" t="s">
        <v>3</v>
      </c>
      <c r="IK222">
        <v>0</v>
      </c>
    </row>
    <row r="223" spans="1:245" x14ac:dyDescent="0.2">
      <c r="A223">
        <v>17</v>
      </c>
      <c r="B223">
        <v>1</v>
      </c>
      <c r="D223">
        <f>ROW(EtalonRes!A544)</f>
        <v>544</v>
      </c>
      <c r="E223" t="s">
        <v>309</v>
      </c>
      <c r="F223" t="s">
        <v>282</v>
      </c>
      <c r="G223" t="s">
        <v>283</v>
      </c>
      <c r="H223" t="s">
        <v>222</v>
      </c>
      <c r="I223">
        <v>1</v>
      </c>
      <c r="J223">
        <v>0</v>
      </c>
      <c r="K223">
        <v>1</v>
      </c>
      <c r="O223">
        <f>ROUND(CP223,2)</f>
        <v>3158.68</v>
      </c>
      <c r="P223">
        <f>ROUND(CQ223*I223,2)</f>
        <v>0.06</v>
      </c>
      <c r="Q223">
        <f>ROUND(CR223*I223,2)</f>
        <v>0</v>
      </c>
      <c r="R223">
        <f>ROUND(CS223*I223,2)</f>
        <v>0</v>
      </c>
      <c r="S223">
        <f>ROUND(CT223*I223,2)</f>
        <v>3158.62</v>
      </c>
      <c r="T223">
        <f>ROUND(CU223*I223,2)</f>
        <v>0</v>
      </c>
      <c r="U223">
        <f>CV223*I223</f>
        <v>4.76</v>
      </c>
      <c r="V223">
        <f>CW223*I223</f>
        <v>0</v>
      </c>
      <c r="W223">
        <f>ROUND(CX223*I223,2)</f>
        <v>0</v>
      </c>
      <c r="X223">
        <f t="shared" si="494"/>
        <v>2211.0300000000002</v>
      </c>
      <c r="Y223">
        <f t="shared" si="494"/>
        <v>315.86</v>
      </c>
      <c r="AA223">
        <v>1473083510</v>
      </c>
      <c r="AB223">
        <f>ROUND((AC223+AD223+AF223),6)</f>
        <v>3158.68</v>
      </c>
      <c r="AC223">
        <f>ROUND(((ES223*2)),6)</f>
        <v>0.06</v>
      </c>
      <c r="AD223">
        <f>ROUND(((((ET223*2))-((EU223*2)))+AE223),6)</f>
        <v>0</v>
      </c>
      <c r="AE223">
        <f>ROUND(((EU223*2)),6)</f>
        <v>0</v>
      </c>
      <c r="AF223">
        <f>ROUND(((EV223*2)),6)</f>
        <v>3158.62</v>
      </c>
      <c r="AG223">
        <f>ROUND((AP223),6)</f>
        <v>0</v>
      </c>
      <c r="AH223">
        <f>((EW223*2))</f>
        <v>4.76</v>
      </c>
      <c r="AI223">
        <f>((EX223*2))</f>
        <v>0</v>
      </c>
      <c r="AJ223">
        <f>(AS223)</f>
        <v>0</v>
      </c>
      <c r="AK223">
        <v>1579.34</v>
      </c>
      <c r="AL223">
        <v>0.03</v>
      </c>
      <c r="AM223">
        <v>0</v>
      </c>
      <c r="AN223">
        <v>0</v>
      </c>
      <c r="AO223">
        <v>1579.31</v>
      </c>
      <c r="AP223">
        <v>0</v>
      </c>
      <c r="AQ223">
        <v>2.38</v>
      </c>
      <c r="AR223">
        <v>0</v>
      </c>
      <c r="AS223">
        <v>0</v>
      </c>
      <c r="AT223">
        <v>70</v>
      </c>
      <c r="AU223">
        <v>10</v>
      </c>
      <c r="AV223">
        <v>1</v>
      </c>
      <c r="AW223">
        <v>1</v>
      </c>
      <c r="AZ223">
        <v>1</v>
      </c>
      <c r="BA223">
        <v>1</v>
      </c>
      <c r="BB223">
        <v>1</v>
      </c>
      <c r="BC223">
        <v>1</v>
      </c>
      <c r="BD223" t="s">
        <v>3</v>
      </c>
      <c r="BE223" t="s">
        <v>3</v>
      </c>
      <c r="BF223" t="s">
        <v>3</v>
      </c>
      <c r="BG223" t="s">
        <v>3</v>
      </c>
      <c r="BH223">
        <v>0</v>
      </c>
      <c r="BI223">
        <v>4</v>
      </c>
      <c r="BJ223" t="s">
        <v>284</v>
      </c>
      <c r="BM223">
        <v>0</v>
      </c>
      <c r="BN223">
        <v>0</v>
      </c>
      <c r="BO223" t="s">
        <v>3</v>
      </c>
      <c r="BP223">
        <v>0</v>
      </c>
      <c r="BQ223">
        <v>1</v>
      </c>
      <c r="BR223">
        <v>0</v>
      </c>
      <c r="BS223">
        <v>1</v>
      </c>
      <c r="BT223">
        <v>1</v>
      </c>
      <c r="BU223">
        <v>1</v>
      </c>
      <c r="BV223">
        <v>1</v>
      </c>
      <c r="BW223">
        <v>1</v>
      </c>
      <c r="BX223">
        <v>1</v>
      </c>
      <c r="BY223" t="s">
        <v>3</v>
      </c>
      <c r="BZ223">
        <v>70</v>
      </c>
      <c r="CA223">
        <v>10</v>
      </c>
      <c r="CB223" t="s">
        <v>3</v>
      </c>
      <c r="CE223">
        <v>0</v>
      </c>
      <c r="CF223">
        <v>0</v>
      </c>
      <c r="CG223">
        <v>0</v>
      </c>
      <c r="CM223">
        <v>0</v>
      </c>
      <c r="CN223" t="s">
        <v>3</v>
      </c>
      <c r="CO223">
        <v>0</v>
      </c>
      <c r="CP223">
        <f>(P223+Q223+S223)</f>
        <v>3158.68</v>
      </c>
      <c r="CQ223">
        <f>(AC223*BC223*AW223)</f>
        <v>0.06</v>
      </c>
      <c r="CR223">
        <f>(((((ET223*2))*BB223-((EU223*2))*BS223)+AE223*BS223)*AV223)</f>
        <v>0</v>
      </c>
      <c r="CS223">
        <f>(AE223*BS223*AV223)</f>
        <v>0</v>
      </c>
      <c r="CT223">
        <f>(AF223*BA223*AV223)</f>
        <v>3158.62</v>
      </c>
      <c r="CU223">
        <f>AG223</f>
        <v>0</v>
      </c>
      <c r="CV223">
        <f>(AH223*AV223)</f>
        <v>4.76</v>
      </c>
      <c r="CW223">
        <f t="shared" si="495"/>
        <v>0</v>
      </c>
      <c r="CX223">
        <f t="shared" si="495"/>
        <v>0</v>
      </c>
      <c r="CY223">
        <f>((S223*BZ223)/100)</f>
        <v>2211.0340000000001</v>
      </c>
      <c r="CZ223">
        <f>((S223*CA223)/100)</f>
        <v>315.86199999999997</v>
      </c>
      <c r="DC223" t="s">
        <v>3</v>
      </c>
      <c r="DD223" t="s">
        <v>228</v>
      </c>
      <c r="DE223" t="s">
        <v>228</v>
      </c>
      <c r="DF223" t="s">
        <v>228</v>
      </c>
      <c r="DG223" t="s">
        <v>228</v>
      </c>
      <c r="DH223" t="s">
        <v>3</v>
      </c>
      <c r="DI223" t="s">
        <v>228</v>
      </c>
      <c r="DJ223" t="s">
        <v>228</v>
      </c>
      <c r="DK223" t="s">
        <v>3</v>
      </c>
      <c r="DL223" t="s">
        <v>3</v>
      </c>
      <c r="DM223" t="s">
        <v>3</v>
      </c>
      <c r="DN223">
        <v>0</v>
      </c>
      <c r="DO223">
        <v>0</v>
      </c>
      <c r="DP223">
        <v>1</v>
      </c>
      <c r="DQ223">
        <v>1</v>
      </c>
      <c r="DU223">
        <v>1013</v>
      </c>
      <c r="DV223" t="s">
        <v>222</v>
      </c>
      <c r="DW223" t="s">
        <v>222</v>
      </c>
      <c r="DX223">
        <v>1</v>
      </c>
      <c r="DZ223" t="s">
        <v>3</v>
      </c>
      <c r="EA223" t="s">
        <v>3</v>
      </c>
      <c r="EB223" t="s">
        <v>3</v>
      </c>
      <c r="EC223" t="s">
        <v>3</v>
      </c>
      <c r="EE223">
        <v>1441815344</v>
      </c>
      <c r="EF223">
        <v>1</v>
      </c>
      <c r="EG223" t="s">
        <v>20</v>
      </c>
      <c r="EH223">
        <v>0</v>
      </c>
      <c r="EI223" t="s">
        <v>3</v>
      </c>
      <c r="EJ223">
        <v>4</v>
      </c>
      <c r="EK223">
        <v>0</v>
      </c>
      <c r="EL223" t="s">
        <v>21</v>
      </c>
      <c r="EM223" t="s">
        <v>22</v>
      </c>
      <c r="EO223" t="s">
        <v>3</v>
      </c>
      <c r="EQ223">
        <v>0</v>
      </c>
      <c r="ER223">
        <v>1579.34</v>
      </c>
      <c r="ES223">
        <v>0.03</v>
      </c>
      <c r="ET223">
        <v>0</v>
      </c>
      <c r="EU223">
        <v>0</v>
      </c>
      <c r="EV223">
        <v>1579.31</v>
      </c>
      <c r="EW223">
        <v>2.38</v>
      </c>
      <c r="EX223">
        <v>0</v>
      </c>
      <c r="EY223">
        <v>0</v>
      </c>
      <c r="FQ223">
        <v>0</v>
      </c>
      <c r="FR223">
        <f>ROUND(IF(BI223=3,GM223,0),2)</f>
        <v>0</v>
      </c>
      <c r="FS223">
        <v>0</v>
      </c>
      <c r="FX223">
        <v>70</v>
      </c>
      <c r="FY223">
        <v>10</v>
      </c>
      <c r="GA223" t="s">
        <v>3</v>
      </c>
      <c r="GD223">
        <v>0</v>
      </c>
      <c r="GF223">
        <v>1520162509</v>
      </c>
      <c r="GG223">
        <v>2</v>
      </c>
      <c r="GH223">
        <v>1</v>
      </c>
      <c r="GI223">
        <v>-2</v>
      </c>
      <c r="GJ223">
        <v>0</v>
      </c>
      <c r="GK223">
        <f>ROUND(R223*(R12)/100,2)</f>
        <v>0</v>
      </c>
      <c r="GL223">
        <f>ROUND(IF(AND(BH223=3,BI223=3,FS223&lt;&gt;0),P223,0),2)</f>
        <v>0</v>
      </c>
      <c r="GM223">
        <f>ROUND(O223+X223+Y223+GK223,2)+GX223</f>
        <v>5685.57</v>
      </c>
      <c r="GN223">
        <f>IF(OR(BI223=0,BI223=1),GM223-GX223,0)</f>
        <v>0</v>
      </c>
      <c r="GO223">
        <f>IF(BI223=2,GM223-GX223,0)</f>
        <v>0</v>
      </c>
      <c r="GP223">
        <f>IF(BI223=4,GM223-GX223,0)</f>
        <v>5685.57</v>
      </c>
      <c r="GR223">
        <v>0</v>
      </c>
      <c r="GS223">
        <v>3</v>
      </c>
      <c r="GT223">
        <v>0</v>
      </c>
      <c r="GU223" t="s">
        <v>3</v>
      </c>
      <c r="GV223">
        <f>ROUND((GT223),6)</f>
        <v>0</v>
      </c>
      <c r="GW223">
        <v>1</v>
      </c>
      <c r="GX223">
        <f>ROUND(HC223*I223,2)</f>
        <v>0</v>
      </c>
      <c r="HA223">
        <v>0</v>
      </c>
      <c r="HB223">
        <v>0</v>
      </c>
      <c r="HC223">
        <f>GV223*GW223</f>
        <v>0</v>
      </c>
      <c r="HE223" t="s">
        <v>3</v>
      </c>
      <c r="HF223" t="s">
        <v>3</v>
      </c>
      <c r="HM223" t="s">
        <v>3</v>
      </c>
      <c r="HN223" t="s">
        <v>3</v>
      </c>
      <c r="HO223" t="s">
        <v>3</v>
      </c>
      <c r="HP223" t="s">
        <v>3</v>
      </c>
      <c r="HQ223" t="s">
        <v>3</v>
      </c>
      <c r="IK223">
        <v>0</v>
      </c>
    </row>
    <row r="224" spans="1:245" x14ac:dyDescent="0.2">
      <c r="A224">
        <v>17</v>
      </c>
      <c r="B224">
        <v>1</v>
      </c>
      <c r="D224">
        <f>ROW(EtalonRes!A546)</f>
        <v>546</v>
      </c>
      <c r="E224" t="s">
        <v>3</v>
      </c>
      <c r="F224" t="s">
        <v>285</v>
      </c>
      <c r="G224" t="s">
        <v>286</v>
      </c>
      <c r="H224" t="s">
        <v>222</v>
      </c>
      <c r="I224">
        <v>1</v>
      </c>
      <c r="J224">
        <v>0</v>
      </c>
      <c r="K224">
        <v>1</v>
      </c>
      <c r="O224">
        <f>ROUND(CP224,2)</f>
        <v>1459.94</v>
      </c>
      <c r="P224">
        <f>ROUND(CQ224*I224,2)</f>
        <v>0.08</v>
      </c>
      <c r="Q224">
        <f>ROUND(CR224*I224,2)</f>
        <v>0</v>
      </c>
      <c r="R224">
        <f>ROUND(CS224*I224,2)</f>
        <v>0</v>
      </c>
      <c r="S224">
        <f>ROUND(CT224*I224,2)</f>
        <v>1459.86</v>
      </c>
      <c r="T224">
        <f>ROUND(CU224*I224,2)</f>
        <v>0</v>
      </c>
      <c r="U224">
        <f>CV224*I224</f>
        <v>2.2000000000000002</v>
      </c>
      <c r="V224">
        <f>CW224*I224</f>
        <v>0</v>
      </c>
      <c r="W224">
        <f>ROUND(CX224*I224,2)</f>
        <v>0</v>
      </c>
      <c r="X224">
        <f t="shared" si="494"/>
        <v>1021.9</v>
      </c>
      <c r="Y224">
        <f t="shared" si="494"/>
        <v>145.99</v>
      </c>
      <c r="AA224">
        <v>-1</v>
      </c>
      <c r="AB224">
        <f>ROUND((AC224+AD224+AF224),6)</f>
        <v>1459.94</v>
      </c>
      <c r="AC224">
        <f>ROUND(((ES224*2)),6)</f>
        <v>0.08</v>
      </c>
      <c r="AD224">
        <f>ROUND(((((ET224*2))-((EU224*2)))+AE224),6)</f>
        <v>0</v>
      </c>
      <c r="AE224">
        <f>ROUND(((EU224*2)),6)</f>
        <v>0</v>
      </c>
      <c r="AF224">
        <f>ROUND(((EV224*2)),6)</f>
        <v>1459.86</v>
      </c>
      <c r="AG224">
        <f>ROUND((AP224),6)</f>
        <v>0</v>
      </c>
      <c r="AH224">
        <f>((EW224*2))</f>
        <v>2.2000000000000002</v>
      </c>
      <c r="AI224">
        <f>((EX224*2))</f>
        <v>0</v>
      </c>
      <c r="AJ224">
        <f>(AS224)</f>
        <v>0</v>
      </c>
      <c r="AK224">
        <v>729.97</v>
      </c>
      <c r="AL224">
        <v>0.04</v>
      </c>
      <c r="AM224">
        <v>0</v>
      </c>
      <c r="AN224">
        <v>0</v>
      </c>
      <c r="AO224">
        <v>729.93</v>
      </c>
      <c r="AP224">
        <v>0</v>
      </c>
      <c r="AQ224">
        <v>1.1000000000000001</v>
      </c>
      <c r="AR224">
        <v>0</v>
      </c>
      <c r="AS224">
        <v>0</v>
      </c>
      <c r="AT224">
        <v>70</v>
      </c>
      <c r="AU224">
        <v>10</v>
      </c>
      <c r="AV224">
        <v>1</v>
      </c>
      <c r="AW224">
        <v>1</v>
      </c>
      <c r="AZ224">
        <v>1</v>
      </c>
      <c r="BA224">
        <v>1</v>
      </c>
      <c r="BB224">
        <v>1</v>
      </c>
      <c r="BC224">
        <v>1</v>
      </c>
      <c r="BD224" t="s">
        <v>3</v>
      </c>
      <c r="BE224" t="s">
        <v>3</v>
      </c>
      <c r="BF224" t="s">
        <v>3</v>
      </c>
      <c r="BG224" t="s">
        <v>3</v>
      </c>
      <c r="BH224">
        <v>0</v>
      </c>
      <c r="BI224">
        <v>4</v>
      </c>
      <c r="BJ224" t="s">
        <v>287</v>
      </c>
      <c r="BM224">
        <v>0</v>
      </c>
      <c r="BN224">
        <v>0</v>
      </c>
      <c r="BO224" t="s">
        <v>3</v>
      </c>
      <c r="BP224">
        <v>0</v>
      </c>
      <c r="BQ224">
        <v>1</v>
      </c>
      <c r="BR224">
        <v>0</v>
      </c>
      <c r="BS224">
        <v>1</v>
      </c>
      <c r="BT224">
        <v>1</v>
      </c>
      <c r="BU224">
        <v>1</v>
      </c>
      <c r="BV224">
        <v>1</v>
      </c>
      <c r="BW224">
        <v>1</v>
      </c>
      <c r="BX224">
        <v>1</v>
      </c>
      <c r="BY224" t="s">
        <v>3</v>
      </c>
      <c r="BZ224">
        <v>70</v>
      </c>
      <c r="CA224">
        <v>10</v>
      </c>
      <c r="CB224" t="s">
        <v>3</v>
      </c>
      <c r="CE224">
        <v>0</v>
      </c>
      <c r="CF224">
        <v>0</v>
      </c>
      <c r="CG224">
        <v>0</v>
      </c>
      <c r="CM224">
        <v>0</v>
      </c>
      <c r="CN224" t="s">
        <v>3</v>
      </c>
      <c r="CO224">
        <v>0</v>
      </c>
      <c r="CP224">
        <f>(P224+Q224+S224)</f>
        <v>1459.9399999999998</v>
      </c>
      <c r="CQ224">
        <f>(AC224*BC224*AW224)</f>
        <v>0.08</v>
      </c>
      <c r="CR224">
        <f>(((((ET224*2))*BB224-((EU224*2))*BS224)+AE224*BS224)*AV224)</f>
        <v>0</v>
      </c>
      <c r="CS224">
        <f>(AE224*BS224*AV224)</f>
        <v>0</v>
      </c>
      <c r="CT224">
        <f>(AF224*BA224*AV224)</f>
        <v>1459.86</v>
      </c>
      <c r="CU224">
        <f>AG224</f>
        <v>0</v>
      </c>
      <c r="CV224">
        <f>(AH224*AV224)</f>
        <v>2.2000000000000002</v>
      </c>
      <c r="CW224">
        <f t="shared" si="495"/>
        <v>0</v>
      </c>
      <c r="CX224">
        <f t="shared" si="495"/>
        <v>0</v>
      </c>
      <c r="CY224">
        <f>((S224*BZ224)/100)</f>
        <v>1021.9019999999999</v>
      </c>
      <c r="CZ224">
        <f>((S224*CA224)/100)</f>
        <v>145.98599999999999</v>
      </c>
      <c r="DC224" t="s">
        <v>3</v>
      </c>
      <c r="DD224" t="s">
        <v>228</v>
      </c>
      <c r="DE224" t="s">
        <v>228</v>
      </c>
      <c r="DF224" t="s">
        <v>228</v>
      </c>
      <c r="DG224" t="s">
        <v>228</v>
      </c>
      <c r="DH224" t="s">
        <v>3</v>
      </c>
      <c r="DI224" t="s">
        <v>228</v>
      </c>
      <c r="DJ224" t="s">
        <v>228</v>
      </c>
      <c r="DK224" t="s">
        <v>3</v>
      </c>
      <c r="DL224" t="s">
        <v>3</v>
      </c>
      <c r="DM224" t="s">
        <v>3</v>
      </c>
      <c r="DN224">
        <v>0</v>
      </c>
      <c r="DO224">
        <v>0</v>
      </c>
      <c r="DP224">
        <v>1</v>
      </c>
      <c r="DQ224">
        <v>1</v>
      </c>
      <c r="DU224">
        <v>1013</v>
      </c>
      <c r="DV224" t="s">
        <v>222</v>
      </c>
      <c r="DW224" t="s">
        <v>222</v>
      </c>
      <c r="DX224">
        <v>1</v>
      </c>
      <c r="DZ224" t="s">
        <v>3</v>
      </c>
      <c r="EA224" t="s">
        <v>3</v>
      </c>
      <c r="EB224" t="s">
        <v>3</v>
      </c>
      <c r="EC224" t="s">
        <v>3</v>
      </c>
      <c r="EE224">
        <v>1441815344</v>
      </c>
      <c r="EF224">
        <v>1</v>
      </c>
      <c r="EG224" t="s">
        <v>20</v>
      </c>
      <c r="EH224">
        <v>0</v>
      </c>
      <c r="EI224" t="s">
        <v>3</v>
      </c>
      <c r="EJ224">
        <v>4</v>
      </c>
      <c r="EK224">
        <v>0</v>
      </c>
      <c r="EL224" t="s">
        <v>21</v>
      </c>
      <c r="EM224" t="s">
        <v>22</v>
      </c>
      <c r="EO224" t="s">
        <v>3</v>
      </c>
      <c r="EQ224">
        <v>1024</v>
      </c>
      <c r="ER224">
        <v>729.97</v>
      </c>
      <c r="ES224">
        <v>0.04</v>
      </c>
      <c r="ET224">
        <v>0</v>
      </c>
      <c r="EU224">
        <v>0</v>
      </c>
      <c r="EV224">
        <v>729.93</v>
      </c>
      <c r="EW224">
        <v>1.1000000000000001</v>
      </c>
      <c r="EX224">
        <v>0</v>
      </c>
      <c r="EY224">
        <v>0</v>
      </c>
      <c r="FQ224">
        <v>0</v>
      </c>
      <c r="FR224">
        <f>ROUND(IF(BI224=3,GM224,0),2)</f>
        <v>0</v>
      </c>
      <c r="FS224">
        <v>0</v>
      </c>
      <c r="FX224">
        <v>70</v>
      </c>
      <c r="FY224">
        <v>10</v>
      </c>
      <c r="GA224" t="s">
        <v>3</v>
      </c>
      <c r="GD224">
        <v>0</v>
      </c>
      <c r="GF224">
        <v>-1196827880</v>
      </c>
      <c r="GG224">
        <v>2</v>
      </c>
      <c r="GH224">
        <v>1</v>
      </c>
      <c r="GI224">
        <v>-2</v>
      </c>
      <c r="GJ224">
        <v>0</v>
      </c>
      <c r="GK224">
        <f>ROUND(R224*(R12)/100,2)</f>
        <v>0</v>
      </c>
      <c r="GL224">
        <f>ROUND(IF(AND(BH224=3,BI224=3,FS224&lt;&gt;0),P224,0),2)</f>
        <v>0</v>
      </c>
      <c r="GM224">
        <f>ROUND(O224+X224+Y224+GK224,2)+GX224</f>
        <v>2627.83</v>
      </c>
      <c r="GN224">
        <f>IF(OR(BI224=0,BI224=1),GM224-GX224,0)</f>
        <v>0</v>
      </c>
      <c r="GO224">
        <f>IF(BI224=2,GM224-GX224,0)</f>
        <v>0</v>
      </c>
      <c r="GP224">
        <f>IF(BI224=4,GM224-GX224,0)</f>
        <v>2627.83</v>
      </c>
      <c r="GR224">
        <v>0</v>
      </c>
      <c r="GS224">
        <v>3</v>
      </c>
      <c r="GT224">
        <v>0</v>
      </c>
      <c r="GU224" t="s">
        <v>3</v>
      </c>
      <c r="GV224">
        <f>ROUND((GT224),6)</f>
        <v>0</v>
      </c>
      <c r="GW224">
        <v>1</v>
      </c>
      <c r="GX224">
        <f>ROUND(HC224*I224,2)</f>
        <v>0</v>
      </c>
      <c r="HA224">
        <v>0</v>
      </c>
      <c r="HB224">
        <v>0</v>
      </c>
      <c r="HC224">
        <f>GV224*GW224</f>
        <v>0</v>
      </c>
      <c r="HE224" t="s">
        <v>3</v>
      </c>
      <c r="HF224" t="s">
        <v>3</v>
      </c>
      <c r="HM224" t="s">
        <v>3</v>
      </c>
      <c r="HN224" t="s">
        <v>3</v>
      </c>
      <c r="HO224" t="s">
        <v>3</v>
      </c>
      <c r="HP224" t="s">
        <v>3</v>
      </c>
      <c r="HQ224" t="s">
        <v>3</v>
      </c>
      <c r="IK224">
        <v>0</v>
      </c>
    </row>
    <row r="225" spans="1:245" x14ac:dyDescent="0.2">
      <c r="A225">
        <v>17</v>
      </c>
      <c r="B225">
        <v>1</v>
      </c>
      <c r="C225">
        <f>ROW(SmtRes!A423)</f>
        <v>423</v>
      </c>
      <c r="D225">
        <f>ROW(EtalonRes!A550)</f>
        <v>550</v>
      </c>
      <c r="E225" t="s">
        <v>3</v>
      </c>
      <c r="F225" t="s">
        <v>288</v>
      </c>
      <c r="G225" t="s">
        <v>289</v>
      </c>
      <c r="H225" t="s">
        <v>222</v>
      </c>
      <c r="I225">
        <v>1</v>
      </c>
      <c r="J225">
        <v>0</v>
      </c>
      <c r="K225">
        <v>1</v>
      </c>
      <c r="O225">
        <f>ROUND(CP225,2)</f>
        <v>28401.360000000001</v>
      </c>
      <c r="P225">
        <f>ROUND(CQ225*I225,2)</f>
        <v>18.88</v>
      </c>
      <c r="Q225">
        <f>ROUND(CR225*I225,2)</f>
        <v>12705.72</v>
      </c>
      <c r="R225">
        <f>ROUND(CS225*I225,2)</f>
        <v>8031.24</v>
      </c>
      <c r="S225">
        <f>ROUND(CT225*I225,2)</f>
        <v>15676.76</v>
      </c>
      <c r="T225">
        <f>ROUND(CU225*I225,2)</f>
        <v>0</v>
      </c>
      <c r="U225">
        <f>CV225*I225</f>
        <v>25.76</v>
      </c>
      <c r="V225">
        <f>CW225*I225</f>
        <v>0</v>
      </c>
      <c r="W225">
        <f>ROUND(CX225*I225,2)</f>
        <v>0</v>
      </c>
      <c r="X225">
        <f t="shared" si="494"/>
        <v>10973.73</v>
      </c>
      <c r="Y225">
        <f t="shared" si="494"/>
        <v>1567.68</v>
      </c>
      <c r="AA225">
        <v>-1</v>
      </c>
      <c r="AB225">
        <f>ROUND((AC225+AD225+AF225),6)</f>
        <v>28401.360000000001</v>
      </c>
      <c r="AC225">
        <f>ROUND(((ES225*4)),6)</f>
        <v>18.88</v>
      </c>
      <c r="AD225">
        <f>ROUND(((((ET225*4))-((EU225*4)))+AE225),6)</f>
        <v>12705.72</v>
      </c>
      <c r="AE225">
        <f>ROUND(((EU225*4)),6)</f>
        <v>8031.24</v>
      </c>
      <c r="AF225">
        <f>ROUND(((EV225*4)),6)</f>
        <v>15676.76</v>
      </c>
      <c r="AG225">
        <f>ROUND((AP225),6)</f>
        <v>0</v>
      </c>
      <c r="AH225">
        <f>((EW225*4))</f>
        <v>25.76</v>
      </c>
      <c r="AI225">
        <f>((EX225*4))</f>
        <v>0</v>
      </c>
      <c r="AJ225">
        <f>(AS225)</f>
        <v>0</v>
      </c>
      <c r="AK225">
        <v>7100.34</v>
      </c>
      <c r="AL225">
        <v>4.72</v>
      </c>
      <c r="AM225">
        <v>3176.43</v>
      </c>
      <c r="AN225">
        <v>2007.81</v>
      </c>
      <c r="AO225">
        <v>3919.19</v>
      </c>
      <c r="AP225">
        <v>0</v>
      </c>
      <c r="AQ225">
        <v>6.44</v>
      </c>
      <c r="AR225">
        <v>0</v>
      </c>
      <c r="AS225">
        <v>0</v>
      </c>
      <c r="AT225">
        <v>70</v>
      </c>
      <c r="AU225">
        <v>10</v>
      </c>
      <c r="AV225">
        <v>1</v>
      </c>
      <c r="AW225">
        <v>1</v>
      </c>
      <c r="AZ225">
        <v>1</v>
      </c>
      <c r="BA225">
        <v>1</v>
      </c>
      <c r="BB225">
        <v>1</v>
      </c>
      <c r="BC225">
        <v>1</v>
      </c>
      <c r="BD225" t="s">
        <v>3</v>
      </c>
      <c r="BE225" t="s">
        <v>3</v>
      </c>
      <c r="BF225" t="s">
        <v>3</v>
      </c>
      <c r="BG225" t="s">
        <v>3</v>
      </c>
      <c r="BH225">
        <v>0</v>
      </c>
      <c r="BI225">
        <v>4</v>
      </c>
      <c r="BJ225" t="s">
        <v>290</v>
      </c>
      <c r="BM225">
        <v>0</v>
      </c>
      <c r="BN225">
        <v>0</v>
      </c>
      <c r="BO225" t="s">
        <v>3</v>
      </c>
      <c r="BP225">
        <v>0</v>
      </c>
      <c r="BQ225">
        <v>1</v>
      </c>
      <c r="BR225">
        <v>0</v>
      </c>
      <c r="BS225">
        <v>1</v>
      </c>
      <c r="BT225">
        <v>1</v>
      </c>
      <c r="BU225">
        <v>1</v>
      </c>
      <c r="BV225">
        <v>1</v>
      </c>
      <c r="BW225">
        <v>1</v>
      </c>
      <c r="BX225">
        <v>1</v>
      </c>
      <c r="BY225" t="s">
        <v>3</v>
      </c>
      <c r="BZ225">
        <v>70</v>
      </c>
      <c r="CA225">
        <v>10</v>
      </c>
      <c r="CB225" t="s">
        <v>3</v>
      </c>
      <c r="CE225">
        <v>0</v>
      </c>
      <c r="CF225">
        <v>0</v>
      </c>
      <c r="CG225">
        <v>0</v>
      </c>
      <c r="CM225">
        <v>0</v>
      </c>
      <c r="CN225" t="s">
        <v>3</v>
      </c>
      <c r="CO225">
        <v>0</v>
      </c>
      <c r="CP225">
        <f>(P225+Q225+S225)</f>
        <v>28401.360000000001</v>
      </c>
      <c r="CQ225">
        <f>(AC225*BC225*AW225)</f>
        <v>18.88</v>
      </c>
      <c r="CR225">
        <f>(((((ET225*4))*BB225-((EU225*4))*BS225)+AE225*BS225)*AV225)</f>
        <v>12705.72</v>
      </c>
      <c r="CS225">
        <f>(AE225*BS225*AV225)</f>
        <v>8031.24</v>
      </c>
      <c r="CT225">
        <f>(AF225*BA225*AV225)</f>
        <v>15676.76</v>
      </c>
      <c r="CU225">
        <f>AG225</f>
        <v>0</v>
      </c>
      <c r="CV225">
        <f>(AH225*AV225)</f>
        <v>25.76</v>
      </c>
      <c r="CW225">
        <f t="shared" si="495"/>
        <v>0</v>
      </c>
      <c r="CX225">
        <f t="shared" si="495"/>
        <v>0</v>
      </c>
      <c r="CY225">
        <f>((S225*BZ225)/100)</f>
        <v>10973.732</v>
      </c>
      <c r="CZ225">
        <f>((S225*CA225)/100)</f>
        <v>1567.6760000000002</v>
      </c>
      <c r="DC225" t="s">
        <v>3</v>
      </c>
      <c r="DD225" t="s">
        <v>93</v>
      </c>
      <c r="DE225" t="s">
        <v>93</v>
      </c>
      <c r="DF225" t="s">
        <v>93</v>
      </c>
      <c r="DG225" t="s">
        <v>93</v>
      </c>
      <c r="DH225" t="s">
        <v>3</v>
      </c>
      <c r="DI225" t="s">
        <v>93</v>
      </c>
      <c r="DJ225" t="s">
        <v>93</v>
      </c>
      <c r="DK225" t="s">
        <v>3</v>
      </c>
      <c r="DL225" t="s">
        <v>3</v>
      </c>
      <c r="DM225" t="s">
        <v>3</v>
      </c>
      <c r="DN225">
        <v>0</v>
      </c>
      <c r="DO225">
        <v>0</v>
      </c>
      <c r="DP225">
        <v>1</v>
      </c>
      <c r="DQ225">
        <v>1</v>
      </c>
      <c r="DU225">
        <v>1013</v>
      </c>
      <c r="DV225" t="s">
        <v>222</v>
      </c>
      <c r="DW225" t="s">
        <v>222</v>
      </c>
      <c r="DX225">
        <v>1</v>
      </c>
      <c r="DZ225" t="s">
        <v>3</v>
      </c>
      <c r="EA225" t="s">
        <v>3</v>
      </c>
      <c r="EB225" t="s">
        <v>3</v>
      </c>
      <c r="EC225" t="s">
        <v>3</v>
      </c>
      <c r="EE225">
        <v>1441815344</v>
      </c>
      <c r="EF225">
        <v>1</v>
      </c>
      <c r="EG225" t="s">
        <v>20</v>
      </c>
      <c r="EH225">
        <v>0</v>
      </c>
      <c r="EI225" t="s">
        <v>3</v>
      </c>
      <c r="EJ225">
        <v>4</v>
      </c>
      <c r="EK225">
        <v>0</v>
      </c>
      <c r="EL225" t="s">
        <v>21</v>
      </c>
      <c r="EM225" t="s">
        <v>22</v>
      </c>
      <c r="EO225" t="s">
        <v>3</v>
      </c>
      <c r="EQ225">
        <v>1024</v>
      </c>
      <c r="ER225">
        <v>7100.34</v>
      </c>
      <c r="ES225">
        <v>4.72</v>
      </c>
      <c r="ET225">
        <v>3176.43</v>
      </c>
      <c r="EU225">
        <v>2007.81</v>
      </c>
      <c r="EV225">
        <v>3919.19</v>
      </c>
      <c r="EW225">
        <v>6.44</v>
      </c>
      <c r="EX225">
        <v>0</v>
      </c>
      <c r="EY225">
        <v>0</v>
      </c>
      <c r="FQ225">
        <v>0</v>
      </c>
      <c r="FR225">
        <f>ROUND(IF(BI225=3,GM225,0),2)</f>
        <v>0</v>
      </c>
      <c r="FS225">
        <v>0</v>
      </c>
      <c r="FX225">
        <v>70</v>
      </c>
      <c r="FY225">
        <v>10</v>
      </c>
      <c r="GA225" t="s">
        <v>3</v>
      </c>
      <c r="GD225">
        <v>0</v>
      </c>
      <c r="GF225">
        <v>438330013</v>
      </c>
      <c r="GG225">
        <v>2</v>
      </c>
      <c r="GH225">
        <v>1</v>
      </c>
      <c r="GI225">
        <v>-2</v>
      </c>
      <c r="GJ225">
        <v>0</v>
      </c>
      <c r="GK225">
        <f>ROUND(R225*(R12)/100,2)</f>
        <v>8673.74</v>
      </c>
      <c r="GL225">
        <f>ROUND(IF(AND(BH225=3,BI225=3,FS225&lt;&gt;0),P225,0),2)</f>
        <v>0</v>
      </c>
      <c r="GM225">
        <f>ROUND(O225+X225+Y225+GK225,2)+GX225</f>
        <v>49616.51</v>
      </c>
      <c r="GN225">
        <f>IF(OR(BI225=0,BI225=1),GM225-GX225,0)</f>
        <v>0</v>
      </c>
      <c r="GO225">
        <f>IF(BI225=2,GM225-GX225,0)</f>
        <v>0</v>
      </c>
      <c r="GP225">
        <f>IF(BI225=4,GM225-GX225,0)</f>
        <v>49616.51</v>
      </c>
      <c r="GR225">
        <v>0</v>
      </c>
      <c r="GS225">
        <v>3</v>
      </c>
      <c r="GT225">
        <v>0</v>
      </c>
      <c r="GU225" t="s">
        <v>3</v>
      </c>
      <c r="GV225">
        <f>ROUND((GT225),6)</f>
        <v>0</v>
      </c>
      <c r="GW225">
        <v>1</v>
      </c>
      <c r="GX225">
        <f>ROUND(HC225*I225,2)</f>
        <v>0</v>
      </c>
      <c r="HA225">
        <v>0</v>
      </c>
      <c r="HB225">
        <v>0</v>
      </c>
      <c r="HC225">
        <f>GV225*GW225</f>
        <v>0</v>
      </c>
      <c r="HE225" t="s">
        <v>3</v>
      </c>
      <c r="HF225" t="s">
        <v>3</v>
      </c>
      <c r="HM225" t="s">
        <v>3</v>
      </c>
      <c r="HN225" t="s">
        <v>3</v>
      </c>
      <c r="HO225" t="s">
        <v>3</v>
      </c>
      <c r="HP225" t="s">
        <v>3</v>
      </c>
      <c r="HQ225" t="s">
        <v>3</v>
      </c>
      <c r="IK225">
        <v>0</v>
      </c>
    </row>
    <row r="226" spans="1:245" x14ac:dyDescent="0.2">
      <c r="A226">
        <v>17</v>
      </c>
      <c r="B226">
        <v>1</v>
      </c>
      <c r="D226">
        <f>ROW(EtalonRes!A551)</f>
        <v>551</v>
      </c>
      <c r="E226" t="s">
        <v>3</v>
      </c>
      <c r="F226" t="s">
        <v>251</v>
      </c>
      <c r="G226" t="s">
        <v>252</v>
      </c>
      <c r="H226" t="s">
        <v>18</v>
      </c>
      <c r="I226">
        <v>1</v>
      </c>
      <c r="J226">
        <v>0</v>
      </c>
      <c r="K226">
        <v>1</v>
      </c>
      <c r="O226">
        <f>ROUND(CP226,2)</f>
        <v>828.68</v>
      </c>
      <c r="P226">
        <f>ROUND(CQ226*I226,2)</f>
        <v>0</v>
      </c>
      <c r="Q226">
        <f>ROUND(CR226*I226,2)</f>
        <v>0</v>
      </c>
      <c r="R226">
        <f>ROUND(CS226*I226,2)</f>
        <v>0</v>
      </c>
      <c r="S226">
        <f>ROUND(CT226*I226,2)</f>
        <v>828.68</v>
      </c>
      <c r="T226">
        <f>ROUND(CU226*I226,2)</f>
        <v>0</v>
      </c>
      <c r="U226">
        <f>CV226*I226</f>
        <v>1.6</v>
      </c>
      <c r="V226">
        <f>CW226*I226</f>
        <v>0</v>
      </c>
      <c r="W226">
        <f>ROUND(CX226*I226,2)</f>
        <v>0</v>
      </c>
      <c r="X226">
        <f t="shared" si="494"/>
        <v>580.08000000000004</v>
      </c>
      <c r="Y226">
        <f t="shared" si="494"/>
        <v>82.87</v>
      </c>
      <c r="AA226">
        <v>-1</v>
      </c>
      <c r="AB226">
        <f>ROUND((AC226+AD226+AF226),6)</f>
        <v>828.68</v>
      </c>
      <c r="AC226">
        <f>ROUND(((ES226*4)),6)</f>
        <v>0</v>
      </c>
      <c r="AD226">
        <f>ROUND(((((ET226*4))-((EU226*4)))+AE226),6)</f>
        <v>0</v>
      </c>
      <c r="AE226">
        <f>ROUND(((EU226*4)),6)</f>
        <v>0</v>
      </c>
      <c r="AF226">
        <f>ROUND(((EV226*4)),6)</f>
        <v>828.68</v>
      </c>
      <c r="AG226">
        <f>ROUND((AP226),6)</f>
        <v>0</v>
      </c>
      <c r="AH226">
        <f>((EW226*4))</f>
        <v>1.6</v>
      </c>
      <c r="AI226">
        <f>((EX226*4))</f>
        <v>0</v>
      </c>
      <c r="AJ226">
        <f>(AS226)</f>
        <v>0</v>
      </c>
      <c r="AK226">
        <v>207.17</v>
      </c>
      <c r="AL226">
        <v>0</v>
      </c>
      <c r="AM226">
        <v>0</v>
      </c>
      <c r="AN226">
        <v>0</v>
      </c>
      <c r="AO226">
        <v>207.17</v>
      </c>
      <c r="AP226">
        <v>0</v>
      </c>
      <c r="AQ226">
        <v>0.4</v>
      </c>
      <c r="AR226">
        <v>0</v>
      </c>
      <c r="AS226">
        <v>0</v>
      </c>
      <c r="AT226">
        <v>70</v>
      </c>
      <c r="AU226">
        <v>10</v>
      </c>
      <c r="AV226">
        <v>1</v>
      </c>
      <c r="AW226">
        <v>1</v>
      </c>
      <c r="AZ226">
        <v>1</v>
      </c>
      <c r="BA226">
        <v>1</v>
      </c>
      <c r="BB226">
        <v>1</v>
      </c>
      <c r="BC226">
        <v>1</v>
      </c>
      <c r="BD226" t="s">
        <v>3</v>
      </c>
      <c r="BE226" t="s">
        <v>3</v>
      </c>
      <c r="BF226" t="s">
        <v>3</v>
      </c>
      <c r="BG226" t="s">
        <v>3</v>
      </c>
      <c r="BH226">
        <v>0</v>
      </c>
      <c r="BI226">
        <v>4</v>
      </c>
      <c r="BJ226" t="s">
        <v>253</v>
      </c>
      <c r="BM226">
        <v>0</v>
      </c>
      <c r="BN226">
        <v>0</v>
      </c>
      <c r="BO226" t="s">
        <v>3</v>
      </c>
      <c r="BP226">
        <v>0</v>
      </c>
      <c r="BQ226">
        <v>1</v>
      </c>
      <c r="BR226">
        <v>0</v>
      </c>
      <c r="BS226">
        <v>1</v>
      </c>
      <c r="BT226">
        <v>1</v>
      </c>
      <c r="BU226">
        <v>1</v>
      </c>
      <c r="BV226">
        <v>1</v>
      </c>
      <c r="BW226">
        <v>1</v>
      </c>
      <c r="BX226">
        <v>1</v>
      </c>
      <c r="BY226" t="s">
        <v>3</v>
      </c>
      <c r="BZ226">
        <v>70</v>
      </c>
      <c r="CA226">
        <v>10</v>
      </c>
      <c r="CB226" t="s">
        <v>3</v>
      </c>
      <c r="CE226">
        <v>0</v>
      </c>
      <c r="CF226">
        <v>0</v>
      </c>
      <c r="CG226">
        <v>0</v>
      </c>
      <c r="CM226">
        <v>0</v>
      </c>
      <c r="CN226" t="s">
        <v>3</v>
      </c>
      <c r="CO226">
        <v>0</v>
      </c>
      <c r="CP226">
        <f>(P226+Q226+S226)</f>
        <v>828.68</v>
      </c>
      <c r="CQ226">
        <f>(AC226*BC226*AW226)</f>
        <v>0</v>
      </c>
      <c r="CR226">
        <f>(((((ET226*4))*BB226-((EU226*4))*BS226)+AE226*BS226)*AV226)</f>
        <v>0</v>
      </c>
      <c r="CS226">
        <f>(AE226*BS226*AV226)</f>
        <v>0</v>
      </c>
      <c r="CT226">
        <f>(AF226*BA226*AV226)</f>
        <v>828.68</v>
      </c>
      <c r="CU226">
        <f>AG226</f>
        <v>0</v>
      </c>
      <c r="CV226">
        <f>(AH226*AV226)</f>
        <v>1.6</v>
      </c>
      <c r="CW226">
        <f t="shared" si="495"/>
        <v>0</v>
      </c>
      <c r="CX226">
        <f t="shared" si="495"/>
        <v>0</v>
      </c>
      <c r="CY226">
        <f>((S226*BZ226)/100)</f>
        <v>580.07600000000002</v>
      </c>
      <c r="CZ226">
        <f>((S226*CA226)/100)</f>
        <v>82.867999999999995</v>
      </c>
      <c r="DC226" t="s">
        <v>3</v>
      </c>
      <c r="DD226" t="s">
        <v>93</v>
      </c>
      <c r="DE226" t="s">
        <v>93</v>
      </c>
      <c r="DF226" t="s">
        <v>93</v>
      </c>
      <c r="DG226" t="s">
        <v>93</v>
      </c>
      <c r="DH226" t="s">
        <v>3</v>
      </c>
      <c r="DI226" t="s">
        <v>93</v>
      </c>
      <c r="DJ226" t="s">
        <v>93</v>
      </c>
      <c r="DK226" t="s">
        <v>3</v>
      </c>
      <c r="DL226" t="s">
        <v>3</v>
      </c>
      <c r="DM226" t="s">
        <v>3</v>
      </c>
      <c r="DN226">
        <v>0</v>
      </c>
      <c r="DO226">
        <v>0</v>
      </c>
      <c r="DP226">
        <v>1</v>
      </c>
      <c r="DQ226">
        <v>1</v>
      </c>
      <c r="DU226">
        <v>16987630</v>
      </c>
      <c r="DV226" t="s">
        <v>18</v>
      </c>
      <c r="DW226" t="s">
        <v>18</v>
      </c>
      <c r="DX226">
        <v>1</v>
      </c>
      <c r="DZ226" t="s">
        <v>3</v>
      </c>
      <c r="EA226" t="s">
        <v>3</v>
      </c>
      <c r="EB226" t="s">
        <v>3</v>
      </c>
      <c r="EC226" t="s">
        <v>3</v>
      </c>
      <c r="EE226">
        <v>1441815344</v>
      </c>
      <c r="EF226">
        <v>1</v>
      </c>
      <c r="EG226" t="s">
        <v>20</v>
      </c>
      <c r="EH226">
        <v>0</v>
      </c>
      <c r="EI226" t="s">
        <v>3</v>
      </c>
      <c r="EJ226">
        <v>4</v>
      </c>
      <c r="EK226">
        <v>0</v>
      </c>
      <c r="EL226" t="s">
        <v>21</v>
      </c>
      <c r="EM226" t="s">
        <v>22</v>
      </c>
      <c r="EO226" t="s">
        <v>3</v>
      </c>
      <c r="EQ226">
        <v>1024</v>
      </c>
      <c r="ER226">
        <v>207.17</v>
      </c>
      <c r="ES226">
        <v>0</v>
      </c>
      <c r="ET226">
        <v>0</v>
      </c>
      <c r="EU226">
        <v>0</v>
      </c>
      <c r="EV226">
        <v>207.17</v>
      </c>
      <c r="EW226">
        <v>0.4</v>
      </c>
      <c r="EX226">
        <v>0</v>
      </c>
      <c r="EY226">
        <v>0</v>
      </c>
      <c r="FQ226">
        <v>0</v>
      </c>
      <c r="FR226">
        <f>ROUND(IF(BI226=3,GM226,0),2)</f>
        <v>0</v>
      </c>
      <c r="FS226">
        <v>0</v>
      </c>
      <c r="FX226">
        <v>70</v>
      </c>
      <c r="FY226">
        <v>10</v>
      </c>
      <c r="GA226" t="s">
        <v>3</v>
      </c>
      <c r="GD226">
        <v>0</v>
      </c>
      <c r="GF226">
        <v>-1777342782</v>
      </c>
      <c r="GG226">
        <v>2</v>
      </c>
      <c r="GH226">
        <v>1</v>
      </c>
      <c r="GI226">
        <v>-2</v>
      </c>
      <c r="GJ226">
        <v>0</v>
      </c>
      <c r="GK226">
        <f>ROUND(R226*(R12)/100,2)</f>
        <v>0</v>
      </c>
      <c r="GL226">
        <f>ROUND(IF(AND(BH226=3,BI226=3,FS226&lt;&gt;0),P226,0),2)</f>
        <v>0</v>
      </c>
      <c r="GM226">
        <f>ROUND(O226+X226+Y226+GK226,2)+GX226</f>
        <v>1491.63</v>
      </c>
      <c r="GN226">
        <f>IF(OR(BI226=0,BI226=1),GM226-GX226,0)</f>
        <v>0</v>
      </c>
      <c r="GO226">
        <f>IF(BI226=2,GM226-GX226,0)</f>
        <v>0</v>
      </c>
      <c r="GP226">
        <f>IF(BI226=4,GM226-GX226,0)</f>
        <v>1491.63</v>
      </c>
      <c r="GR226">
        <v>0</v>
      </c>
      <c r="GS226">
        <v>3</v>
      </c>
      <c r="GT226">
        <v>0</v>
      </c>
      <c r="GU226" t="s">
        <v>3</v>
      </c>
      <c r="GV226">
        <f>ROUND((GT226),6)</f>
        <v>0</v>
      </c>
      <c r="GW226">
        <v>1</v>
      </c>
      <c r="GX226">
        <f>ROUND(HC226*I226,2)</f>
        <v>0</v>
      </c>
      <c r="HA226">
        <v>0</v>
      </c>
      <c r="HB226">
        <v>0</v>
      </c>
      <c r="HC226">
        <f>GV226*GW226</f>
        <v>0</v>
      </c>
      <c r="HE226" t="s">
        <v>3</v>
      </c>
      <c r="HF226" t="s">
        <v>3</v>
      </c>
      <c r="HM226" t="s">
        <v>3</v>
      </c>
      <c r="HN226" t="s">
        <v>3</v>
      </c>
      <c r="HO226" t="s">
        <v>3</v>
      </c>
      <c r="HP226" t="s">
        <v>3</v>
      </c>
      <c r="HQ226" t="s">
        <v>3</v>
      </c>
      <c r="IK226">
        <v>0</v>
      </c>
    </row>
    <row r="227" spans="1:245" x14ac:dyDescent="0.2">
      <c r="A227">
        <v>19</v>
      </c>
      <c r="B227">
        <v>1</v>
      </c>
      <c r="F227" t="s">
        <v>3</v>
      </c>
      <c r="G227" t="s">
        <v>291</v>
      </c>
      <c r="H227" t="s">
        <v>3</v>
      </c>
      <c r="AA227">
        <v>1</v>
      </c>
      <c r="IK227">
        <v>0</v>
      </c>
    </row>
    <row r="228" spans="1:245" x14ac:dyDescent="0.2">
      <c r="A228">
        <v>17</v>
      </c>
      <c r="B228">
        <v>1</v>
      </c>
      <c r="C228">
        <f>ROW(SmtRes!A433)</f>
        <v>433</v>
      </c>
      <c r="D228">
        <f>ROW(EtalonRes!A561)</f>
        <v>561</v>
      </c>
      <c r="E228" t="s">
        <v>3</v>
      </c>
      <c r="F228" t="s">
        <v>278</v>
      </c>
      <c r="G228" t="s">
        <v>279</v>
      </c>
      <c r="H228" t="s">
        <v>222</v>
      </c>
      <c r="I228">
        <v>1</v>
      </c>
      <c r="J228">
        <v>0</v>
      </c>
      <c r="K228">
        <v>1</v>
      </c>
      <c r="O228">
        <f t="shared" ref="O228:O233" si="496">ROUND(CP228,2)</f>
        <v>22946.34</v>
      </c>
      <c r="P228">
        <f t="shared" ref="P228:P233" si="497">ROUND(CQ228*I228,2)</f>
        <v>654.95000000000005</v>
      </c>
      <c r="Q228">
        <f t="shared" ref="Q228:Q233" si="498">ROUND(CR228*I228,2)</f>
        <v>0</v>
      </c>
      <c r="R228">
        <f t="shared" ref="R228:R233" si="499">ROUND(CS228*I228,2)</f>
        <v>0</v>
      </c>
      <c r="S228">
        <f t="shared" ref="S228:S233" si="500">ROUND(CT228*I228,2)</f>
        <v>22291.39</v>
      </c>
      <c r="T228">
        <f t="shared" ref="T228:T233" si="501">ROUND(CU228*I228,2)</f>
        <v>0</v>
      </c>
      <c r="U228">
        <f t="shared" ref="U228:U233" si="502">CV228*I228</f>
        <v>36.1</v>
      </c>
      <c r="V228">
        <f t="shared" ref="V228:V233" si="503">CW228*I228</f>
        <v>0</v>
      </c>
      <c r="W228">
        <f t="shared" ref="W228:W233" si="504">ROUND(CX228*I228,2)</f>
        <v>0</v>
      </c>
      <c r="X228">
        <f t="shared" ref="X228:Y233" si="505">ROUND(CY228,2)</f>
        <v>15603.97</v>
      </c>
      <c r="Y228">
        <f t="shared" si="505"/>
        <v>2229.14</v>
      </c>
      <c r="AA228">
        <v>-1</v>
      </c>
      <c r="AB228">
        <f t="shared" ref="AB228:AB233" si="506">ROUND((AC228+AD228+AF228),6)</f>
        <v>22946.34</v>
      </c>
      <c r="AC228">
        <f>ROUND((ES228),6)</f>
        <v>654.95000000000005</v>
      </c>
      <c r="AD228">
        <f>ROUND((((ET228)-(EU228))+AE228),6)</f>
        <v>0</v>
      </c>
      <c r="AE228">
        <f>ROUND((EU228),6)</f>
        <v>0</v>
      </c>
      <c r="AF228">
        <f>ROUND((EV228),6)</f>
        <v>22291.39</v>
      </c>
      <c r="AG228">
        <f t="shared" ref="AG228:AG233" si="507">ROUND((AP228),6)</f>
        <v>0</v>
      </c>
      <c r="AH228">
        <f>(EW228)</f>
        <v>36.1</v>
      </c>
      <c r="AI228">
        <f>(EX228)</f>
        <v>0</v>
      </c>
      <c r="AJ228">
        <f t="shared" ref="AJ228:AJ233" si="508">(AS228)</f>
        <v>0</v>
      </c>
      <c r="AK228">
        <v>22946.34</v>
      </c>
      <c r="AL228">
        <v>654.95000000000005</v>
      </c>
      <c r="AM228">
        <v>0</v>
      </c>
      <c r="AN228">
        <v>0</v>
      </c>
      <c r="AO228">
        <v>22291.39</v>
      </c>
      <c r="AP228">
        <v>0</v>
      </c>
      <c r="AQ228">
        <v>36.1</v>
      </c>
      <c r="AR228">
        <v>0</v>
      </c>
      <c r="AS228">
        <v>0</v>
      </c>
      <c r="AT228">
        <v>70</v>
      </c>
      <c r="AU228">
        <v>10</v>
      </c>
      <c r="AV228">
        <v>1</v>
      </c>
      <c r="AW228">
        <v>1</v>
      </c>
      <c r="AZ228">
        <v>1</v>
      </c>
      <c r="BA228">
        <v>1</v>
      </c>
      <c r="BB228">
        <v>1</v>
      </c>
      <c r="BC228">
        <v>1</v>
      </c>
      <c r="BD228" t="s">
        <v>3</v>
      </c>
      <c r="BE228" t="s">
        <v>3</v>
      </c>
      <c r="BF228" t="s">
        <v>3</v>
      </c>
      <c r="BG228" t="s">
        <v>3</v>
      </c>
      <c r="BH228">
        <v>0</v>
      </c>
      <c r="BI228">
        <v>4</v>
      </c>
      <c r="BJ228" t="s">
        <v>280</v>
      </c>
      <c r="BM228">
        <v>0</v>
      </c>
      <c r="BN228">
        <v>0</v>
      </c>
      <c r="BO228" t="s">
        <v>3</v>
      </c>
      <c r="BP228">
        <v>0</v>
      </c>
      <c r="BQ228">
        <v>1</v>
      </c>
      <c r="BR228">
        <v>0</v>
      </c>
      <c r="BS228">
        <v>1</v>
      </c>
      <c r="BT228">
        <v>1</v>
      </c>
      <c r="BU228">
        <v>1</v>
      </c>
      <c r="BV228">
        <v>1</v>
      </c>
      <c r="BW228">
        <v>1</v>
      </c>
      <c r="BX228">
        <v>1</v>
      </c>
      <c r="BY228" t="s">
        <v>3</v>
      </c>
      <c r="BZ228">
        <v>70</v>
      </c>
      <c r="CA228">
        <v>10</v>
      </c>
      <c r="CB228" t="s">
        <v>3</v>
      </c>
      <c r="CE228">
        <v>0</v>
      </c>
      <c r="CF228">
        <v>0</v>
      </c>
      <c r="CG228">
        <v>0</v>
      </c>
      <c r="CM228">
        <v>0</v>
      </c>
      <c r="CN228" t="s">
        <v>3</v>
      </c>
      <c r="CO228">
        <v>0</v>
      </c>
      <c r="CP228">
        <f t="shared" ref="CP228:CP233" si="509">(P228+Q228+S228)</f>
        <v>22946.34</v>
      </c>
      <c r="CQ228">
        <f t="shared" ref="CQ228:CQ233" si="510">(AC228*BC228*AW228)</f>
        <v>654.95000000000005</v>
      </c>
      <c r="CR228">
        <f>((((ET228)*BB228-(EU228)*BS228)+AE228*BS228)*AV228)</f>
        <v>0</v>
      </c>
      <c r="CS228">
        <f t="shared" ref="CS228:CS233" si="511">(AE228*BS228*AV228)</f>
        <v>0</v>
      </c>
      <c r="CT228">
        <f t="shared" ref="CT228:CT233" si="512">(AF228*BA228*AV228)</f>
        <v>22291.39</v>
      </c>
      <c r="CU228">
        <f t="shared" ref="CU228:CU233" si="513">AG228</f>
        <v>0</v>
      </c>
      <c r="CV228">
        <f t="shared" ref="CV228:CV233" si="514">(AH228*AV228)</f>
        <v>36.1</v>
      </c>
      <c r="CW228">
        <f t="shared" ref="CW228:CX233" si="515">AI228</f>
        <v>0</v>
      </c>
      <c r="CX228">
        <f t="shared" si="515"/>
        <v>0</v>
      </c>
      <c r="CY228">
        <f t="shared" ref="CY228:CY233" si="516">((S228*BZ228)/100)</f>
        <v>15603.973</v>
      </c>
      <c r="CZ228">
        <f t="shared" ref="CZ228:CZ233" si="517">((S228*CA228)/100)</f>
        <v>2229.1390000000001</v>
      </c>
      <c r="DC228" t="s">
        <v>3</v>
      </c>
      <c r="DD228" t="s">
        <v>3</v>
      </c>
      <c r="DE228" t="s">
        <v>3</v>
      </c>
      <c r="DF228" t="s">
        <v>3</v>
      </c>
      <c r="DG228" t="s">
        <v>3</v>
      </c>
      <c r="DH228" t="s">
        <v>3</v>
      </c>
      <c r="DI228" t="s">
        <v>3</v>
      </c>
      <c r="DJ228" t="s">
        <v>3</v>
      </c>
      <c r="DK228" t="s">
        <v>3</v>
      </c>
      <c r="DL228" t="s">
        <v>3</v>
      </c>
      <c r="DM228" t="s">
        <v>3</v>
      </c>
      <c r="DN228">
        <v>0</v>
      </c>
      <c r="DO228">
        <v>0</v>
      </c>
      <c r="DP228">
        <v>1</v>
      </c>
      <c r="DQ228">
        <v>1</v>
      </c>
      <c r="DU228">
        <v>1013</v>
      </c>
      <c r="DV228" t="s">
        <v>222</v>
      </c>
      <c r="DW228" t="s">
        <v>222</v>
      </c>
      <c r="DX228">
        <v>1</v>
      </c>
      <c r="DZ228" t="s">
        <v>3</v>
      </c>
      <c r="EA228" t="s">
        <v>3</v>
      </c>
      <c r="EB228" t="s">
        <v>3</v>
      </c>
      <c r="EC228" t="s">
        <v>3</v>
      </c>
      <c r="EE228">
        <v>1441815344</v>
      </c>
      <c r="EF228">
        <v>1</v>
      </c>
      <c r="EG228" t="s">
        <v>20</v>
      </c>
      <c r="EH228">
        <v>0</v>
      </c>
      <c r="EI228" t="s">
        <v>3</v>
      </c>
      <c r="EJ228">
        <v>4</v>
      </c>
      <c r="EK228">
        <v>0</v>
      </c>
      <c r="EL228" t="s">
        <v>21</v>
      </c>
      <c r="EM228" t="s">
        <v>22</v>
      </c>
      <c r="EO228" t="s">
        <v>3</v>
      </c>
      <c r="EQ228">
        <v>1024</v>
      </c>
      <c r="ER228">
        <v>22946.34</v>
      </c>
      <c r="ES228">
        <v>654.95000000000005</v>
      </c>
      <c r="ET228">
        <v>0</v>
      </c>
      <c r="EU228">
        <v>0</v>
      </c>
      <c r="EV228">
        <v>22291.39</v>
      </c>
      <c r="EW228">
        <v>36.1</v>
      </c>
      <c r="EX228">
        <v>0</v>
      </c>
      <c r="EY228">
        <v>0</v>
      </c>
      <c r="FQ228">
        <v>0</v>
      </c>
      <c r="FR228">
        <f t="shared" ref="FR228:FR233" si="518">ROUND(IF(BI228=3,GM228,0),2)</f>
        <v>0</v>
      </c>
      <c r="FS228">
        <v>0</v>
      </c>
      <c r="FX228">
        <v>70</v>
      </c>
      <c r="FY228">
        <v>10</v>
      </c>
      <c r="GA228" t="s">
        <v>3</v>
      </c>
      <c r="GD228">
        <v>0</v>
      </c>
      <c r="GF228">
        <v>86364489</v>
      </c>
      <c r="GG228">
        <v>2</v>
      </c>
      <c r="GH228">
        <v>1</v>
      </c>
      <c r="GI228">
        <v>-2</v>
      </c>
      <c r="GJ228">
        <v>0</v>
      </c>
      <c r="GK228">
        <f>ROUND(R228*(R12)/100,2)</f>
        <v>0</v>
      </c>
      <c r="GL228">
        <f t="shared" ref="GL228:GL233" si="519">ROUND(IF(AND(BH228=3,BI228=3,FS228&lt;&gt;0),P228,0),2)</f>
        <v>0</v>
      </c>
      <c r="GM228">
        <f t="shared" ref="GM228:GM233" si="520">ROUND(O228+X228+Y228+GK228,2)+GX228</f>
        <v>40779.449999999997</v>
      </c>
      <c r="GN228">
        <f t="shared" ref="GN228:GN233" si="521">IF(OR(BI228=0,BI228=1),GM228-GX228,0)</f>
        <v>0</v>
      </c>
      <c r="GO228">
        <f t="shared" ref="GO228:GO233" si="522">IF(BI228=2,GM228-GX228,0)</f>
        <v>0</v>
      </c>
      <c r="GP228">
        <f t="shared" ref="GP228:GP233" si="523">IF(BI228=4,GM228-GX228,0)</f>
        <v>40779.449999999997</v>
      </c>
      <c r="GR228">
        <v>0</v>
      </c>
      <c r="GS228">
        <v>3</v>
      </c>
      <c r="GT228">
        <v>0</v>
      </c>
      <c r="GU228" t="s">
        <v>3</v>
      </c>
      <c r="GV228">
        <f t="shared" ref="GV228:GV233" si="524">ROUND((GT228),6)</f>
        <v>0</v>
      </c>
      <c r="GW228">
        <v>1</v>
      </c>
      <c r="GX228">
        <f t="shared" ref="GX228:GX233" si="525">ROUND(HC228*I228,2)</f>
        <v>0</v>
      </c>
      <c r="HA228">
        <v>0</v>
      </c>
      <c r="HB228">
        <v>0</v>
      </c>
      <c r="HC228">
        <f t="shared" ref="HC228:HC233" si="526">GV228*GW228</f>
        <v>0</v>
      </c>
      <c r="HE228" t="s">
        <v>3</v>
      </c>
      <c r="HF228" t="s">
        <v>3</v>
      </c>
      <c r="HM228" t="s">
        <v>3</v>
      </c>
      <c r="HN228" t="s">
        <v>3</v>
      </c>
      <c r="HO228" t="s">
        <v>3</v>
      </c>
      <c r="HP228" t="s">
        <v>3</v>
      </c>
      <c r="HQ228" t="s">
        <v>3</v>
      </c>
      <c r="IK228">
        <v>0</v>
      </c>
    </row>
    <row r="229" spans="1:245" x14ac:dyDescent="0.2">
      <c r="A229">
        <v>17</v>
      </c>
      <c r="B229">
        <v>1</v>
      </c>
      <c r="D229">
        <f>ROW(EtalonRes!A563)</f>
        <v>563</v>
      </c>
      <c r="E229" t="s">
        <v>310</v>
      </c>
      <c r="F229" t="s">
        <v>282</v>
      </c>
      <c r="G229" t="s">
        <v>283</v>
      </c>
      <c r="H229" t="s">
        <v>222</v>
      </c>
      <c r="I229">
        <v>1</v>
      </c>
      <c r="J229">
        <v>0</v>
      </c>
      <c r="K229">
        <v>1</v>
      </c>
      <c r="O229">
        <f t="shared" si="496"/>
        <v>3158.68</v>
      </c>
      <c r="P229">
        <f t="shared" si="497"/>
        <v>0.06</v>
      </c>
      <c r="Q229">
        <f t="shared" si="498"/>
        <v>0</v>
      </c>
      <c r="R229">
        <f t="shared" si="499"/>
        <v>0</v>
      </c>
      <c r="S229">
        <f t="shared" si="500"/>
        <v>3158.62</v>
      </c>
      <c r="T229">
        <f t="shared" si="501"/>
        <v>0</v>
      </c>
      <c r="U229">
        <f t="shared" si="502"/>
        <v>4.76</v>
      </c>
      <c r="V229">
        <f t="shared" si="503"/>
        <v>0</v>
      </c>
      <c r="W229">
        <f t="shared" si="504"/>
        <v>0</v>
      </c>
      <c r="X229">
        <f t="shared" si="505"/>
        <v>2211.0300000000002</v>
      </c>
      <c r="Y229">
        <f t="shared" si="505"/>
        <v>315.86</v>
      </c>
      <c r="AA229">
        <v>1473083510</v>
      </c>
      <c r="AB229">
        <f t="shared" si="506"/>
        <v>3158.68</v>
      </c>
      <c r="AC229">
        <f>ROUND(((ES229*2)),6)</f>
        <v>0.06</v>
      </c>
      <c r="AD229">
        <f>ROUND(((((ET229*2))-((EU229*2)))+AE229),6)</f>
        <v>0</v>
      </c>
      <c r="AE229">
        <f>ROUND(((EU229*2)),6)</f>
        <v>0</v>
      </c>
      <c r="AF229">
        <f>ROUND(((EV229*2)),6)</f>
        <v>3158.62</v>
      </c>
      <c r="AG229">
        <f t="shared" si="507"/>
        <v>0</v>
      </c>
      <c r="AH229">
        <f>((EW229*2))</f>
        <v>4.76</v>
      </c>
      <c r="AI229">
        <f>((EX229*2))</f>
        <v>0</v>
      </c>
      <c r="AJ229">
        <f t="shared" si="508"/>
        <v>0</v>
      </c>
      <c r="AK229">
        <v>1579.34</v>
      </c>
      <c r="AL229">
        <v>0.03</v>
      </c>
      <c r="AM229">
        <v>0</v>
      </c>
      <c r="AN229">
        <v>0</v>
      </c>
      <c r="AO229">
        <v>1579.31</v>
      </c>
      <c r="AP229">
        <v>0</v>
      </c>
      <c r="AQ229">
        <v>2.38</v>
      </c>
      <c r="AR229">
        <v>0</v>
      </c>
      <c r="AS229">
        <v>0</v>
      </c>
      <c r="AT229">
        <v>70</v>
      </c>
      <c r="AU229">
        <v>10</v>
      </c>
      <c r="AV229">
        <v>1</v>
      </c>
      <c r="AW229">
        <v>1</v>
      </c>
      <c r="AZ229">
        <v>1</v>
      </c>
      <c r="BA229">
        <v>1</v>
      </c>
      <c r="BB229">
        <v>1</v>
      </c>
      <c r="BC229">
        <v>1</v>
      </c>
      <c r="BD229" t="s">
        <v>3</v>
      </c>
      <c r="BE229" t="s">
        <v>3</v>
      </c>
      <c r="BF229" t="s">
        <v>3</v>
      </c>
      <c r="BG229" t="s">
        <v>3</v>
      </c>
      <c r="BH229">
        <v>0</v>
      </c>
      <c r="BI229">
        <v>4</v>
      </c>
      <c r="BJ229" t="s">
        <v>284</v>
      </c>
      <c r="BM229">
        <v>0</v>
      </c>
      <c r="BN229">
        <v>0</v>
      </c>
      <c r="BO229" t="s">
        <v>3</v>
      </c>
      <c r="BP229">
        <v>0</v>
      </c>
      <c r="BQ229">
        <v>1</v>
      </c>
      <c r="BR229">
        <v>0</v>
      </c>
      <c r="BS229">
        <v>1</v>
      </c>
      <c r="BT229">
        <v>1</v>
      </c>
      <c r="BU229">
        <v>1</v>
      </c>
      <c r="BV229">
        <v>1</v>
      </c>
      <c r="BW229">
        <v>1</v>
      </c>
      <c r="BX229">
        <v>1</v>
      </c>
      <c r="BY229" t="s">
        <v>3</v>
      </c>
      <c r="BZ229">
        <v>70</v>
      </c>
      <c r="CA229">
        <v>10</v>
      </c>
      <c r="CB229" t="s">
        <v>3</v>
      </c>
      <c r="CE229">
        <v>0</v>
      </c>
      <c r="CF229">
        <v>0</v>
      </c>
      <c r="CG229">
        <v>0</v>
      </c>
      <c r="CM229">
        <v>0</v>
      </c>
      <c r="CN229" t="s">
        <v>3</v>
      </c>
      <c r="CO229">
        <v>0</v>
      </c>
      <c r="CP229">
        <f t="shared" si="509"/>
        <v>3158.68</v>
      </c>
      <c r="CQ229">
        <f t="shared" si="510"/>
        <v>0.06</v>
      </c>
      <c r="CR229">
        <f>(((((ET229*2))*BB229-((EU229*2))*BS229)+AE229*BS229)*AV229)</f>
        <v>0</v>
      </c>
      <c r="CS229">
        <f t="shared" si="511"/>
        <v>0</v>
      </c>
      <c r="CT229">
        <f t="shared" si="512"/>
        <v>3158.62</v>
      </c>
      <c r="CU229">
        <f t="shared" si="513"/>
        <v>0</v>
      </c>
      <c r="CV229">
        <f t="shared" si="514"/>
        <v>4.76</v>
      </c>
      <c r="CW229">
        <f t="shared" si="515"/>
        <v>0</v>
      </c>
      <c r="CX229">
        <f t="shared" si="515"/>
        <v>0</v>
      </c>
      <c r="CY229">
        <f t="shared" si="516"/>
        <v>2211.0340000000001</v>
      </c>
      <c r="CZ229">
        <f t="shared" si="517"/>
        <v>315.86199999999997</v>
      </c>
      <c r="DC229" t="s">
        <v>3</v>
      </c>
      <c r="DD229" t="s">
        <v>228</v>
      </c>
      <c r="DE229" t="s">
        <v>228</v>
      </c>
      <c r="DF229" t="s">
        <v>228</v>
      </c>
      <c r="DG229" t="s">
        <v>228</v>
      </c>
      <c r="DH229" t="s">
        <v>3</v>
      </c>
      <c r="DI229" t="s">
        <v>228</v>
      </c>
      <c r="DJ229" t="s">
        <v>228</v>
      </c>
      <c r="DK229" t="s">
        <v>3</v>
      </c>
      <c r="DL229" t="s">
        <v>3</v>
      </c>
      <c r="DM229" t="s">
        <v>3</v>
      </c>
      <c r="DN229">
        <v>0</v>
      </c>
      <c r="DO229">
        <v>0</v>
      </c>
      <c r="DP229">
        <v>1</v>
      </c>
      <c r="DQ229">
        <v>1</v>
      </c>
      <c r="DU229">
        <v>1013</v>
      </c>
      <c r="DV229" t="s">
        <v>222</v>
      </c>
      <c r="DW229" t="s">
        <v>222</v>
      </c>
      <c r="DX229">
        <v>1</v>
      </c>
      <c r="DZ229" t="s">
        <v>3</v>
      </c>
      <c r="EA229" t="s">
        <v>3</v>
      </c>
      <c r="EB229" t="s">
        <v>3</v>
      </c>
      <c r="EC229" t="s">
        <v>3</v>
      </c>
      <c r="EE229">
        <v>1441815344</v>
      </c>
      <c r="EF229">
        <v>1</v>
      </c>
      <c r="EG229" t="s">
        <v>20</v>
      </c>
      <c r="EH229">
        <v>0</v>
      </c>
      <c r="EI229" t="s">
        <v>3</v>
      </c>
      <c r="EJ229">
        <v>4</v>
      </c>
      <c r="EK229">
        <v>0</v>
      </c>
      <c r="EL229" t="s">
        <v>21</v>
      </c>
      <c r="EM229" t="s">
        <v>22</v>
      </c>
      <c r="EO229" t="s">
        <v>3</v>
      </c>
      <c r="EQ229">
        <v>0</v>
      </c>
      <c r="ER229">
        <v>1579.34</v>
      </c>
      <c r="ES229">
        <v>0.03</v>
      </c>
      <c r="ET229">
        <v>0</v>
      </c>
      <c r="EU229">
        <v>0</v>
      </c>
      <c r="EV229">
        <v>1579.31</v>
      </c>
      <c r="EW229">
        <v>2.38</v>
      </c>
      <c r="EX229">
        <v>0</v>
      </c>
      <c r="EY229">
        <v>0</v>
      </c>
      <c r="FQ229">
        <v>0</v>
      </c>
      <c r="FR229">
        <f t="shared" si="518"/>
        <v>0</v>
      </c>
      <c r="FS229">
        <v>0</v>
      </c>
      <c r="FX229">
        <v>70</v>
      </c>
      <c r="FY229">
        <v>10</v>
      </c>
      <c r="GA229" t="s">
        <v>3</v>
      </c>
      <c r="GD229">
        <v>0</v>
      </c>
      <c r="GF229">
        <v>1520162509</v>
      </c>
      <c r="GG229">
        <v>2</v>
      </c>
      <c r="GH229">
        <v>1</v>
      </c>
      <c r="GI229">
        <v>-2</v>
      </c>
      <c r="GJ229">
        <v>0</v>
      </c>
      <c r="GK229">
        <f>ROUND(R229*(R12)/100,2)</f>
        <v>0</v>
      </c>
      <c r="GL229">
        <f t="shared" si="519"/>
        <v>0</v>
      </c>
      <c r="GM229">
        <f t="shared" si="520"/>
        <v>5685.57</v>
      </c>
      <c r="GN229">
        <f t="shared" si="521"/>
        <v>0</v>
      </c>
      <c r="GO229">
        <f t="shared" si="522"/>
        <v>0</v>
      </c>
      <c r="GP229">
        <f t="shared" si="523"/>
        <v>5685.57</v>
      </c>
      <c r="GR229">
        <v>0</v>
      </c>
      <c r="GS229">
        <v>3</v>
      </c>
      <c r="GT229">
        <v>0</v>
      </c>
      <c r="GU229" t="s">
        <v>3</v>
      </c>
      <c r="GV229">
        <f t="shared" si="524"/>
        <v>0</v>
      </c>
      <c r="GW229">
        <v>1</v>
      </c>
      <c r="GX229">
        <f t="shared" si="525"/>
        <v>0</v>
      </c>
      <c r="HA229">
        <v>0</v>
      </c>
      <c r="HB229">
        <v>0</v>
      </c>
      <c r="HC229">
        <f t="shared" si="526"/>
        <v>0</v>
      </c>
      <c r="HE229" t="s">
        <v>3</v>
      </c>
      <c r="HF229" t="s">
        <v>3</v>
      </c>
      <c r="HM229" t="s">
        <v>3</v>
      </c>
      <c r="HN229" t="s">
        <v>3</v>
      </c>
      <c r="HO229" t="s">
        <v>3</v>
      </c>
      <c r="HP229" t="s">
        <v>3</v>
      </c>
      <c r="HQ229" t="s">
        <v>3</v>
      </c>
      <c r="IK229">
        <v>0</v>
      </c>
    </row>
    <row r="230" spans="1:245" x14ac:dyDescent="0.2">
      <c r="A230">
        <v>17</v>
      </c>
      <c r="B230">
        <v>1</v>
      </c>
      <c r="D230">
        <f>ROW(EtalonRes!A565)</f>
        <v>565</v>
      </c>
      <c r="E230" t="s">
        <v>3</v>
      </c>
      <c r="F230" t="s">
        <v>285</v>
      </c>
      <c r="G230" t="s">
        <v>286</v>
      </c>
      <c r="H230" t="s">
        <v>222</v>
      </c>
      <c r="I230">
        <v>1</v>
      </c>
      <c r="J230">
        <v>0</v>
      </c>
      <c r="K230">
        <v>1</v>
      </c>
      <c r="O230">
        <f t="shared" si="496"/>
        <v>1459.94</v>
      </c>
      <c r="P230">
        <f t="shared" si="497"/>
        <v>0.08</v>
      </c>
      <c r="Q230">
        <f t="shared" si="498"/>
        <v>0</v>
      </c>
      <c r="R230">
        <f t="shared" si="499"/>
        <v>0</v>
      </c>
      <c r="S230">
        <f t="shared" si="500"/>
        <v>1459.86</v>
      </c>
      <c r="T230">
        <f t="shared" si="501"/>
        <v>0</v>
      </c>
      <c r="U230">
        <f t="shared" si="502"/>
        <v>2.2000000000000002</v>
      </c>
      <c r="V230">
        <f t="shared" si="503"/>
        <v>0</v>
      </c>
      <c r="W230">
        <f t="shared" si="504"/>
        <v>0</v>
      </c>
      <c r="X230">
        <f t="shared" si="505"/>
        <v>1021.9</v>
      </c>
      <c r="Y230">
        <f t="shared" si="505"/>
        <v>145.99</v>
      </c>
      <c r="AA230">
        <v>-1</v>
      </c>
      <c r="AB230">
        <f t="shared" si="506"/>
        <v>1459.94</v>
      </c>
      <c r="AC230">
        <f>ROUND(((ES230*2)),6)</f>
        <v>0.08</v>
      </c>
      <c r="AD230">
        <f>ROUND(((((ET230*2))-((EU230*2)))+AE230),6)</f>
        <v>0</v>
      </c>
      <c r="AE230">
        <f>ROUND(((EU230*2)),6)</f>
        <v>0</v>
      </c>
      <c r="AF230">
        <f>ROUND(((EV230*2)),6)</f>
        <v>1459.86</v>
      </c>
      <c r="AG230">
        <f t="shared" si="507"/>
        <v>0</v>
      </c>
      <c r="AH230">
        <f>((EW230*2))</f>
        <v>2.2000000000000002</v>
      </c>
      <c r="AI230">
        <f>((EX230*2))</f>
        <v>0</v>
      </c>
      <c r="AJ230">
        <f t="shared" si="508"/>
        <v>0</v>
      </c>
      <c r="AK230">
        <v>729.97</v>
      </c>
      <c r="AL230">
        <v>0.04</v>
      </c>
      <c r="AM230">
        <v>0</v>
      </c>
      <c r="AN230">
        <v>0</v>
      </c>
      <c r="AO230">
        <v>729.93</v>
      </c>
      <c r="AP230">
        <v>0</v>
      </c>
      <c r="AQ230">
        <v>1.1000000000000001</v>
      </c>
      <c r="AR230">
        <v>0</v>
      </c>
      <c r="AS230">
        <v>0</v>
      </c>
      <c r="AT230">
        <v>70</v>
      </c>
      <c r="AU230">
        <v>10</v>
      </c>
      <c r="AV230">
        <v>1</v>
      </c>
      <c r="AW230">
        <v>1</v>
      </c>
      <c r="AZ230">
        <v>1</v>
      </c>
      <c r="BA230">
        <v>1</v>
      </c>
      <c r="BB230">
        <v>1</v>
      </c>
      <c r="BC230">
        <v>1</v>
      </c>
      <c r="BD230" t="s">
        <v>3</v>
      </c>
      <c r="BE230" t="s">
        <v>3</v>
      </c>
      <c r="BF230" t="s">
        <v>3</v>
      </c>
      <c r="BG230" t="s">
        <v>3</v>
      </c>
      <c r="BH230">
        <v>0</v>
      </c>
      <c r="BI230">
        <v>4</v>
      </c>
      <c r="BJ230" t="s">
        <v>287</v>
      </c>
      <c r="BM230">
        <v>0</v>
      </c>
      <c r="BN230">
        <v>0</v>
      </c>
      <c r="BO230" t="s">
        <v>3</v>
      </c>
      <c r="BP230">
        <v>0</v>
      </c>
      <c r="BQ230">
        <v>1</v>
      </c>
      <c r="BR230">
        <v>0</v>
      </c>
      <c r="BS230">
        <v>1</v>
      </c>
      <c r="BT230">
        <v>1</v>
      </c>
      <c r="BU230">
        <v>1</v>
      </c>
      <c r="BV230">
        <v>1</v>
      </c>
      <c r="BW230">
        <v>1</v>
      </c>
      <c r="BX230">
        <v>1</v>
      </c>
      <c r="BY230" t="s">
        <v>3</v>
      </c>
      <c r="BZ230">
        <v>70</v>
      </c>
      <c r="CA230">
        <v>10</v>
      </c>
      <c r="CB230" t="s">
        <v>3</v>
      </c>
      <c r="CE230">
        <v>0</v>
      </c>
      <c r="CF230">
        <v>0</v>
      </c>
      <c r="CG230">
        <v>0</v>
      </c>
      <c r="CM230">
        <v>0</v>
      </c>
      <c r="CN230" t="s">
        <v>3</v>
      </c>
      <c r="CO230">
        <v>0</v>
      </c>
      <c r="CP230">
        <f t="shared" si="509"/>
        <v>1459.9399999999998</v>
      </c>
      <c r="CQ230">
        <f t="shared" si="510"/>
        <v>0.08</v>
      </c>
      <c r="CR230">
        <f>(((((ET230*2))*BB230-((EU230*2))*BS230)+AE230*BS230)*AV230)</f>
        <v>0</v>
      </c>
      <c r="CS230">
        <f t="shared" si="511"/>
        <v>0</v>
      </c>
      <c r="CT230">
        <f t="shared" si="512"/>
        <v>1459.86</v>
      </c>
      <c r="CU230">
        <f t="shared" si="513"/>
        <v>0</v>
      </c>
      <c r="CV230">
        <f t="shared" si="514"/>
        <v>2.2000000000000002</v>
      </c>
      <c r="CW230">
        <f t="shared" si="515"/>
        <v>0</v>
      </c>
      <c r="CX230">
        <f t="shared" si="515"/>
        <v>0</v>
      </c>
      <c r="CY230">
        <f t="shared" si="516"/>
        <v>1021.9019999999999</v>
      </c>
      <c r="CZ230">
        <f t="shared" si="517"/>
        <v>145.98599999999999</v>
      </c>
      <c r="DC230" t="s">
        <v>3</v>
      </c>
      <c r="DD230" t="s">
        <v>228</v>
      </c>
      <c r="DE230" t="s">
        <v>228</v>
      </c>
      <c r="DF230" t="s">
        <v>228</v>
      </c>
      <c r="DG230" t="s">
        <v>228</v>
      </c>
      <c r="DH230" t="s">
        <v>3</v>
      </c>
      <c r="DI230" t="s">
        <v>228</v>
      </c>
      <c r="DJ230" t="s">
        <v>228</v>
      </c>
      <c r="DK230" t="s">
        <v>3</v>
      </c>
      <c r="DL230" t="s">
        <v>3</v>
      </c>
      <c r="DM230" t="s">
        <v>3</v>
      </c>
      <c r="DN230">
        <v>0</v>
      </c>
      <c r="DO230">
        <v>0</v>
      </c>
      <c r="DP230">
        <v>1</v>
      </c>
      <c r="DQ230">
        <v>1</v>
      </c>
      <c r="DU230">
        <v>1013</v>
      </c>
      <c r="DV230" t="s">
        <v>222</v>
      </c>
      <c r="DW230" t="s">
        <v>222</v>
      </c>
      <c r="DX230">
        <v>1</v>
      </c>
      <c r="DZ230" t="s">
        <v>3</v>
      </c>
      <c r="EA230" t="s">
        <v>3</v>
      </c>
      <c r="EB230" t="s">
        <v>3</v>
      </c>
      <c r="EC230" t="s">
        <v>3</v>
      </c>
      <c r="EE230">
        <v>1441815344</v>
      </c>
      <c r="EF230">
        <v>1</v>
      </c>
      <c r="EG230" t="s">
        <v>20</v>
      </c>
      <c r="EH230">
        <v>0</v>
      </c>
      <c r="EI230" t="s">
        <v>3</v>
      </c>
      <c r="EJ230">
        <v>4</v>
      </c>
      <c r="EK230">
        <v>0</v>
      </c>
      <c r="EL230" t="s">
        <v>21</v>
      </c>
      <c r="EM230" t="s">
        <v>22</v>
      </c>
      <c r="EO230" t="s">
        <v>3</v>
      </c>
      <c r="EQ230">
        <v>1024</v>
      </c>
      <c r="ER230">
        <v>729.97</v>
      </c>
      <c r="ES230">
        <v>0.04</v>
      </c>
      <c r="ET230">
        <v>0</v>
      </c>
      <c r="EU230">
        <v>0</v>
      </c>
      <c r="EV230">
        <v>729.93</v>
      </c>
      <c r="EW230">
        <v>1.1000000000000001</v>
      </c>
      <c r="EX230">
        <v>0</v>
      </c>
      <c r="EY230">
        <v>0</v>
      </c>
      <c r="FQ230">
        <v>0</v>
      </c>
      <c r="FR230">
        <f t="shared" si="518"/>
        <v>0</v>
      </c>
      <c r="FS230">
        <v>0</v>
      </c>
      <c r="FX230">
        <v>70</v>
      </c>
      <c r="FY230">
        <v>10</v>
      </c>
      <c r="GA230" t="s">
        <v>3</v>
      </c>
      <c r="GD230">
        <v>0</v>
      </c>
      <c r="GF230">
        <v>-1196827880</v>
      </c>
      <c r="GG230">
        <v>2</v>
      </c>
      <c r="GH230">
        <v>1</v>
      </c>
      <c r="GI230">
        <v>-2</v>
      </c>
      <c r="GJ230">
        <v>0</v>
      </c>
      <c r="GK230">
        <f>ROUND(R230*(R12)/100,2)</f>
        <v>0</v>
      </c>
      <c r="GL230">
        <f t="shared" si="519"/>
        <v>0</v>
      </c>
      <c r="GM230">
        <f t="shared" si="520"/>
        <v>2627.83</v>
      </c>
      <c r="GN230">
        <f t="shared" si="521"/>
        <v>0</v>
      </c>
      <c r="GO230">
        <f t="shared" si="522"/>
        <v>0</v>
      </c>
      <c r="GP230">
        <f t="shared" si="523"/>
        <v>2627.83</v>
      </c>
      <c r="GR230">
        <v>0</v>
      </c>
      <c r="GS230">
        <v>3</v>
      </c>
      <c r="GT230">
        <v>0</v>
      </c>
      <c r="GU230" t="s">
        <v>3</v>
      </c>
      <c r="GV230">
        <f t="shared" si="524"/>
        <v>0</v>
      </c>
      <c r="GW230">
        <v>1</v>
      </c>
      <c r="GX230">
        <f t="shared" si="525"/>
        <v>0</v>
      </c>
      <c r="HA230">
        <v>0</v>
      </c>
      <c r="HB230">
        <v>0</v>
      </c>
      <c r="HC230">
        <f t="shared" si="526"/>
        <v>0</v>
      </c>
      <c r="HE230" t="s">
        <v>3</v>
      </c>
      <c r="HF230" t="s">
        <v>3</v>
      </c>
      <c r="HM230" t="s">
        <v>3</v>
      </c>
      <c r="HN230" t="s">
        <v>3</v>
      </c>
      <c r="HO230" t="s">
        <v>3</v>
      </c>
      <c r="HP230" t="s">
        <v>3</v>
      </c>
      <c r="HQ230" t="s">
        <v>3</v>
      </c>
      <c r="IK230">
        <v>0</v>
      </c>
    </row>
    <row r="231" spans="1:245" x14ac:dyDescent="0.2">
      <c r="A231">
        <v>17</v>
      </c>
      <c r="B231">
        <v>1</v>
      </c>
      <c r="C231">
        <f>ROW(SmtRes!A437)</f>
        <v>437</v>
      </c>
      <c r="D231">
        <f>ROW(EtalonRes!A569)</f>
        <v>569</v>
      </c>
      <c r="E231" t="s">
        <v>3</v>
      </c>
      <c r="F231" t="s">
        <v>288</v>
      </c>
      <c r="G231" t="s">
        <v>289</v>
      </c>
      <c r="H231" t="s">
        <v>222</v>
      </c>
      <c r="I231">
        <v>1</v>
      </c>
      <c r="J231">
        <v>0</v>
      </c>
      <c r="K231">
        <v>1</v>
      </c>
      <c r="O231">
        <f t="shared" si="496"/>
        <v>28401.360000000001</v>
      </c>
      <c r="P231">
        <f t="shared" si="497"/>
        <v>18.88</v>
      </c>
      <c r="Q231">
        <f t="shared" si="498"/>
        <v>12705.72</v>
      </c>
      <c r="R231">
        <f t="shared" si="499"/>
        <v>8031.24</v>
      </c>
      <c r="S231">
        <f t="shared" si="500"/>
        <v>15676.76</v>
      </c>
      <c r="T231">
        <f t="shared" si="501"/>
        <v>0</v>
      </c>
      <c r="U231">
        <f t="shared" si="502"/>
        <v>25.76</v>
      </c>
      <c r="V231">
        <f t="shared" si="503"/>
        <v>0</v>
      </c>
      <c r="W231">
        <f t="shared" si="504"/>
        <v>0</v>
      </c>
      <c r="X231">
        <f t="shared" si="505"/>
        <v>10973.73</v>
      </c>
      <c r="Y231">
        <f t="shared" si="505"/>
        <v>1567.68</v>
      </c>
      <c r="AA231">
        <v>-1</v>
      </c>
      <c r="AB231">
        <f t="shared" si="506"/>
        <v>28401.360000000001</v>
      </c>
      <c r="AC231">
        <f>ROUND(((ES231*4)),6)</f>
        <v>18.88</v>
      </c>
      <c r="AD231">
        <f>ROUND(((((ET231*4))-((EU231*4)))+AE231),6)</f>
        <v>12705.72</v>
      </c>
      <c r="AE231">
        <f>ROUND(((EU231*4)),6)</f>
        <v>8031.24</v>
      </c>
      <c r="AF231">
        <f>ROUND(((EV231*4)),6)</f>
        <v>15676.76</v>
      </c>
      <c r="AG231">
        <f t="shared" si="507"/>
        <v>0</v>
      </c>
      <c r="AH231">
        <f>((EW231*4))</f>
        <v>25.76</v>
      </c>
      <c r="AI231">
        <f>((EX231*4))</f>
        <v>0</v>
      </c>
      <c r="AJ231">
        <f t="shared" si="508"/>
        <v>0</v>
      </c>
      <c r="AK231">
        <v>7100.34</v>
      </c>
      <c r="AL231">
        <v>4.72</v>
      </c>
      <c r="AM231">
        <v>3176.43</v>
      </c>
      <c r="AN231">
        <v>2007.81</v>
      </c>
      <c r="AO231">
        <v>3919.19</v>
      </c>
      <c r="AP231">
        <v>0</v>
      </c>
      <c r="AQ231">
        <v>6.44</v>
      </c>
      <c r="AR231">
        <v>0</v>
      </c>
      <c r="AS231">
        <v>0</v>
      </c>
      <c r="AT231">
        <v>70</v>
      </c>
      <c r="AU231">
        <v>10</v>
      </c>
      <c r="AV231">
        <v>1</v>
      </c>
      <c r="AW231">
        <v>1</v>
      </c>
      <c r="AZ231">
        <v>1</v>
      </c>
      <c r="BA231">
        <v>1</v>
      </c>
      <c r="BB231">
        <v>1</v>
      </c>
      <c r="BC231">
        <v>1</v>
      </c>
      <c r="BD231" t="s">
        <v>3</v>
      </c>
      <c r="BE231" t="s">
        <v>3</v>
      </c>
      <c r="BF231" t="s">
        <v>3</v>
      </c>
      <c r="BG231" t="s">
        <v>3</v>
      </c>
      <c r="BH231">
        <v>0</v>
      </c>
      <c r="BI231">
        <v>4</v>
      </c>
      <c r="BJ231" t="s">
        <v>290</v>
      </c>
      <c r="BM231">
        <v>0</v>
      </c>
      <c r="BN231">
        <v>0</v>
      </c>
      <c r="BO231" t="s">
        <v>3</v>
      </c>
      <c r="BP231">
        <v>0</v>
      </c>
      <c r="BQ231">
        <v>1</v>
      </c>
      <c r="BR231">
        <v>0</v>
      </c>
      <c r="BS231">
        <v>1</v>
      </c>
      <c r="BT231">
        <v>1</v>
      </c>
      <c r="BU231">
        <v>1</v>
      </c>
      <c r="BV231">
        <v>1</v>
      </c>
      <c r="BW231">
        <v>1</v>
      </c>
      <c r="BX231">
        <v>1</v>
      </c>
      <c r="BY231" t="s">
        <v>3</v>
      </c>
      <c r="BZ231">
        <v>70</v>
      </c>
      <c r="CA231">
        <v>10</v>
      </c>
      <c r="CB231" t="s">
        <v>3</v>
      </c>
      <c r="CE231">
        <v>0</v>
      </c>
      <c r="CF231">
        <v>0</v>
      </c>
      <c r="CG231">
        <v>0</v>
      </c>
      <c r="CM231">
        <v>0</v>
      </c>
      <c r="CN231" t="s">
        <v>3</v>
      </c>
      <c r="CO231">
        <v>0</v>
      </c>
      <c r="CP231">
        <f t="shared" si="509"/>
        <v>28401.360000000001</v>
      </c>
      <c r="CQ231">
        <f t="shared" si="510"/>
        <v>18.88</v>
      </c>
      <c r="CR231">
        <f>(((((ET231*4))*BB231-((EU231*4))*BS231)+AE231*BS231)*AV231)</f>
        <v>12705.72</v>
      </c>
      <c r="CS231">
        <f t="shared" si="511"/>
        <v>8031.24</v>
      </c>
      <c r="CT231">
        <f t="shared" si="512"/>
        <v>15676.76</v>
      </c>
      <c r="CU231">
        <f t="shared" si="513"/>
        <v>0</v>
      </c>
      <c r="CV231">
        <f t="shared" si="514"/>
        <v>25.76</v>
      </c>
      <c r="CW231">
        <f t="shared" si="515"/>
        <v>0</v>
      </c>
      <c r="CX231">
        <f t="shared" si="515"/>
        <v>0</v>
      </c>
      <c r="CY231">
        <f t="shared" si="516"/>
        <v>10973.732</v>
      </c>
      <c r="CZ231">
        <f t="shared" si="517"/>
        <v>1567.6760000000002</v>
      </c>
      <c r="DC231" t="s">
        <v>3</v>
      </c>
      <c r="DD231" t="s">
        <v>93</v>
      </c>
      <c r="DE231" t="s">
        <v>93</v>
      </c>
      <c r="DF231" t="s">
        <v>93</v>
      </c>
      <c r="DG231" t="s">
        <v>93</v>
      </c>
      <c r="DH231" t="s">
        <v>3</v>
      </c>
      <c r="DI231" t="s">
        <v>93</v>
      </c>
      <c r="DJ231" t="s">
        <v>93</v>
      </c>
      <c r="DK231" t="s">
        <v>3</v>
      </c>
      <c r="DL231" t="s">
        <v>3</v>
      </c>
      <c r="DM231" t="s">
        <v>3</v>
      </c>
      <c r="DN231">
        <v>0</v>
      </c>
      <c r="DO231">
        <v>0</v>
      </c>
      <c r="DP231">
        <v>1</v>
      </c>
      <c r="DQ231">
        <v>1</v>
      </c>
      <c r="DU231">
        <v>1013</v>
      </c>
      <c r="DV231" t="s">
        <v>222</v>
      </c>
      <c r="DW231" t="s">
        <v>222</v>
      </c>
      <c r="DX231">
        <v>1</v>
      </c>
      <c r="DZ231" t="s">
        <v>3</v>
      </c>
      <c r="EA231" t="s">
        <v>3</v>
      </c>
      <c r="EB231" t="s">
        <v>3</v>
      </c>
      <c r="EC231" t="s">
        <v>3</v>
      </c>
      <c r="EE231">
        <v>1441815344</v>
      </c>
      <c r="EF231">
        <v>1</v>
      </c>
      <c r="EG231" t="s">
        <v>20</v>
      </c>
      <c r="EH231">
        <v>0</v>
      </c>
      <c r="EI231" t="s">
        <v>3</v>
      </c>
      <c r="EJ231">
        <v>4</v>
      </c>
      <c r="EK231">
        <v>0</v>
      </c>
      <c r="EL231" t="s">
        <v>21</v>
      </c>
      <c r="EM231" t="s">
        <v>22</v>
      </c>
      <c r="EO231" t="s">
        <v>3</v>
      </c>
      <c r="EQ231">
        <v>1024</v>
      </c>
      <c r="ER231">
        <v>7100.34</v>
      </c>
      <c r="ES231">
        <v>4.72</v>
      </c>
      <c r="ET231">
        <v>3176.43</v>
      </c>
      <c r="EU231">
        <v>2007.81</v>
      </c>
      <c r="EV231">
        <v>3919.19</v>
      </c>
      <c r="EW231">
        <v>6.44</v>
      </c>
      <c r="EX231">
        <v>0</v>
      </c>
      <c r="EY231">
        <v>0</v>
      </c>
      <c r="FQ231">
        <v>0</v>
      </c>
      <c r="FR231">
        <f t="shared" si="518"/>
        <v>0</v>
      </c>
      <c r="FS231">
        <v>0</v>
      </c>
      <c r="FX231">
        <v>70</v>
      </c>
      <c r="FY231">
        <v>10</v>
      </c>
      <c r="GA231" t="s">
        <v>3</v>
      </c>
      <c r="GD231">
        <v>0</v>
      </c>
      <c r="GF231">
        <v>438330013</v>
      </c>
      <c r="GG231">
        <v>2</v>
      </c>
      <c r="GH231">
        <v>1</v>
      </c>
      <c r="GI231">
        <v>-2</v>
      </c>
      <c r="GJ231">
        <v>0</v>
      </c>
      <c r="GK231">
        <f>ROUND(R231*(R12)/100,2)</f>
        <v>8673.74</v>
      </c>
      <c r="GL231">
        <f t="shared" si="519"/>
        <v>0</v>
      </c>
      <c r="GM231">
        <f t="shared" si="520"/>
        <v>49616.51</v>
      </c>
      <c r="GN231">
        <f t="shared" si="521"/>
        <v>0</v>
      </c>
      <c r="GO231">
        <f t="shared" si="522"/>
        <v>0</v>
      </c>
      <c r="GP231">
        <f t="shared" si="523"/>
        <v>49616.51</v>
      </c>
      <c r="GR231">
        <v>0</v>
      </c>
      <c r="GS231">
        <v>3</v>
      </c>
      <c r="GT231">
        <v>0</v>
      </c>
      <c r="GU231" t="s">
        <v>3</v>
      </c>
      <c r="GV231">
        <f t="shared" si="524"/>
        <v>0</v>
      </c>
      <c r="GW231">
        <v>1</v>
      </c>
      <c r="GX231">
        <f t="shared" si="525"/>
        <v>0</v>
      </c>
      <c r="HA231">
        <v>0</v>
      </c>
      <c r="HB231">
        <v>0</v>
      </c>
      <c r="HC231">
        <f t="shared" si="526"/>
        <v>0</v>
      </c>
      <c r="HE231" t="s">
        <v>3</v>
      </c>
      <c r="HF231" t="s">
        <v>3</v>
      </c>
      <c r="HM231" t="s">
        <v>3</v>
      </c>
      <c r="HN231" t="s">
        <v>3</v>
      </c>
      <c r="HO231" t="s">
        <v>3</v>
      </c>
      <c r="HP231" t="s">
        <v>3</v>
      </c>
      <c r="HQ231" t="s">
        <v>3</v>
      </c>
      <c r="IK231">
        <v>0</v>
      </c>
    </row>
    <row r="232" spans="1:245" x14ac:dyDescent="0.2">
      <c r="A232">
        <v>17</v>
      </c>
      <c r="B232">
        <v>1</v>
      </c>
      <c r="D232">
        <f>ROW(EtalonRes!A570)</f>
        <v>570</v>
      </c>
      <c r="E232" t="s">
        <v>3</v>
      </c>
      <c r="F232" t="s">
        <v>251</v>
      </c>
      <c r="G232" t="s">
        <v>252</v>
      </c>
      <c r="H232" t="s">
        <v>18</v>
      </c>
      <c r="I232">
        <v>2</v>
      </c>
      <c r="J232">
        <v>0</v>
      </c>
      <c r="K232">
        <v>2</v>
      </c>
      <c r="O232">
        <f t="shared" si="496"/>
        <v>1657.36</v>
      </c>
      <c r="P232">
        <f t="shared" si="497"/>
        <v>0</v>
      </c>
      <c r="Q232">
        <f t="shared" si="498"/>
        <v>0</v>
      </c>
      <c r="R232">
        <f t="shared" si="499"/>
        <v>0</v>
      </c>
      <c r="S232">
        <f t="shared" si="500"/>
        <v>1657.36</v>
      </c>
      <c r="T232">
        <f t="shared" si="501"/>
        <v>0</v>
      </c>
      <c r="U232">
        <f t="shared" si="502"/>
        <v>3.2</v>
      </c>
      <c r="V232">
        <f t="shared" si="503"/>
        <v>0</v>
      </c>
      <c r="W232">
        <f t="shared" si="504"/>
        <v>0</v>
      </c>
      <c r="X232">
        <f t="shared" si="505"/>
        <v>1160.1500000000001</v>
      </c>
      <c r="Y232">
        <f t="shared" si="505"/>
        <v>165.74</v>
      </c>
      <c r="AA232">
        <v>-1</v>
      </c>
      <c r="AB232">
        <f t="shared" si="506"/>
        <v>828.68</v>
      </c>
      <c r="AC232">
        <f>ROUND(((ES232*4)),6)</f>
        <v>0</v>
      </c>
      <c r="AD232">
        <f>ROUND(((((ET232*4))-((EU232*4)))+AE232),6)</f>
        <v>0</v>
      </c>
      <c r="AE232">
        <f>ROUND(((EU232*4)),6)</f>
        <v>0</v>
      </c>
      <c r="AF232">
        <f>ROUND(((EV232*4)),6)</f>
        <v>828.68</v>
      </c>
      <c r="AG232">
        <f t="shared" si="507"/>
        <v>0</v>
      </c>
      <c r="AH232">
        <f>((EW232*4))</f>
        <v>1.6</v>
      </c>
      <c r="AI232">
        <f>((EX232*4))</f>
        <v>0</v>
      </c>
      <c r="AJ232">
        <f t="shared" si="508"/>
        <v>0</v>
      </c>
      <c r="AK232">
        <v>207.17</v>
      </c>
      <c r="AL232">
        <v>0</v>
      </c>
      <c r="AM232">
        <v>0</v>
      </c>
      <c r="AN232">
        <v>0</v>
      </c>
      <c r="AO232">
        <v>207.17</v>
      </c>
      <c r="AP232">
        <v>0</v>
      </c>
      <c r="AQ232">
        <v>0.4</v>
      </c>
      <c r="AR232">
        <v>0</v>
      </c>
      <c r="AS232">
        <v>0</v>
      </c>
      <c r="AT232">
        <v>70</v>
      </c>
      <c r="AU232">
        <v>10</v>
      </c>
      <c r="AV232">
        <v>1</v>
      </c>
      <c r="AW232">
        <v>1</v>
      </c>
      <c r="AZ232">
        <v>1</v>
      </c>
      <c r="BA232">
        <v>1</v>
      </c>
      <c r="BB232">
        <v>1</v>
      </c>
      <c r="BC232">
        <v>1</v>
      </c>
      <c r="BD232" t="s">
        <v>3</v>
      </c>
      <c r="BE232" t="s">
        <v>3</v>
      </c>
      <c r="BF232" t="s">
        <v>3</v>
      </c>
      <c r="BG232" t="s">
        <v>3</v>
      </c>
      <c r="BH232">
        <v>0</v>
      </c>
      <c r="BI232">
        <v>4</v>
      </c>
      <c r="BJ232" t="s">
        <v>253</v>
      </c>
      <c r="BM232">
        <v>0</v>
      </c>
      <c r="BN232">
        <v>0</v>
      </c>
      <c r="BO232" t="s">
        <v>3</v>
      </c>
      <c r="BP232">
        <v>0</v>
      </c>
      <c r="BQ232">
        <v>1</v>
      </c>
      <c r="BR232">
        <v>0</v>
      </c>
      <c r="BS232">
        <v>1</v>
      </c>
      <c r="BT232">
        <v>1</v>
      </c>
      <c r="BU232">
        <v>1</v>
      </c>
      <c r="BV232">
        <v>1</v>
      </c>
      <c r="BW232">
        <v>1</v>
      </c>
      <c r="BX232">
        <v>1</v>
      </c>
      <c r="BY232" t="s">
        <v>3</v>
      </c>
      <c r="BZ232">
        <v>70</v>
      </c>
      <c r="CA232">
        <v>10</v>
      </c>
      <c r="CB232" t="s">
        <v>3</v>
      </c>
      <c r="CE232">
        <v>0</v>
      </c>
      <c r="CF232">
        <v>0</v>
      </c>
      <c r="CG232">
        <v>0</v>
      </c>
      <c r="CM232">
        <v>0</v>
      </c>
      <c r="CN232" t="s">
        <v>3</v>
      </c>
      <c r="CO232">
        <v>0</v>
      </c>
      <c r="CP232">
        <f t="shared" si="509"/>
        <v>1657.36</v>
      </c>
      <c r="CQ232">
        <f t="shared" si="510"/>
        <v>0</v>
      </c>
      <c r="CR232">
        <f>(((((ET232*4))*BB232-((EU232*4))*BS232)+AE232*BS232)*AV232)</f>
        <v>0</v>
      </c>
      <c r="CS232">
        <f t="shared" si="511"/>
        <v>0</v>
      </c>
      <c r="CT232">
        <f t="shared" si="512"/>
        <v>828.68</v>
      </c>
      <c r="CU232">
        <f t="shared" si="513"/>
        <v>0</v>
      </c>
      <c r="CV232">
        <f t="shared" si="514"/>
        <v>1.6</v>
      </c>
      <c r="CW232">
        <f t="shared" si="515"/>
        <v>0</v>
      </c>
      <c r="CX232">
        <f t="shared" si="515"/>
        <v>0</v>
      </c>
      <c r="CY232">
        <f t="shared" si="516"/>
        <v>1160.152</v>
      </c>
      <c r="CZ232">
        <f t="shared" si="517"/>
        <v>165.73599999999999</v>
      </c>
      <c r="DC232" t="s">
        <v>3</v>
      </c>
      <c r="DD232" t="s">
        <v>93</v>
      </c>
      <c r="DE232" t="s">
        <v>93</v>
      </c>
      <c r="DF232" t="s">
        <v>93</v>
      </c>
      <c r="DG232" t="s">
        <v>93</v>
      </c>
      <c r="DH232" t="s">
        <v>3</v>
      </c>
      <c r="DI232" t="s">
        <v>93</v>
      </c>
      <c r="DJ232" t="s">
        <v>93</v>
      </c>
      <c r="DK232" t="s">
        <v>3</v>
      </c>
      <c r="DL232" t="s">
        <v>3</v>
      </c>
      <c r="DM232" t="s">
        <v>3</v>
      </c>
      <c r="DN232">
        <v>0</v>
      </c>
      <c r="DO232">
        <v>0</v>
      </c>
      <c r="DP232">
        <v>1</v>
      </c>
      <c r="DQ232">
        <v>1</v>
      </c>
      <c r="DU232">
        <v>16987630</v>
      </c>
      <c r="DV232" t="s">
        <v>18</v>
      </c>
      <c r="DW232" t="s">
        <v>18</v>
      </c>
      <c r="DX232">
        <v>1</v>
      </c>
      <c r="DZ232" t="s">
        <v>3</v>
      </c>
      <c r="EA232" t="s">
        <v>3</v>
      </c>
      <c r="EB232" t="s">
        <v>3</v>
      </c>
      <c r="EC232" t="s">
        <v>3</v>
      </c>
      <c r="EE232">
        <v>1441815344</v>
      </c>
      <c r="EF232">
        <v>1</v>
      </c>
      <c r="EG232" t="s">
        <v>20</v>
      </c>
      <c r="EH232">
        <v>0</v>
      </c>
      <c r="EI232" t="s">
        <v>3</v>
      </c>
      <c r="EJ232">
        <v>4</v>
      </c>
      <c r="EK232">
        <v>0</v>
      </c>
      <c r="EL232" t="s">
        <v>21</v>
      </c>
      <c r="EM232" t="s">
        <v>22</v>
      </c>
      <c r="EO232" t="s">
        <v>3</v>
      </c>
      <c r="EQ232">
        <v>1024</v>
      </c>
      <c r="ER232">
        <v>207.17</v>
      </c>
      <c r="ES232">
        <v>0</v>
      </c>
      <c r="ET232">
        <v>0</v>
      </c>
      <c r="EU232">
        <v>0</v>
      </c>
      <c r="EV232">
        <v>207.17</v>
      </c>
      <c r="EW232">
        <v>0.4</v>
      </c>
      <c r="EX232">
        <v>0</v>
      </c>
      <c r="EY232">
        <v>0</v>
      </c>
      <c r="FQ232">
        <v>0</v>
      </c>
      <c r="FR232">
        <f t="shared" si="518"/>
        <v>0</v>
      </c>
      <c r="FS232">
        <v>0</v>
      </c>
      <c r="FX232">
        <v>70</v>
      </c>
      <c r="FY232">
        <v>10</v>
      </c>
      <c r="GA232" t="s">
        <v>3</v>
      </c>
      <c r="GD232">
        <v>0</v>
      </c>
      <c r="GF232">
        <v>-1777342782</v>
      </c>
      <c r="GG232">
        <v>2</v>
      </c>
      <c r="GH232">
        <v>1</v>
      </c>
      <c r="GI232">
        <v>-2</v>
      </c>
      <c r="GJ232">
        <v>0</v>
      </c>
      <c r="GK232">
        <f>ROUND(R232*(R12)/100,2)</f>
        <v>0</v>
      </c>
      <c r="GL232">
        <f t="shared" si="519"/>
        <v>0</v>
      </c>
      <c r="GM232">
        <f t="shared" si="520"/>
        <v>2983.25</v>
      </c>
      <c r="GN232">
        <f t="shared" si="521"/>
        <v>0</v>
      </c>
      <c r="GO232">
        <f t="shared" si="522"/>
        <v>0</v>
      </c>
      <c r="GP232">
        <f t="shared" si="523"/>
        <v>2983.25</v>
      </c>
      <c r="GR232">
        <v>0</v>
      </c>
      <c r="GS232">
        <v>3</v>
      </c>
      <c r="GT232">
        <v>0</v>
      </c>
      <c r="GU232" t="s">
        <v>3</v>
      </c>
      <c r="GV232">
        <f t="shared" si="524"/>
        <v>0</v>
      </c>
      <c r="GW232">
        <v>1</v>
      </c>
      <c r="GX232">
        <f t="shared" si="525"/>
        <v>0</v>
      </c>
      <c r="HA232">
        <v>0</v>
      </c>
      <c r="HB232">
        <v>0</v>
      </c>
      <c r="HC232">
        <f t="shared" si="526"/>
        <v>0</v>
      </c>
      <c r="HE232" t="s">
        <v>3</v>
      </c>
      <c r="HF232" t="s">
        <v>3</v>
      </c>
      <c r="HM232" t="s">
        <v>3</v>
      </c>
      <c r="HN232" t="s">
        <v>3</v>
      </c>
      <c r="HO232" t="s">
        <v>3</v>
      </c>
      <c r="HP232" t="s">
        <v>3</v>
      </c>
      <c r="HQ232" t="s">
        <v>3</v>
      </c>
      <c r="IK232">
        <v>0</v>
      </c>
    </row>
    <row r="233" spans="1:245" x14ac:dyDescent="0.2">
      <c r="A233">
        <v>17</v>
      </c>
      <c r="B233">
        <v>1</v>
      </c>
      <c r="D233">
        <f>ROW(EtalonRes!A573)</f>
        <v>573</v>
      </c>
      <c r="E233" t="s">
        <v>3</v>
      </c>
      <c r="F233" t="s">
        <v>311</v>
      </c>
      <c r="G233" t="s">
        <v>312</v>
      </c>
      <c r="H233" t="s">
        <v>222</v>
      </c>
      <c r="I233">
        <v>1</v>
      </c>
      <c r="J233">
        <v>0</v>
      </c>
      <c r="K233">
        <v>1</v>
      </c>
      <c r="O233">
        <f t="shared" si="496"/>
        <v>10436.24</v>
      </c>
      <c r="P233">
        <f t="shared" si="497"/>
        <v>7.52</v>
      </c>
      <c r="Q233">
        <f t="shared" si="498"/>
        <v>23.84</v>
      </c>
      <c r="R233">
        <f t="shared" si="499"/>
        <v>0.32</v>
      </c>
      <c r="S233">
        <f t="shared" si="500"/>
        <v>10404.879999999999</v>
      </c>
      <c r="T233">
        <f t="shared" si="501"/>
        <v>0</v>
      </c>
      <c r="U233">
        <f t="shared" si="502"/>
        <v>15.68</v>
      </c>
      <c r="V233">
        <f t="shared" si="503"/>
        <v>0</v>
      </c>
      <c r="W233">
        <f t="shared" si="504"/>
        <v>0</v>
      </c>
      <c r="X233">
        <f t="shared" si="505"/>
        <v>7283.42</v>
      </c>
      <c r="Y233">
        <f t="shared" si="505"/>
        <v>1040.49</v>
      </c>
      <c r="AA233">
        <v>-1</v>
      </c>
      <c r="AB233">
        <f t="shared" si="506"/>
        <v>10436.24</v>
      </c>
      <c r="AC233">
        <f>ROUND(((ES233*8)),6)</f>
        <v>7.52</v>
      </c>
      <c r="AD233">
        <f>ROUND(((((ET233*8))-((EU233*8)))+AE233),6)</f>
        <v>23.84</v>
      </c>
      <c r="AE233">
        <f>ROUND(((EU233*8)),6)</f>
        <v>0.32</v>
      </c>
      <c r="AF233">
        <f>ROUND(((EV233*8)),6)</f>
        <v>10404.879999999999</v>
      </c>
      <c r="AG233">
        <f t="shared" si="507"/>
        <v>0</v>
      </c>
      <c r="AH233">
        <f>((EW233*8))</f>
        <v>15.68</v>
      </c>
      <c r="AI233">
        <f>((EX233*8))</f>
        <v>0</v>
      </c>
      <c r="AJ233">
        <f t="shared" si="508"/>
        <v>0</v>
      </c>
      <c r="AK233">
        <v>1304.53</v>
      </c>
      <c r="AL233">
        <v>0.94</v>
      </c>
      <c r="AM233">
        <v>2.98</v>
      </c>
      <c r="AN233">
        <v>0.04</v>
      </c>
      <c r="AO233">
        <v>1300.6099999999999</v>
      </c>
      <c r="AP233">
        <v>0</v>
      </c>
      <c r="AQ233">
        <v>1.96</v>
      </c>
      <c r="AR233">
        <v>0</v>
      </c>
      <c r="AS233">
        <v>0</v>
      </c>
      <c r="AT233">
        <v>70</v>
      </c>
      <c r="AU233">
        <v>10</v>
      </c>
      <c r="AV233">
        <v>1</v>
      </c>
      <c r="AW233">
        <v>1</v>
      </c>
      <c r="AZ233">
        <v>1</v>
      </c>
      <c r="BA233">
        <v>1</v>
      </c>
      <c r="BB233">
        <v>1</v>
      </c>
      <c r="BC233">
        <v>1</v>
      </c>
      <c r="BD233" t="s">
        <v>3</v>
      </c>
      <c r="BE233" t="s">
        <v>3</v>
      </c>
      <c r="BF233" t="s">
        <v>3</v>
      </c>
      <c r="BG233" t="s">
        <v>3</v>
      </c>
      <c r="BH233">
        <v>0</v>
      </c>
      <c r="BI233">
        <v>4</v>
      </c>
      <c r="BJ233" t="s">
        <v>313</v>
      </c>
      <c r="BM233">
        <v>0</v>
      </c>
      <c r="BN233">
        <v>0</v>
      </c>
      <c r="BO233" t="s">
        <v>3</v>
      </c>
      <c r="BP233">
        <v>0</v>
      </c>
      <c r="BQ233">
        <v>1</v>
      </c>
      <c r="BR233">
        <v>0</v>
      </c>
      <c r="BS233">
        <v>1</v>
      </c>
      <c r="BT233">
        <v>1</v>
      </c>
      <c r="BU233">
        <v>1</v>
      </c>
      <c r="BV233">
        <v>1</v>
      </c>
      <c r="BW233">
        <v>1</v>
      </c>
      <c r="BX233">
        <v>1</v>
      </c>
      <c r="BY233" t="s">
        <v>3</v>
      </c>
      <c r="BZ233">
        <v>70</v>
      </c>
      <c r="CA233">
        <v>10</v>
      </c>
      <c r="CB233" t="s">
        <v>3</v>
      </c>
      <c r="CE233">
        <v>0</v>
      </c>
      <c r="CF233">
        <v>0</v>
      </c>
      <c r="CG233">
        <v>0</v>
      </c>
      <c r="CM233">
        <v>0</v>
      </c>
      <c r="CN233" t="s">
        <v>3</v>
      </c>
      <c r="CO233">
        <v>0</v>
      </c>
      <c r="CP233">
        <f t="shared" si="509"/>
        <v>10436.24</v>
      </c>
      <c r="CQ233">
        <f t="shared" si="510"/>
        <v>7.52</v>
      </c>
      <c r="CR233">
        <f>(((((ET233*8))*BB233-((EU233*8))*BS233)+AE233*BS233)*AV233)</f>
        <v>23.84</v>
      </c>
      <c r="CS233">
        <f t="shared" si="511"/>
        <v>0.32</v>
      </c>
      <c r="CT233">
        <f t="shared" si="512"/>
        <v>10404.879999999999</v>
      </c>
      <c r="CU233">
        <f t="shared" si="513"/>
        <v>0</v>
      </c>
      <c r="CV233">
        <f t="shared" si="514"/>
        <v>15.68</v>
      </c>
      <c r="CW233">
        <f t="shared" si="515"/>
        <v>0</v>
      </c>
      <c r="CX233">
        <f t="shared" si="515"/>
        <v>0</v>
      </c>
      <c r="CY233">
        <f t="shared" si="516"/>
        <v>7283.4160000000002</v>
      </c>
      <c r="CZ233">
        <f t="shared" si="517"/>
        <v>1040.4879999999998</v>
      </c>
      <c r="DC233" t="s">
        <v>3</v>
      </c>
      <c r="DD233" t="s">
        <v>314</v>
      </c>
      <c r="DE233" t="s">
        <v>314</v>
      </c>
      <c r="DF233" t="s">
        <v>314</v>
      </c>
      <c r="DG233" t="s">
        <v>314</v>
      </c>
      <c r="DH233" t="s">
        <v>3</v>
      </c>
      <c r="DI233" t="s">
        <v>314</v>
      </c>
      <c r="DJ233" t="s">
        <v>314</v>
      </c>
      <c r="DK233" t="s">
        <v>3</v>
      </c>
      <c r="DL233" t="s">
        <v>3</v>
      </c>
      <c r="DM233" t="s">
        <v>3</v>
      </c>
      <c r="DN233">
        <v>0</v>
      </c>
      <c r="DO233">
        <v>0</v>
      </c>
      <c r="DP233">
        <v>1</v>
      </c>
      <c r="DQ233">
        <v>1</v>
      </c>
      <c r="DU233">
        <v>1013</v>
      </c>
      <c r="DV233" t="s">
        <v>222</v>
      </c>
      <c r="DW233" t="s">
        <v>222</v>
      </c>
      <c r="DX233">
        <v>1</v>
      </c>
      <c r="DZ233" t="s">
        <v>3</v>
      </c>
      <c r="EA233" t="s">
        <v>3</v>
      </c>
      <c r="EB233" t="s">
        <v>3</v>
      </c>
      <c r="EC233" t="s">
        <v>3</v>
      </c>
      <c r="EE233">
        <v>1441815344</v>
      </c>
      <c r="EF233">
        <v>1</v>
      </c>
      <c r="EG233" t="s">
        <v>20</v>
      </c>
      <c r="EH233">
        <v>0</v>
      </c>
      <c r="EI233" t="s">
        <v>3</v>
      </c>
      <c r="EJ233">
        <v>4</v>
      </c>
      <c r="EK233">
        <v>0</v>
      </c>
      <c r="EL233" t="s">
        <v>21</v>
      </c>
      <c r="EM233" t="s">
        <v>22</v>
      </c>
      <c r="EO233" t="s">
        <v>3</v>
      </c>
      <c r="EQ233">
        <v>1024</v>
      </c>
      <c r="ER233">
        <v>1304.53</v>
      </c>
      <c r="ES233">
        <v>0.94</v>
      </c>
      <c r="ET233">
        <v>2.98</v>
      </c>
      <c r="EU233">
        <v>0.04</v>
      </c>
      <c r="EV233">
        <v>1300.6099999999999</v>
      </c>
      <c r="EW233">
        <v>1.96</v>
      </c>
      <c r="EX233">
        <v>0</v>
      </c>
      <c r="EY233">
        <v>0</v>
      </c>
      <c r="FQ233">
        <v>0</v>
      </c>
      <c r="FR233">
        <f t="shared" si="518"/>
        <v>0</v>
      </c>
      <c r="FS233">
        <v>0</v>
      </c>
      <c r="FX233">
        <v>70</v>
      </c>
      <c r="FY233">
        <v>10</v>
      </c>
      <c r="GA233" t="s">
        <v>3</v>
      </c>
      <c r="GD233">
        <v>0</v>
      </c>
      <c r="GF233">
        <v>-978389559</v>
      </c>
      <c r="GG233">
        <v>2</v>
      </c>
      <c r="GH233">
        <v>1</v>
      </c>
      <c r="GI233">
        <v>-2</v>
      </c>
      <c r="GJ233">
        <v>0</v>
      </c>
      <c r="GK233">
        <f>ROUND(R233*(R12)/100,2)</f>
        <v>0.35</v>
      </c>
      <c r="GL233">
        <f t="shared" si="519"/>
        <v>0</v>
      </c>
      <c r="GM233">
        <f t="shared" si="520"/>
        <v>18760.5</v>
      </c>
      <c r="GN233">
        <f t="shared" si="521"/>
        <v>0</v>
      </c>
      <c r="GO233">
        <f t="shared" si="522"/>
        <v>0</v>
      </c>
      <c r="GP233">
        <f t="shared" si="523"/>
        <v>18760.5</v>
      </c>
      <c r="GR233">
        <v>0</v>
      </c>
      <c r="GS233">
        <v>3</v>
      </c>
      <c r="GT233">
        <v>0</v>
      </c>
      <c r="GU233" t="s">
        <v>3</v>
      </c>
      <c r="GV233">
        <f t="shared" si="524"/>
        <v>0</v>
      </c>
      <c r="GW233">
        <v>1</v>
      </c>
      <c r="GX233">
        <f t="shared" si="525"/>
        <v>0</v>
      </c>
      <c r="HA233">
        <v>0</v>
      </c>
      <c r="HB233">
        <v>0</v>
      </c>
      <c r="HC233">
        <f t="shared" si="526"/>
        <v>0</v>
      </c>
      <c r="HE233" t="s">
        <v>3</v>
      </c>
      <c r="HF233" t="s">
        <v>3</v>
      </c>
      <c r="HM233" t="s">
        <v>3</v>
      </c>
      <c r="HN233" t="s">
        <v>3</v>
      </c>
      <c r="HO233" t="s">
        <v>3</v>
      </c>
      <c r="HP233" t="s">
        <v>3</v>
      </c>
      <c r="HQ233" t="s">
        <v>3</v>
      </c>
      <c r="IK233">
        <v>0</v>
      </c>
    </row>
    <row r="235" spans="1:245" x14ac:dyDescent="0.2">
      <c r="A235" s="2">
        <v>51</v>
      </c>
      <c r="B235" s="2">
        <f>B105</f>
        <v>1</v>
      </c>
      <c r="C235" s="2">
        <f>A105</f>
        <v>4</v>
      </c>
      <c r="D235" s="2">
        <f>ROW(A105)</f>
        <v>105</v>
      </c>
      <c r="E235" s="2"/>
      <c r="F235" s="2" t="str">
        <f>IF(F105&lt;&gt;"",F105,"")</f>
        <v>Новый раздел</v>
      </c>
      <c r="G235" s="2" t="str">
        <f>IF(G105&lt;&gt;"",G105,"")</f>
        <v>Общеобменная вентиляция</v>
      </c>
      <c r="H235" s="2">
        <v>0</v>
      </c>
      <c r="I235" s="2"/>
      <c r="J235" s="2"/>
      <c r="K235" s="2"/>
      <c r="L235" s="2"/>
      <c r="M235" s="2"/>
      <c r="N235" s="2"/>
      <c r="O235" s="2">
        <f t="shared" ref="O235:T235" si="527">ROUND(AB235,2)</f>
        <v>102655.98</v>
      </c>
      <c r="P235" s="2">
        <f t="shared" si="527"/>
        <v>431.18</v>
      </c>
      <c r="Q235" s="2">
        <f t="shared" si="527"/>
        <v>540.55999999999995</v>
      </c>
      <c r="R235" s="2">
        <f t="shared" si="527"/>
        <v>298.33999999999997</v>
      </c>
      <c r="S235" s="2">
        <f t="shared" si="527"/>
        <v>101684.24</v>
      </c>
      <c r="T235" s="2">
        <f t="shared" si="527"/>
        <v>0</v>
      </c>
      <c r="U235" s="2">
        <f>AH235</f>
        <v>155.58600000000001</v>
      </c>
      <c r="V235" s="2">
        <f>AI235</f>
        <v>0</v>
      </c>
      <c r="W235" s="2">
        <f>ROUND(AJ235,2)</f>
        <v>0</v>
      </c>
      <c r="X235" s="2">
        <f>ROUND(AK235,2)</f>
        <v>71178.95</v>
      </c>
      <c r="Y235" s="2">
        <f>ROUND(AL235,2)</f>
        <v>10168.41</v>
      </c>
      <c r="Z235" s="2"/>
      <c r="AA235" s="2"/>
      <c r="AB235" s="2">
        <f>ROUND(SUMIF(AA109:AA233,"=1473083510",O109:O233),2)</f>
        <v>102655.98</v>
      </c>
      <c r="AC235" s="2">
        <f>ROUND(SUMIF(AA109:AA233,"=1473083510",P109:P233),2)</f>
        <v>431.18</v>
      </c>
      <c r="AD235" s="2">
        <f>ROUND(SUMIF(AA109:AA233,"=1473083510",Q109:Q233),2)</f>
        <v>540.55999999999995</v>
      </c>
      <c r="AE235" s="2">
        <f>ROUND(SUMIF(AA109:AA233,"=1473083510",R109:R233),2)</f>
        <v>298.33999999999997</v>
      </c>
      <c r="AF235" s="2">
        <f>ROUND(SUMIF(AA109:AA233,"=1473083510",S109:S233),2)</f>
        <v>101684.24</v>
      </c>
      <c r="AG235" s="2">
        <f>ROUND(SUMIF(AA109:AA233,"=1473083510",T109:T233),2)</f>
        <v>0</v>
      </c>
      <c r="AH235" s="2">
        <f>SUMIF(AA109:AA233,"=1473083510",U109:U233)</f>
        <v>155.58600000000001</v>
      </c>
      <c r="AI235" s="2">
        <f>SUMIF(AA109:AA233,"=1473083510",V109:V233)</f>
        <v>0</v>
      </c>
      <c r="AJ235" s="2">
        <f>ROUND(SUMIF(AA109:AA233,"=1473083510",W109:W233),2)</f>
        <v>0</v>
      </c>
      <c r="AK235" s="2">
        <f>ROUND(SUMIF(AA109:AA233,"=1473083510",X109:X233),2)</f>
        <v>71178.95</v>
      </c>
      <c r="AL235" s="2">
        <f>ROUND(SUMIF(AA109:AA233,"=1473083510",Y109:Y233),2)</f>
        <v>10168.41</v>
      </c>
      <c r="AM235" s="2"/>
      <c r="AN235" s="2"/>
      <c r="AO235" s="2">
        <f t="shared" ref="AO235:BD235" si="528">ROUND(BX235,2)</f>
        <v>0</v>
      </c>
      <c r="AP235" s="2">
        <f t="shared" si="528"/>
        <v>0</v>
      </c>
      <c r="AQ235" s="2">
        <f t="shared" si="528"/>
        <v>0</v>
      </c>
      <c r="AR235" s="2">
        <f t="shared" si="528"/>
        <v>184325.54</v>
      </c>
      <c r="AS235" s="2">
        <f t="shared" si="528"/>
        <v>0</v>
      </c>
      <c r="AT235" s="2">
        <f t="shared" si="528"/>
        <v>0</v>
      </c>
      <c r="AU235" s="2">
        <f t="shared" si="528"/>
        <v>184325.54</v>
      </c>
      <c r="AV235" s="2">
        <f t="shared" si="528"/>
        <v>431.18</v>
      </c>
      <c r="AW235" s="2">
        <f t="shared" si="528"/>
        <v>431.18</v>
      </c>
      <c r="AX235" s="2">
        <f t="shared" si="528"/>
        <v>0</v>
      </c>
      <c r="AY235" s="2">
        <f t="shared" si="528"/>
        <v>431.18</v>
      </c>
      <c r="AZ235" s="2">
        <f t="shared" si="528"/>
        <v>0</v>
      </c>
      <c r="BA235" s="2">
        <f t="shared" si="528"/>
        <v>0</v>
      </c>
      <c r="BB235" s="2">
        <f t="shared" si="528"/>
        <v>0</v>
      </c>
      <c r="BC235" s="2">
        <f t="shared" si="528"/>
        <v>0</v>
      </c>
      <c r="BD235" s="2">
        <f t="shared" si="528"/>
        <v>0</v>
      </c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>
        <f>ROUND(SUMIF(AA109:AA233,"=1473083510",FQ109:FQ233),2)</f>
        <v>0</v>
      </c>
      <c r="BY235" s="2">
        <f>ROUND(SUMIF(AA109:AA233,"=1473083510",FR109:FR233),2)</f>
        <v>0</v>
      </c>
      <c r="BZ235" s="2">
        <f>ROUND(SUMIF(AA109:AA233,"=1473083510",GL109:GL233),2)</f>
        <v>0</v>
      </c>
      <c r="CA235" s="2">
        <f>ROUND(SUMIF(AA109:AA233,"=1473083510",GM109:GM233),2)</f>
        <v>184325.54</v>
      </c>
      <c r="CB235" s="2">
        <f>ROUND(SUMIF(AA109:AA233,"=1473083510",GN109:GN233),2)</f>
        <v>0</v>
      </c>
      <c r="CC235" s="2">
        <f>ROUND(SUMIF(AA109:AA233,"=1473083510",GO109:GO233),2)</f>
        <v>0</v>
      </c>
      <c r="CD235" s="2">
        <f>ROUND(SUMIF(AA109:AA233,"=1473083510",GP109:GP233),2)</f>
        <v>184325.54</v>
      </c>
      <c r="CE235" s="2">
        <f>AC235-BX235</f>
        <v>431.18</v>
      </c>
      <c r="CF235" s="2">
        <f>AC235-BY235</f>
        <v>431.18</v>
      </c>
      <c r="CG235" s="2">
        <f>BX235-BZ235</f>
        <v>0</v>
      </c>
      <c r="CH235" s="2">
        <f>AC235-BX235-BY235+BZ235</f>
        <v>431.18</v>
      </c>
      <c r="CI235" s="2">
        <f>BY235-BZ235</f>
        <v>0</v>
      </c>
      <c r="CJ235" s="2">
        <f>ROUND(SUMIF(AA109:AA233,"=1473083510",GX109:GX233),2)</f>
        <v>0</v>
      </c>
      <c r="CK235" s="2">
        <f>ROUND(SUMIF(AA109:AA233,"=1473083510",GY109:GY233),2)</f>
        <v>0</v>
      </c>
      <c r="CL235" s="2">
        <f>ROUND(SUMIF(AA109:AA233,"=1473083510",GZ109:GZ233),2)</f>
        <v>0</v>
      </c>
      <c r="CM235" s="2">
        <f>ROUND(SUMIF(AA109:AA233,"=1473083510",HD109:HD233),2)</f>
        <v>0</v>
      </c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3"/>
      <c r="DH235" s="3"/>
      <c r="DI235" s="3"/>
      <c r="DJ235" s="3"/>
      <c r="DK235" s="3"/>
      <c r="DL235" s="3"/>
      <c r="DM235" s="3"/>
      <c r="DN235" s="3"/>
      <c r="DO235" s="3"/>
      <c r="DP235" s="3"/>
      <c r="DQ235" s="3"/>
      <c r="DR235" s="3"/>
      <c r="DS235" s="3"/>
      <c r="DT235" s="3"/>
      <c r="DU235" s="3"/>
      <c r="DV235" s="3"/>
      <c r="DW235" s="3"/>
      <c r="DX235" s="3"/>
      <c r="DY235" s="3"/>
      <c r="DZ235" s="3"/>
      <c r="EA235" s="3"/>
      <c r="EB235" s="3"/>
      <c r="EC235" s="3"/>
      <c r="ED235" s="3"/>
      <c r="EE235" s="3"/>
      <c r="EF235" s="3"/>
      <c r="EG235" s="3"/>
      <c r="EH235" s="3"/>
      <c r="EI235" s="3"/>
      <c r="EJ235" s="3"/>
      <c r="EK235" s="3"/>
      <c r="EL235" s="3"/>
      <c r="EM235" s="3"/>
      <c r="EN235" s="3"/>
      <c r="EO235" s="3"/>
      <c r="EP235" s="3"/>
      <c r="EQ235" s="3"/>
      <c r="ER235" s="3"/>
      <c r="ES235" s="3"/>
      <c r="ET235" s="3"/>
      <c r="EU235" s="3"/>
      <c r="EV235" s="3"/>
      <c r="EW235" s="3"/>
      <c r="EX235" s="3"/>
      <c r="EY235" s="3"/>
      <c r="EZ235" s="3"/>
      <c r="FA235" s="3"/>
      <c r="FB235" s="3"/>
      <c r="FC235" s="3"/>
      <c r="FD235" s="3"/>
      <c r="FE235" s="3"/>
      <c r="FF235" s="3"/>
      <c r="FG235" s="3"/>
      <c r="FH235" s="3"/>
      <c r="FI235" s="3"/>
      <c r="FJ235" s="3"/>
      <c r="FK235" s="3"/>
      <c r="FL235" s="3"/>
      <c r="FM235" s="3"/>
      <c r="FN235" s="3"/>
      <c r="FO235" s="3"/>
      <c r="FP235" s="3"/>
      <c r="FQ235" s="3"/>
      <c r="FR235" s="3"/>
      <c r="FS235" s="3"/>
      <c r="FT235" s="3"/>
      <c r="FU235" s="3"/>
      <c r="FV235" s="3"/>
      <c r="FW235" s="3"/>
      <c r="FX235" s="3"/>
      <c r="FY235" s="3"/>
      <c r="FZ235" s="3"/>
      <c r="GA235" s="3"/>
      <c r="GB235" s="3"/>
      <c r="GC235" s="3"/>
      <c r="GD235" s="3"/>
      <c r="GE235" s="3"/>
      <c r="GF235" s="3"/>
      <c r="GG235" s="3"/>
      <c r="GH235" s="3"/>
      <c r="GI235" s="3"/>
      <c r="GJ235" s="3"/>
      <c r="GK235" s="3"/>
      <c r="GL235" s="3"/>
      <c r="GM235" s="3"/>
      <c r="GN235" s="3"/>
      <c r="GO235" s="3"/>
      <c r="GP235" s="3"/>
      <c r="GQ235" s="3"/>
      <c r="GR235" s="3"/>
      <c r="GS235" s="3"/>
      <c r="GT235" s="3"/>
      <c r="GU235" s="3"/>
      <c r="GV235" s="3"/>
      <c r="GW235" s="3"/>
      <c r="GX235" s="3">
        <v>0</v>
      </c>
    </row>
    <row r="237" spans="1:245" x14ac:dyDescent="0.2">
      <c r="A237" s="4">
        <v>50</v>
      </c>
      <c r="B237" s="4">
        <v>0</v>
      </c>
      <c r="C237" s="4">
        <v>0</v>
      </c>
      <c r="D237" s="4">
        <v>1</v>
      </c>
      <c r="E237" s="4">
        <v>201</v>
      </c>
      <c r="F237" s="4">
        <f>ROUND(Source!O235,O237)</f>
        <v>102655.98</v>
      </c>
      <c r="G237" s="4" t="s">
        <v>145</v>
      </c>
      <c r="H237" s="4" t="s">
        <v>146</v>
      </c>
      <c r="I237" s="4"/>
      <c r="J237" s="4"/>
      <c r="K237" s="4">
        <v>201</v>
      </c>
      <c r="L237" s="4">
        <v>1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102655.98</v>
      </c>
      <c r="X237" s="4">
        <v>1</v>
      </c>
      <c r="Y237" s="4">
        <v>102655.98</v>
      </c>
      <c r="Z237" s="4"/>
      <c r="AA237" s="4"/>
      <c r="AB237" s="4"/>
    </row>
    <row r="238" spans="1:245" x14ac:dyDescent="0.2">
      <c r="A238" s="4">
        <v>50</v>
      </c>
      <c r="B238" s="4">
        <v>0</v>
      </c>
      <c r="C238" s="4">
        <v>0</v>
      </c>
      <c r="D238" s="4">
        <v>1</v>
      </c>
      <c r="E238" s="4">
        <v>202</v>
      </c>
      <c r="F238" s="4">
        <f>ROUND(Source!P235,O238)</f>
        <v>431.18</v>
      </c>
      <c r="G238" s="4" t="s">
        <v>147</v>
      </c>
      <c r="H238" s="4" t="s">
        <v>148</v>
      </c>
      <c r="I238" s="4"/>
      <c r="J238" s="4"/>
      <c r="K238" s="4">
        <v>202</v>
      </c>
      <c r="L238" s="4">
        <v>2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431.18</v>
      </c>
      <c r="X238" s="4">
        <v>1</v>
      </c>
      <c r="Y238" s="4">
        <v>431.18</v>
      </c>
      <c r="Z238" s="4"/>
      <c r="AA238" s="4"/>
      <c r="AB238" s="4"/>
    </row>
    <row r="239" spans="1:245" x14ac:dyDescent="0.2">
      <c r="A239" s="4">
        <v>50</v>
      </c>
      <c r="B239" s="4">
        <v>0</v>
      </c>
      <c r="C239" s="4">
        <v>0</v>
      </c>
      <c r="D239" s="4">
        <v>1</v>
      </c>
      <c r="E239" s="4">
        <v>222</v>
      </c>
      <c r="F239" s="4">
        <f>ROUND(Source!AO235,O239)</f>
        <v>0</v>
      </c>
      <c r="G239" s="4" t="s">
        <v>149</v>
      </c>
      <c r="H239" s="4" t="s">
        <v>150</v>
      </c>
      <c r="I239" s="4"/>
      <c r="J239" s="4"/>
      <c r="K239" s="4">
        <v>222</v>
      </c>
      <c r="L239" s="4">
        <v>3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0</v>
      </c>
      <c r="X239" s="4">
        <v>1</v>
      </c>
      <c r="Y239" s="4">
        <v>0</v>
      </c>
      <c r="Z239" s="4"/>
      <c r="AA239" s="4"/>
      <c r="AB239" s="4"/>
    </row>
    <row r="240" spans="1:245" x14ac:dyDescent="0.2">
      <c r="A240" s="4">
        <v>50</v>
      </c>
      <c r="B240" s="4">
        <v>0</v>
      </c>
      <c r="C240" s="4">
        <v>0</v>
      </c>
      <c r="D240" s="4">
        <v>1</v>
      </c>
      <c r="E240" s="4">
        <v>225</v>
      </c>
      <c r="F240" s="4">
        <f>ROUND(Source!AV235,O240)</f>
        <v>431.18</v>
      </c>
      <c r="G240" s="4" t="s">
        <v>151</v>
      </c>
      <c r="H240" s="4" t="s">
        <v>152</v>
      </c>
      <c r="I240" s="4"/>
      <c r="J240" s="4"/>
      <c r="K240" s="4">
        <v>225</v>
      </c>
      <c r="L240" s="4">
        <v>4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431.18</v>
      </c>
      <c r="X240" s="4">
        <v>1</v>
      </c>
      <c r="Y240" s="4">
        <v>431.18</v>
      </c>
      <c r="Z240" s="4"/>
      <c r="AA240" s="4"/>
      <c r="AB240" s="4"/>
    </row>
    <row r="241" spans="1:28" x14ac:dyDescent="0.2">
      <c r="A241" s="4">
        <v>50</v>
      </c>
      <c r="B241" s="4">
        <v>0</v>
      </c>
      <c r="C241" s="4">
        <v>0</v>
      </c>
      <c r="D241" s="4">
        <v>1</v>
      </c>
      <c r="E241" s="4">
        <v>226</v>
      </c>
      <c r="F241" s="4">
        <f>ROUND(Source!AW235,O241)</f>
        <v>431.18</v>
      </c>
      <c r="G241" s="4" t="s">
        <v>153</v>
      </c>
      <c r="H241" s="4" t="s">
        <v>154</v>
      </c>
      <c r="I241" s="4"/>
      <c r="J241" s="4"/>
      <c r="K241" s="4">
        <v>226</v>
      </c>
      <c r="L241" s="4">
        <v>5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431.18</v>
      </c>
      <c r="X241" s="4">
        <v>1</v>
      </c>
      <c r="Y241" s="4">
        <v>431.18</v>
      </c>
      <c r="Z241" s="4"/>
      <c r="AA241" s="4"/>
      <c r="AB241" s="4"/>
    </row>
    <row r="242" spans="1:28" x14ac:dyDescent="0.2">
      <c r="A242" s="4">
        <v>50</v>
      </c>
      <c r="B242" s="4">
        <v>0</v>
      </c>
      <c r="C242" s="4">
        <v>0</v>
      </c>
      <c r="D242" s="4">
        <v>1</v>
      </c>
      <c r="E242" s="4">
        <v>227</v>
      </c>
      <c r="F242" s="4">
        <f>ROUND(Source!AX235,O242)</f>
        <v>0</v>
      </c>
      <c r="G242" s="4" t="s">
        <v>155</v>
      </c>
      <c r="H242" s="4" t="s">
        <v>156</v>
      </c>
      <c r="I242" s="4"/>
      <c r="J242" s="4"/>
      <c r="K242" s="4">
        <v>227</v>
      </c>
      <c r="L242" s="4">
        <v>6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8" x14ac:dyDescent="0.2">
      <c r="A243" s="4">
        <v>50</v>
      </c>
      <c r="B243" s="4">
        <v>0</v>
      </c>
      <c r="C243" s="4">
        <v>0</v>
      </c>
      <c r="D243" s="4">
        <v>1</v>
      </c>
      <c r="E243" s="4">
        <v>228</v>
      </c>
      <c r="F243" s="4">
        <f>ROUND(Source!AY235,O243)</f>
        <v>431.18</v>
      </c>
      <c r="G243" s="4" t="s">
        <v>157</v>
      </c>
      <c r="H243" s="4" t="s">
        <v>158</v>
      </c>
      <c r="I243" s="4"/>
      <c r="J243" s="4"/>
      <c r="K243" s="4">
        <v>228</v>
      </c>
      <c r="L243" s="4">
        <v>7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431.18</v>
      </c>
      <c r="X243" s="4">
        <v>1</v>
      </c>
      <c r="Y243" s="4">
        <v>431.18</v>
      </c>
      <c r="Z243" s="4"/>
      <c r="AA243" s="4"/>
      <c r="AB243" s="4"/>
    </row>
    <row r="244" spans="1:28" x14ac:dyDescent="0.2">
      <c r="A244" s="4">
        <v>50</v>
      </c>
      <c r="B244" s="4">
        <v>0</v>
      </c>
      <c r="C244" s="4">
        <v>0</v>
      </c>
      <c r="D244" s="4">
        <v>1</v>
      </c>
      <c r="E244" s="4">
        <v>216</v>
      </c>
      <c r="F244" s="4">
        <f>ROUND(Source!AP235,O244)</f>
        <v>0</v>
      </c>
      <c r="G244" s="4" t="s">
        <v>159</v>
      </c>
      <c r="H244" s="4" t="s">
        <v>160</v>
      </c>
      <c r="I244" s="4"/>
      <c r="J244" s="4"/>
      <c r="K244" s="4">
        <v>216</v>
      </c>
      <c r="L244" s="4">
        <v>8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8" x14ac:dyDescent="0.2">
      <c r="A245" s="4">
        <v>50</v>
      </c>
      <c r="B245" s="4">
        <v>0</v>
      </c>
      <c r="C245" s="4">
        <v>0</v>
      </c>
      <c r="D245" s="4">
        <v>1</v>
      </c>
      <c r="E245" s="4">
        <v>223</v>
      </c>
      <c r="F245" s="4">
        <f>ROUND(Source!AQ235,O245)</f>
        <v>0</v>
      </c>
      <c r="G245" s="4" t="s">
        <v>161</v>
      </c>
      <c r="H245" s="4" t="s">
        <v>162</v>
      </c>
      <c r="I245" s="4"/>
      <c r="J245" s="4"/>
      <c r="K245" s="4">
        <v>223</v>
      </c>
      <c r="L245" s="4">
        <v>9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0</v>
      </c>
      <c r="X245" s="4">
        <v>1</v>
      </c>
      <c r="Y245" s="4">
        <v>0</v>
      </c>
      <c r="Z245" s="4"/>
      <c r="AA245" s="4"/>
      <c r="AB245" s="4"/>
    </row>
    <row r="246" spans="1:28" x14ac:dyDescent="0.2">
      <c r="A246" s="4">
        <v>50</v>
      </c>
      <c r="B246" s="4">
        <v>0</v>
      </c>
      <c r="C246" s="4">
        <v>0</v>
      </c>
      <c r="D246" s="4">
        <v>1</v>
      </c>
      <c r="E246" s="4">
        <v>229</v>
      </c>
      <c r="F246" s="4">
        <f>ROUND(Source!AZ235,O246)</f>
        <v>0</v>
      </c>
      <c r="G246" s="4" t="s">
        <v>163</v>
      </c>
      <c r="H246" s="4" t="s">
        <v>164</v>
      </c>
      <c r="I246" s="4"/>
      <c r="J246" s="4"/>
      <c r="K246" s="4">
        <v>229</v>
      </c>
      <c r="L246" s="4">
        <v>10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0</v>
      </c>
      <c r="X246" s="4">
        <v>1</v>
      </c>
      <c r="Y246" s="4">
        <v>0</v>
      </c>
      <c r="Z246" s="4"/>
      <c r="AA246" s="4"/>
      <c r="AB246" s="4"/>
    </row>
    <row r="247" spans="1:28" x14ac:dyDescent="0.2">
      <c r="A247" s="4">
        <v>50</v>
      </c>
      <c r="B247" s="4">
        <v>0</v>
      </c>
      <c r="C247" s="4">
        <v>0</v>
      </c>
      <c r="D247" s="4">
        <v>1</v>
      </c>
      <c r="E247" s="4">
        <v>203</v>
      </c>
      <c r="F247" s="4">
        <f>ROUND(Source!Q235,O247)</f>
        <v>540.55999999999995</v>
      </c>
      <c r="G247" s="4" t="s">
        <v>165</v>
      </c>
      <c r="H247" s="4" t="s">
        <v>166</v>
      </c>
      <c r="I247" s="4"/>
      <c r="J247" s="4"/>
      <c r="K247" s="4">
        <v>203</v>
      </c>
      <c r="L247" s="4">
        <v>11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540.55999999999995</v>
      </c>
      <c r="X247" s="4">
        <v>1</v>
      </c>
      <c r="Y247" s="4">
        <v>540.55999999999995</v>
      </c>
      <c r="Z247" s="4"/>
      <c r="AA247" s="4"/>
      <c r="AB247" s="4"/>
    </row>
    <row r="248" spans="1:28" x14ac:dyDescent="0.2">
      <c r="A248" s="4">
        <v>50</v>
      </c>
      <c r="B248" s="4">
        <v>0</v>
      </c>
      <c r="C248" s="4">
        <v>0</v>
      </c>
      <c r="D248" s="4">
        <v>1</v>
      </c>
      <c r="E248" s="4">
        <v>231</v>
      </c>
      <c r="F248" s="4">
        <f>ROUND(Source!BB235,O248)</f>
        <v>0</v>
      </c>
      <c r="G248" s="4" t="s">
        <v>167</v>
      </c>
      <c r="H248" s="4" t="s">
        <v>168</v>
      </c>
      <c r="I248" s="4"/>
      <c r="J248" s="4"/>
      <c r="K248" s="4">
        <v>231</v>
      </c>
      <c r="L248" s="4">
        <v>12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0</v>
      </c>
      <c r="X248" s="4">
        <v>1</v>
      </c>
      <c r="Y248" s="4">
        <v>0</v>
      </c>
      <c r="Z248" s="4"/>
      <c r="AA248" s="4"/>
      <c r="AB248" s="4"/>
    </row>
    <row r="249" spans="1:28" x14ac:dyDescent="0.2">
      <c r="A249" s="4">
        <v>50</v>
      </c>
      <c r="B249" s="4">
        <v>0</v>
      </c>
      <c r="C249" s="4">
        <v>0</v>
      </c>
      <c r="D249" s="4">
        <v>1</v>
      </c>
      <c r="E249" s="4">
        <v>204</v>
      </c>
      <c r="F249" s="4">
        <f>ROUND(Source!R235,O249)</f>
        <v>298.33999999999997</v>
      </c>
      <c r="G249" s="4" t="s">
        <v>169</v>
      </c>
      <c r="H249" s="4" t="s">
        <v>170</v>
      </c>
      <c r="I249" s="4"/>
      <c r="J249" s="4"/>
      <c r="K249" s="4">
        <v>204</v>
      </c>
      <c r="L249" s="4">
        <v>13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298.33999999999997</v>
      </c>
      <c r="X249" s="4">
        <v>1</v>
      </c>
      <c r="Y249" s="4">
        <v>298.33999999999997</v>
      </c>
      <c r="Z249" s="4"/>
      <c r="AA249" s="4"/>
      <c r="AB249" s="4"/>
    </row>
    <row r="250" spans="1:28" x14ac:dyDescent="0.2">
      <c r="A250" s="4">
        <v>50</v>
      </c>
      <c r="B250" s="4">
        <v>0</v>
      </c>
      <c r="C250" s="4">
        <v>0</v>
      </c>
      <c r="D250" s="4">
        <v>1</v>
      </c>
      <c r="E250" s="4">
        <v>205</v>
      </c>
      <c r="F250" s="4">
        <f>ROUND(Source!S235,O250)</f>
        <v>101684.24</v>
      </c>
      <c r="G250" s="4" t="s">
        <v>171</v>
      </c>
      <c r="H250" s="4" t="s">
        <v>172</v>
      </c>
      <c r="I250" s="4"/>
      <c r="J250" s="4"/>
      <c r="K250" s="4">
        <v>205</v>
      </c>
      <c r="L250" s="4">
        <v>14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101684.24</v>
      </c>
      <c r="X250" s="4">
        <v>1</v>
      </c>
      <c r="Y250" s="4">
        <v>101684.24</v>
      </c>
      <c r="Z250" s="4"/>
      <c r="AA250" s="4"/>
      <c r="AB250" s="4"/>
    </row>
    <row r="251" spans="1:28" x14ac:dyDescent="0.2">
      <c r="A251" s="4">
        <v>50</v>
      </c>
      <c r="B251" s="4">
        <v>0</v>
      </c>
      <c r="C251" s="4">
        <v>0</v>
      </c>
      <c r="D251" s="4">
        <v>1</v>
      </c>
      <c r="E251" s="4">
        <v>232</v>
      </c>
      <c r="F251" s="4">
        <f>ROUND(Source!BC235,O251)</f>
        <v>0</v>
      </c>
      <c r="G251" s="4" t="s">
        <v>173</v>
      </c>
      <c r="H251" s="4" t="s">
        <v>174</v>
      </c>
      <c r="I251" s="4"/>
      <c r="J251" s="4"/>
      <c r="K251" s="4">
        <v>232</v>
      </c>
      <c r="L251" s="4">
        <v>15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0</v>
      </c>
      <c r="X251" s="4">
        <v>1</v>
      </c>
      <c r="Y251" s="4">
        <v>0</v>
      </c>
      <c r="Z251" s="4"/>
      <c r="AA251" s="4"/>
      <c r="AB251" s="4"/>
    </row>
    <row r="252" spans="1:28" x14ac:dyDescent="0.2">
      <c r="A252" s="4">
        <v>50</v>
      </c>
      <c r="B252" s="4">
        <v>0</v>
      </c>
      <c r="C252" s="4">
        <v>0</v>
      </c>
      <c r="D252" s="4">
        <v>1</v>
      </c>
      <c r="E252" s="4">
        <v>214</v>
      </c>
      <c r="F252" s="4">
        <f>ROUND(Source!AS235,O252)</f>
        <v>0</v>
      </c>
      <c r="G252" s="4" t="s">
        <v>175</v>
      </c>
      <c r="H252" s="4" t="s">
        <v>176</v>
      </c>
      <c r="I252" s="4"/>
      <c r="J252" s="4"/>
      <c r="K252" s="4">
        <v>214</v>
      </c>
      <c r="L252" s="4">
        <v>16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0</v>
      </c>
      <c r="X252" s="4">
        <v>1</v>
      </c>
      <c r="Y252" s="4">
        <v>0</v>
      </c>
      <c r="Z252" s="4"/>
      <c r="AA252" s="4"/>
      <c r="AB252" s="4"/>
    </row>
    <row r="253" spans="1:28" x14ac:dyDescent="0.2">
      <c r="A253" s="4">
        <v>50</v>
      </c>
      <c r="B253" s="4">
        <v>0</v>
      </c>
      <c r="C253" s="4">
        <v>0</v>
      </c>
      <c r="D253" s="4">
        <v>1</v>
      </c>
      <c r="E253" s="4">
        <v>215</v>
      </c>
      <c r="F253" s="4">
        <f>ROUND(Source!AT235,O253)</f>
        <v>0</v>
      </c>
      <c r="G253" s="4" t="s">
        <v>177</v>
      </c>
      <c r="H253" s="4" t="s">
        <v>178</v>
      </c>
      <c r="I253" s="4"/>
      <c r="J253" s="4"/>
      <c r="K253" s="4">
        <v>215</v>
      </c>
      <c r="L253" s="4">
        <v>17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0</v>
      </c>
      <c r="X253" s="4">
        <v>1</v>
      </c>
      <c r="Y253" s="4">
        <v>0</v>
      </c>
      <c r="Z253" s="4"/>
      <c r="AA253" s="4"/>
      <c r="AB253" s="4"/>
    </row>
    <row r="254" spans="1:28" x14ac:dyDescent="0.2">
      <c r="A254" s="4">
        <v>50</v>
      </c>
      <c r="B254" s="4">
        <v>0</v>
      </c>
      <c r="C254" s="4">
        <v>0</v>
      </c>
      <c r="D254" s="4">
        <v>1</v>
      </c>
      <c r="E254" s="4">
        <v>217</v>
      </c>
      <c r="F254" s="4">
        <f>ROUND(Source!AU235,O254)</f>
        <v>184325.54</v>
      </c>
      <c r="G254" s="4" t="s">
        <v>179</v>
      </c>
      <c r="H254" s="4" t="s">
        <v>180</v>
      </c>
      <c r="I254" s="4"/>
      <c r="J254" s="4"/>
      <c r="K254" s="4">
        <v>217</v>
      </c>
      <c r="L254" s="4">
        <v>18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>
        <v>184325.54</v>
      </c>
      <c r="X254" s="4">
        <v>1</v>
      </c>
      <c r="Y254" s="4">
        <v>184325.54</v>
      </c>
      <c r="Z254" s="4"/>
      <c r="AA254" s="4"/>
      <c r="AB254" s="4"/>
    </row>
    <row r="255" spans="1:28" x14ac:dyDescent="0.2">
      <c r="A255" s="4">
        <v>50</v>
      </c>
      <c r="B255" s="4">
        <v>0</v>
      </c>
      <c r="C255" s="4">
        <v>0</v>
      </c>
      <c r="D255" s="4">
        <v>1</v>
      </c>
      <c r="E255" s="4">
        <v>230</v>
      </c>
      <c r="F255" s="4">
        <f>ROUND(Source!BA235,O255)</f>
        <v>0</v>
      </c>
      <c r="G255" s="4" t="s">
        <v>181</v>
      </c>
      <c r="H255" s="4" t="s">
        <v>182</v>
      </c>
      <c r="I255" s="4"/>
      <c r="J255" s="4"/>
      <c r="K255" s="4">
        <v>230</v>
      </c>
      <c r="L255" s="4">
        <v>19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0</v>
      </c>
      <c r="X255" s="4">
        <v>1</v>
      </c>
      <c r="Y255" s="4">
        <v>0</v>
      </c>
      <c r="Z255" s="4"/>
      <c r="AA255" s="4"/>
      <c r="AB255" s="4"/>
    </row>
    <row r="256" spans="1:28" x14ac:dyDescent="0.2">
      <c r="A256" s="4">
        <v>50</v>
      </c>
      <c r="B256" s="4">
        <v>0</v>
      </c>
      <c r="C256" s="4">
        <v>0</v>
      </c>
      <c r="D256" s="4">
        <v>1</v>
      </c>
      <c r="E256" s="4">
        <v>206</v>
      </c>
      <c r="F256" s="4">
        <f>ROUND(Source!T235,O256)</f>
        <v>0</v>
      </c>
      <c r="G256" s="4" t="s">
        <v>183</v>
      </c>
      <c r="H256" s="4" t="s">
        <v>184</v>
      </c>
      <c r="I256" s="4"/>
      <c r="J256" s="4"/>
      <c r="K256" s="4">
        <v>206</v>
      </c>
      <c r="L256" s="4">
        <v>20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0</v>
      </c>
      <c r="X256" s="4">
        <v>1</v>
      </c>
      <c r="Y256" s="4">
        <v>0</v>
      </c>
      <c r="Z256" s="4"/>
      <c r="AA256" s="4"/>
      <c r="AB256" s="4"/>
    </row>
    <row r="257" spans="1:245" x14ac:dyDescent="0.2">
      <c r="A257" s="4">
        <v>50</v>
      </c>
      <c r="B257" s="4">
        <v>0</v>
      </c>
      <c r="C257" s="4">
        <v>0</v>
      </c>
      <c r="D257" s="4">
        <v>1</v>
      </c>
      <c r="E257" s="4">
        <v>207</v>
      </c>
      <c r="F257" s="4">
        <f>Source!U235</f>
        <v>155.58600000000001</v>
      </c>
      <c r="G257" s="4" t="s">
        <v>185</v>
      </c>
      <c r="H257" s="4" t="s">
        <v>186</v>
      </c>
      <c r="I257" s="4"/>
      <c r="J257" s="4"/>
      <c r="K257" s="4">
        <v>207</v>
      </c>
      <c r="L257" s="4">
        <v>21</v>
      </c>
      <c r="M257" s="4">
        <v>3</v>
      </c>
      <c r="N257" s="4" t="s">
        <v>3</v>
      </c>
      <c r="O257" s="4">
        <v>-1</v>
      </c>
      <c r="P257" s="4"/>
      <c r="Q257" s="4"/>
      <c r="R257" s="4"/>
      <c r="S257" s="4"/>
      <c r="T257" s="4"/>
      <c r="U257" s="4"/>
      <c r="V257" s="4"/>
      <c r="W257" s="4">
        <v>155.58600000000001</v>
      </c>
      <c r="X257" s="4">
        <v>1</v>
      </c>
      <c r="Y257" s="4">
        <v>155.58600000000001</v>
      </c>
      <c r="Z257" s="4"/>
      <c r="AA257" s="4"/>
      <c r="AB257" s="4"/>
    </row>
    <row r="258" spans="1:245" x14ac:dyDescent="0.2">
      <c r="A258" s="4">
        <v>50</v>
      </c>
      <c r="B258" s="4">
        <v>0</v>
      </c>
      <c r="C258" s="4">
        <v>0</v>
      </c>
      <c r="D258" s="4">
        <v>1</v>
      </c>
      <c r="E258" s="4">
        <v>208</v>
      </c>
      <c r="F258" s="4">
        <f>Source!V235</f>
        <v>0</v>
      </c>
      <c r="G258" s="4" t="s">
        <v>187</v>
      </c>
      <c r="H258" s="4" t="s">
        <v>188</v>
      </c>
      <c r="I258" s="4"/>
      <c r="J258" s="4"/>
      <c r="K258" s="4">
        <v>208</v>
      </c>
      <c r="L258" s="4">
        <v>22</v>
      </c>
      <c r="M258" s="4">
        <v>3</v>
      </c>
      <c r="N258" s="4" t="s">
        <v>3</v>
      </c>
      <c r="O258" s="4">
        <v>-1</v>
      </c>
      <c r="P258" s="4"/>
      <c r="Q258" s="4"/>
      <c r="R258" s="4"/>
      <c r="S258" s="4"/>
      <c r="T258" s="4"/>
      <c r="U258" s="4"/>
      <c r="V258" s="4"/>
      <c r="W258" s="4">
        <v>0</v>
      </c>
      <c r="X258" s="4">
        <v>1</v>
      </c>
      <c r="Y258" s="4">
        <v>0</v>
      </c>
      <c r="Z258" s="4"/>
      <c r="AA258" s="4"/>
      <c r="AB258" s="4"/>
    </row>
    <row r="259" spans="1:245" x14ac:dyDescent="0.2">
      <c r="A259" s="4">
        <v>50</v>
      </c>
      <c r="B259" s="4">
        <v>0</v>
      </c>
      <c r="C259" s="4">
        <v>0</v>
      </c>
      <c r="D259" s="4">
        <v>1</v>
      </c>
      <c r="E259" s="4">
        <v>209</v>
      </c>
      <c r="F259" s="4">
        <f>ROUND(Source!W235,O259)</f>
        <v>0</v>
      </c>
      <c r="G259" s="4" t="s">
        <v>189</v>
      </c>
      <c r="H259" s="4" t="s">
        <v>190</v>
      </c>
      <c r="I259" s="4"/>
      <c r="J259" s="4"/>
      <c r="K259" s="4">
        <v>209</v>
      </c>
      <c r="L259" s="4">
        <v>23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0</v>
      </c>
      <c r="X259" s="4">
        <v>1</v>
      </c>
      <c r="Y259" s="4">
        <v>0</v>
      </c>
      <c r="Z259" s="4"/>
      <c r="AA259" s="4"/>
      <c r="AB259" s="4"/>
    </row>
    <row r="260" spans="1:245" x14ac:dyDescent="0.2">
      <c r="A260" s="4">
        <v>50</v>
      </c>
      <c r="B260" s="4">
        <v>0</v>
      </c>
      <c r="C260" s="4">
        <v>0</v>
      </c>
      <c r="D260" s="4">
        <v>1</v>
      </c>
      <c r="E260" s="4">
        <v>233</v>
      </c>
      <c r="F260" s="4">
        <f>ROUND(Source!BD235,O260)</f>
        <v>0</v>
      </c>
      <c r="G260" s="4" t="s">
        <v>191</v>
      </c>
      <c r="H260" s="4" t="s">
        <v>192</v>
      </c>
      <c r="I260" s="4"/>
      <c r="J260" s="4"/>
      <c r="K260" s="4">
        <v>233</v>
      </c>
      <c r="L260" s="4">
        <v>24</v>
      </c>
      <c r="M260" s="4">
        <v>3</v>
      </c>
      <c r="N260" s="4" t="s">
        <v>3</v>
      </c>
      <c r="O260" s="4">
        <v>2</v>
      </c>
      <c r="P260" s="4"/>
      <c r="Q260" s="4"/>
      <c r="R260" s="4"/>
      <c r="S260" s="4"/>
      <c r="T260" s="4"/>
      <c r="U260" s="4"/>
      <c r="V260" s="4"/>
      <c r="W260" s="4">
        <v>0</v>
      </c>
      <c r="X260" s="4">
        <v>1</v>
      </c>
      <c r="Y260" s="4">
        <v>0</v>
      </c>
      <c r="Z260" s="4"/>
      <c r="AA260" s="4"/>
      <c r="AB260" s="4"/>
    </row>
    <row r="261" spans="1:245" x14ac:dyDescent="0.2">
      <c r="A261" s="4">
        <v>50</v>
      </c>
      <c r="B261" s="4">
        <v>0</v>
      </c>
      <c r="C261" s="4">
        <v>0</v>
      </c>
      <c r="D261" s="4">
        <v>1</v>
      </c>
      <c r="E261" s="4">
        <v>210</v>
      </c>
      <c r="F261" s="4">
        <f>ROUND(Source!X235,O261)</f>
        <v>71178.95</v>
      </c>
      <c r="G261" s="4" t="s">
        <v>193</v>
      </c>
      <c r="H261" s="4" t="s">
        <v>194</v>
      </c>
      <c r="I261" s="4"/>
      <c r="J261" s="4"/>
      <c r="K261" s="4">
        <v>210</v>
      </c>
      <c r="L261" s="4">
        <v>25</v>
      </c>
      <c r="M261" s="4">
        <v>3</v>
      </c>
      <c r="N261" s="4" t="s">
        <v>3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71178.95</v>
      </c>
      <c r="X261" s="4">
        <v>1</v>
      </c>
      <c r="Y261" s="4">
        <v>71178.95</v>
      </c>
      <c r="Z261" s="4"/>
      <c r="AA261" s="4"/>
      <c r="AB261" s="4"/>
    </row>
    <row r="262" spans="1:245" x14ac:dyDescent="0.2">
      <c r="A262" s="4">
        <v>50</v>
      </c>
      <c r="B262" s="4">
        <v>0</v>
      </c>
      <c r="C262" s="4">
        <v>0</v>
      </c>
      <c r="D262" s="4">
        <v>1</v>
      </c>
      <c r="E262" s="4">
        <v>211</v>
      </c>
      <c r="F262" s="4">
        <f>ROUND(Source!Y235,O262)</f>
        <v>10168.41</v>
      </c>
      <c r="G262" s="4" t="s">
        <v>195</v>
      </c>
      <c r="H262" s="4" t="s">
        <v>196</v>
      </c>
      <c r="I262" s="4"/>
      <c r="J262" s="4"/>
      <c r="K262" s="4">
        <v>211</v>
      </c>
      <c r="L262" s="4">
        <v>26</v>
      </c>
      <c r="M262" s="4">
        <v>3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10168.41</v>
      </c>
      <c r="X262" s="4">
        <v>1</v>
      </c>
      <c r="Y262" s="4">
        <v>10168.41</v>
      </c>
      <c r="Z262" s="4"/>
      <c r="AA262" s="4"/>
      <c r="AB262" s="4"/>
    </row>
    <row r="263" spans="1:245" x14ac:dyDescent="0.2">
      <c r="A263" s="4">
        <v>50</v>
      </c>
      <c r="B263" s="4">
        <v>0</v>
      </c>
      <c r="C263" s="4">
        <v>0</v>
      </c>
      <c r="D263" s="4">
        <v>1</v>
      </c>
      <c r="E263" s="4">
        <v>224</v>
      </c>
      <c r="F263" s="4">
        <f>ROUND(Source!AR235,O263)</f>
        <v>184325.54</v>
      </c>
      <c r="G263" s="4" t="s">
        <v>197</v>
      </c>
      <c r="H263" s="4" t="s">
        <v>198</v>
      </c>
      <c r="I263" s="4"/>
      <c r="J263" s="4"/>
      <c r="K263" s="4">
        <v>224</v>
      </c>
      <c r="L263" s="4">
        <v>27</v>
      </c>
      <c r="M263" s="4">
        <v>3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184325.54</v>
      </c>
      <c r="X263" s="4">
        <v>1</v>
      </c>
      <c r="Y263" s="4">
        <v>184325.54</v>
      </c>
      <c r="Z263" s="4"/>
      <c r="AA263" s="4"/>
      <c r="AB263" s="4"/>
    </row>
    <row r="265" spans="1:245" x14ac:dyDescent="0.2">
      <c r="A265" s="1">
        <v>4</v>
      </c>
      <c r="B265" s="1">
        <v>1</v>
      </c>
      <c r="C265" s="1"/>
      <c r="D265" s="1">
        <f>ROW(A328)</f>
        <v>328</v>
      </c>
      <c r="E265" s="1"/>
      <c r="F265" s="1" t="s">
        <v>13</v>
      </c>
      <c r="G265" s="1" t="s">
        <v>315</v>
      </c>
      <c r="H265" s="1" t="s">
        <v>3</v>
      </c>
      <c r="I265" s="1">
        <v>0</v>
      </c>
      <c r="J265" s="1"/>
      <c r="K265" s="1">
        <v>0</v>
      </c>
      <c r="L265" s="1"/>
      <c r="M265" s="1" t="s">
        <v>3</v>
      </c>
      <c r="N265" s="1"/>
      <c r="O265" s="1"/>
      <c r="P265" s="1"/>
      <c r="Q265" s="1"/>
      <c r="R265" s="1"/>
      <c r="S265" s="1">
        <v>0</v>
      </c>
      <c r="T265" s="1"/>
      <c r="U265" s="1" t="s">
        <v>3</v>
      </c>
      <c r="V265" s="1">
        <v>0</v>
      </c>
      <c r="W265" s="1"/>
      <c r="X265" s="1"/>
      <c r="Y265" s="1"/>
      <c r="Z265" s="1"/>
      <c r="AA265" s="1"/>
      <c r="AB265" s="1" t="s">
        <v>3</v>
      </c>
      <c r="AC265" s="1" t="s">
        <v>3</v>
      </c>
      <c r="AD265" s="1" t="s">
        <v>3</v>
      </c>
      <c r="AE265" s="1" t="s">
        <v>3</v>
      </c>
      <c r="AF265" s="1" t="s">
        <v>3</v>
      </c>
      <c r="AG265" s="1" t="s">
        <v>3</v>
      </c>
      <c r="AH265" s="1"/>
      <c r="AI265" s="1"/>
      <c r="AJ265" s="1"/>
      <c r="AK265" s="1"/>
      <c r="AL265" s="1"/>
      <c r="AM265" s="1"/>
      <c r="AN265" s="1"/>
      <c r="AO265" s="1"/>
      <c r="AP265" s="1" t="s">
        <v>3</v>
      </c>
      <c r="AQ265" s="1" t="s">
        <v>3</v>
      </c>
      <c r="AR265" s="1" t="s">
        <v>3</v>
      </c>
      <c r="AS265" s="1"/>
      <c r="AT265" s="1"/>
      <c r="AU265" s="1"/>
      <c r="AV265" s="1"/>
      <c r="AW265" s="1"/>
      <c r="AX265" s="1"/>
      <c r="AY265" s="1"/>
      <c r="AZ265" s="1" t="s">
        <v>3</v>
      </c>
      <c r="BA265" s="1"/>
      <c r="BB265" s="1" t="s">
        <v>3</v>
      </c>
      <c r="BC265" s="1" t="s">
        <v>3</v>
      </c>
      <c r="BD265" s="1" t="s">
        <v>3</v>
      </c>
      <c r="BE265" s="1" t="s">
        <v>3</v>
      </c>
      <c r="BF265" s="1" t="s">
        <v>3</v>
      </c>
      <c r="BG265" s="1" t="s">
        <v>3</v>
      </c>
      <c r="BH265" s="1" t="s">
        <v>3</v>
      </c>
      <c r="BI265" s="1" t="s">
        <v>3</v>
      </c>
      <c r="BJ265" s="1" t="s">
        <v>3</v>
      </c>
      <c r="BK265" s="1" t="s">
        <v>3</v>
      </c>
      <c r="BL265" s="1" t="s">
        <v>3</v>
      </c>
      <c r="BM265" s="1" t="s">
        <v>3</v>
      </c>
      <c r="BN265" s="1" t="s">
        <v>3</v>
      </c>
      <c r="BO265" s="1" t="s">
        <v>3</v>
      </c>
      <c r="BP265" s="1" t="s">
        <v>3</v>
      </c>
      <c r="BQ265" s="1"/>
      <c r="BR265" s="1"/>
      <c r="BS265" s="1"/>
      <c r="BT265" s="1"/>
      <c r="BU265" s="1"/>
      <c r="BV265" s="1"/>
      <c r="BW265" s="1"/>
      <c r="BX265" s="1">
        <v>0</v>
      </c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>
        <v>0</v>
      </c>
    </row>
    <row r="267" spans="1:245" x14ac:dyDescent="0.2">
      <c r="A267" s="2">
        <v>52</v>
      </c>
      <c r="B267" s="2">
        <f t="shared" ref="B267:G267" si="529">B328</f>
        <v>1</v>
      </c>
      <c r="C267" s="2">
        <f t="shared" si="529"/>
        <v>4</v>
      </c>
      <c r="D267" s="2">
        <f t="shared" si="529"/>
        <v>265</v>
      </c>
      <c r="E267" s="2">
        <f t="shared" si="529"/>
        <v>0</v>
      </c>
      <c r="F267" s="2" t="str">
        <f t="shared" si="529"/>
        <v>Новый раздел</v>
      </c>
      <c r="G267" s="2" t="str">
        <f t="shared" si="529"/>
        <v>Электроснабжение и электроосвещение</v>
      </c>
      <c r="H267" s="2"/>
      <c r="I267" s="2"/>
      <c r="J267" s="2"/>
      <c r="K267" s="2"/>
      <c r="L267" s="2"/>
      <c r="M267" s="2"/>
      <c r="N267" s="2"/>
      <c r="O267" s="2">
        <f t="shared" ref="O267:AT267" si="530">O328</f>
        <v>905251.42</v>
      </c>
      <c r="P267" s="2">
        <f t="shared" si="530"/>
        <v>13021.94</v>
      </c>
      <c r="Q267" s="2">
        <f t="shared" si="530"/>
        <v>1876.32</v>
      </c>
      <c r="R267" s="2">
        <f t="shared" si="530"/>
        <v>1189.76</v>
      </c>
      <c r="S267" s="2">
        <f t="shared" si="530"/>
        <v>890353.16</v>
      </c>
      <c r="T267" s="2">
        <f t="shared" si="530"/>
        <v>0</v>
      </c>
      <c r="U267" s="2">
        <f t="shared" si="530"/>
        <v>1458.3444</v>
      </c>
      <c r="V267" s="2">
        <f t="shared" si="530"/>
        <v>0</v>
      </c>
      <c r="W267" s="2">
        <f t="shared" si="530"/>
        <v>0</v>
      </c>
      <c r="X267" s="2">
        <f t="shared" si="530"/>
        <v>623247.22</v>
      </c>
      <c r="Y267" s="2">
        <f t="shared" si="530"/>
        <v>89035.34</v>
      </c>
      <c r="Z267" s="2">
        <f t="shared" si="530"/>
        <v>0</v>
      </c>
      <c r="AA267" s="2">
        <f t="shared" si="530"/>
        <v>0</v>
      </c>
      <c r="AB267" s="2">
        <f t="shared" si="530"/>
        <v>905251.42</v>
      </c>
      <c r="AC267" s="2">
        <f t="shared" si="530"/>
        <v>13021.94</v>
      </c>
      <c r="AD267" s="2">
        <f t="shared" si="530"/>
        <v>1876.32</v>
      </c>
      <c r="AE267" s="2">
        <f t="shared" si="530"/>
        <v>1189.76</v>
      </c>
      <c r="AF267" s="2">
        <f t="shared" si="530"/>
        <v>890353.16</v>
      </c>
      <c r="AG267" s="2">
        <f t="shared" si="530"/>
        <v>0</v>
      </c>
      <c r="AH267" s="2">
        <f t="shared" si="530"/>
        <v>1458.3444</v>
      </c>
      <c r="AI267" s="2">
        <f t="shared" si="530"/>
        <v>0</v>
      </c>
      <c r="AJ267" s="2">
        <f t="shared" si="530"/>
        <v>0</v>
      </c>
      <c r="AK267" s="2">
        <f t="shared" si="530"/>
        <v>623247.22</v>
      </c>
      <c r="AL267" s="2">
        <f t="shared" si="530"/>
        <v>89035.34</v>
      </c>
      <c r="AM267" s="2">
        <f t="shared" si="530"/>
        <v>0</v>
      </c>
      <c r="AN267" s="2">
        <f t="shared" si="530"/>
        <v>0</v>
      </c>
      <c r="AO267" s="2">
        <f t="shared" si="530"/>
        <v>0</v>
      </c>
      <c r="AP267" s="2">
        <f t="shared" si="530"/>
        <v>0</v>
      </c>
      <c r="AQ267" s="2">
        <f t="shared" si="530"/>
        <v>0</v>
      </c>
      <c r="AR267" s="2">
        <f t="shared" si="530"/>
        <v>1618818.92</v>
      </c>
      <c r="AS267" s="2">
        <f t="shared" si="530"/>
        <v>0</v>
      </c>
      <c r="AT267" s="2">
        <f t="shared" si="530"/>
        <v>0</v>
      </c>
      <c r="AU267" s="2">
        <f t="shared" ref="AU267:BZ267" si="531">AU328</f>
        <v>1618818.92</v>
      </c>
      <c r="AV267" s="2">
        <f t="shared" si="531"/>
        <v>13021.94</v>
      </c>
      <c r="AW267" s="2">
        <f t="shared" si="531"/>
        <v>13021.94</v>
      </c>
      <c r="AX267" s="2">
        <f t="shared" si="531"/>
        <v>0</v>
      </c>
      <c r="AY267" s="2">
        <f t="shared" si="531"/>
        <v>13021.94</v>
      </c>
      <c r="AZ267" s="2">
        <f t="shared" si="531"/>
        <v>0</v>
      </c>
      <c r="BA267" s="2">
        <f t="shared" si="531"/>
        <v>0</v>
      </c>
      <c r="BB267" s="2">
        <f t="shared" si="531"/>
        <v>0</v>
      </c>
      <c r="BC267" s="2">
        <f t="shared" si="531"/>
        <v>0</v>
      </c>
      <c r="BD267" s="2">
        <f t="shared" si="531"/>
        <v>0</v>
      </c>
      <c r="BE267" s="2">
        <f t="shared" si="531"/>
        <v>0</v>
      </c>
      <c r="BF267" s="2">
        <f t="shared" si="531"/>
        <v>0</v>
      </c>
      <c r="BG267" s="2">
        <f t="shared" si="531"/>
        <v>0</v>
      </c>
      <c r="BH267" s="2">
        <f t="shared" si="531"/>
        <v>0</v>
      </c>
      <c r="BI267" s="2">
        <f t="shared" si="531"/>
        <v>0</v>
      </c>
      <c r="BJ267" s="2">
        <f t="shared" si="531"/>
        <v>0</v>
      </c>
      <c r="BK267" s="2">
        <f t="shared" si="531"/>
        <v>0</v>
      </c>
      <c r="BL267" s="2">
        <f t="shared" si="531"/>
        <v>0</v>
      </c>
      <c r="BM267" s="2">
        <f t="shared" si="531"/>
        <v>0</v>
      </c>
      <c r="BN267" s="2">
        <f t="shared" si="531"/>
        <v>0</v>
      </c>
      <c r="BO267" s="2">
        <f t="shared" si="531"/>
        <v>0</v>
      </c>
      <c r="BP267" s="2">
        <f t="shared" si="531"/>
        <v>0</v>
      </c>
      <c r="BQ267" s="2">
        <f t="shared" si="531"/>
        <v>0</v>
      </c>
      <c r="BR267" s="2">
        <f t="shared" si="531"/>
        <v>0</v>
      </c>
      <c r="BS267" s="2">
        <f t="shared" si="531"/>
        <v>0</v>
      </c>
      <c r="BT267" s="2">
        <f t="shared" si="531"/>
        <v>0</v>
      </c>
      <c r="BU267" s="2">
        <f t="shared" si="531"/>
        <v>0</v>
      </c>
      <c r="BV267" s="2">
        <f t="shared" si="531"/>
        <v>0</v>
      </c>
      <c r="BW267" s="2">
        <f t="shared" si="531"/>
        <v>0</v>
      </c>
      <c r="BX267" s="2">
        <f t="shared" si="531"/>
        <v>0</v>
      </c>
      <c r="BY267" s="2">
        <f t="shared" si="531"/>
        <v>0</v>
      </c>
      <c r="BZ267" s="2">
        <f t="shared" si="531"/>
        <v>0</v>
      </c>
      <c r="CA267" s="2">
        <f t="shared" ref="CA267:DF267" si="532">CA328</f>
        <v>1618818.92</v>
      </c>
      <c r="CB267" s="2">
        <f t="shared" si="532"/>
        <v>0</v>
      </c>
      <c r="CC267" s="2">
        <f t="shared" si="532"/>
        <v>0</v>
      </c>
      <c r="CD267" s="2">
        <f t="shared" si="532"/>
        <v>1618818.92</v>
      </c>
      <c r="CE267" s="2">
        <f t="shared" si="532"/>
        <v>13021.94</v>
      </c>
      <c r="CF267" s="2">
        <f t="shared" si="532"/>
        <v>13021.94</v>
      </c>
      <c r="CG267" s="2">
        <f t="shared" si="532"/>
        <v>0</v>
      </c>
      <c r="CH267" s="2">
        <f t="shared" si="532"/>
        <v>13021.94</v>
      </c>
      <c r="CI267" s="2">
        <f t="shared" si="532"/>
        <v>0</v>
      </c>
      <c r="CJ267" s="2">
        <f t="shared" si="532"/>
        <v>0</v>
      </c>
      <c r="CK267" s="2">
        <f t="shared" si="532"/>
        <v>0</v>
      </c>
      <c r="CL267" s="2">
        <f t="shared" si="532"/>
        <v>0</v>
      </c>
      <c r="CM267" s="2">
        <f t="shared" si="532"/>
        <v>0</v>
      </c>
      <c r="CN267" s="2">
        <f t="shared" si="532"/>
        <v>0</v>
      </c>
      <c r="CO267" s="2">
        <f t="shared" si="532"/>
        <v>0</v>
      </c>
      <c r="CP267" s="2">
        <f t="shared" si="532"/>
        <v>0</v>
      </c>
      <c r="CQ267" s="2">
        <f t="shared" si="532"/>
        <v>0</v>
      </c>
      <c r="CR267" s="2">
        <f t="shared" si="532"/>
        <v>0</v>
      </c>
      <c r="CS267" s="2">
        <f t="shared" si="532"/>
        <v>0</v>
      </c>
      <c r="CT267" s="2">
        <f t="shared" si="532"/>
        <v>0</v>
      </c>
      <c r="CU267" s="2">
        <f t="shared" si="532"/>
        <v>0</v>
      </c>
      <c r="CV267" s="2">
        <f t="shared" si="532"/>
        <v>0</v>
      </c>
      <c r="CW267" s="2">
        <f t="shared" si="532"/>
        <v>0</v>
      </c>
      <c r="CX267" s="2">
        <f t="shared" si="532"/>
        <v>0</v>
      </c>
      <c r="CY267" s="2">
        <f t="shared" si="532"/>
        <v>0</v>
      </c>
      <c r="CZ267" s="2">
        <f t="shared" si="532"/>
        <v>0</v>
      </c>
      <c r="DA267" s="2">
        <f t="shared" si="532"/>
        <v>0</v>
      </c>
      <c r="DB267" s="2">
        <f t="shared" si="532"/>
        <v>0</v>
      </c>
      <c r="DC267" s="2">
        <f t="shared" si="532"/>
        <v>0</v>
      </c>
      <c r="DD267" s="2">
        <f t="shared" si="532"/>
        <v>0</v>
      </c>
      <c r="DE267" s="2">
        <f t="shared" si="532"/>
        <v>0</v>
      </c>
      <c r="DF267" s="2">
        <f t="shared" si="532"/>
        <v>0</v>
      </c>
      <c r="DG267" s="3">
        <f t="shared" ref="DG267:EL267" si="533">DG328</f>
        <v>0</v>
      </c>
      <c r="DH267" s="3">
        <f t="shared" si="533"/>
        <v>0</v>
      </c>
      <c r="DI267" s="3">
        <f t="shared" si="533"/>
        <v>0</v>
      </c>
      <c r="DJ267" s="3">
        <f t="shared" si="533"/>
        <v>0</v>
      </c>
      <c r="DK267" s="3">
        <f t="shared" si="533"/>
        <v>0</v>
      </c>
      <c r="DL267" s="3">
        <f t="shared" si="533"/>
        <v>0</v>
      </c>
      <c r="DM267" s="3">
        <f t="shared" si="533"/>
        <v>0</v>
      </c>
      <c r="DN267" s="3">
        <f t="shared" si="533"/>
        <v>0</v>
      </c>
      <c r="DO267" s="3">
        <f t="shared" si="533"/>
        <v>0</v>
      </c>
      <c r="DP267" s="3">
        <f t="shared" si="533"/>
        <v>0</v>
      </c>
      <c r="DQ267" s="3">
        <f t="shared" si="533"/>
        <v>0</v>
      </c>
      <c r="DR267" s="3">
        <f t="shared" si="533"/>
        <v>0</v>
      </c>
      <c r="DS267" s="3">
        <f t="shared" si="533"/>
        <v>0</v>
      </c>
      <c r="DT267" s="3">
        <f t="shared" si="533"/>
        <v>0</v>
      </c>
      <c r="DU267" s="3">
        <f t="shared" si="533"/>
        <v>0</v>
      </c>
      <c r="DV267" s="3">
        <f t="shared" si="533"/>
        <v>0</v>
      </c>
      <c r="DW267" s="3">
        <f t="shared" si="533"/>
        <v>0</v>
      </c>
      <c r="DX267" s="3">
        <f t="shared" si="533"/>
        <v>0</v>
      </c>
      <c r="DY267" s="3">
        <f t="shared" si="533"/>
        <v>0</v>
      </c>
      <c r="DZ267" s="3">
        <f t="shared" si="533"/>
        <v>0</v>
      </c>
      <c r="EA267" s="3">
        <f t="shared" si="533"/>
        <v>0</v>
      </c>
      <c r="EB267" s="3">
        <f t="shared" si="533"/>
        <v>0</v>
      </c>
      <c r="EC267" s="3">
        <f t="shared" si="533"/>
        <v>0</v>
      </c>
      <c r="ED267" s="3">
        <f t="shared" si="533"/>
        <v>0</v>
      </c>
      <c r="EE267" s="3">
        <f t="shared" si="533"/>
        <v>0</v>
      </c>
      <c r="EF267" s="3">
        <f t="shared" si="533"/>
        <v>0</v>
      </c>
      <c r="EG267" s="3">
        <f t="shared" si="533"/>
        <v>0</v>
      </c>
      <c r="EH267" s="3">
        <f t="shared" si="533"/>
        <v>0</v>
      </c>
      <c r="EI267" s="3">
        <f t="shared" si="533"/>
        <v>0</v>
      </c>
      <c r="EJ267" s="3">
        <f t="shared" si="533"/>
        <v>0</v>
      </c>
      <c r="EK267" s="3">
        <f t="shared" si="533"/>
        <v>0</v>
      </c>
      <c r="EL267" s="3">
        <f t="shared" si="533"/>
        <v>0</v>
      </c>
      <c r="EM267" s="3">
        <f t="shared" ref="EM267:FR267" si="534">EM328</f>
        <v>0</v>
      </c>
      <c r="EN267" s="3">
        <f t="shared" si="534"/>
        <v>0</v>
      </c>
      <c r="EO267" s="3">
        <f t="shared" si="534"/>
        <v>0</v>
      </c>
      <c r="EP267" s="3">
        <f t="shared" si="534"/>
        <v>0</v>
      </c>
      <c r="EQ267" s="3">
        <f t="shared" si="534"/>
        <v>0</v>
      </c>
      <c r="ER267" s="3">
        <f t="shared" si="534"/>
        <v>0</v>
      </c>
      <c r="ES267" s="3">
        <f t="shared" si="534"/>
        <v>0</v>
      </c>
      <c r="ET267" s="3">
        <f t="shared" si="534"/>
        <v>0</v>
      </c>
      <c r="EU267" s="3">
        <f t="shared" si="534"/>
        <v>0</v>
      </c>
      <c r="EV267" s="3">
        <f t="shared" si="534"/>
        <v>0</v>
      </c>
      <c r="EW267" s="3">
        <f t="shared" si="534"/>
        <v>0</v>
      </c>
      <c r="EX267" s="3">
        <f t="shared" si="534"/>
        <v>0</v>
      </c>
      <c r="EY267" s="3">
        <f t="shared" si="534"/>
        <v>0</v>
      </c>
      <c r="EZ267" s="3">
        <f t="shared" si="534"/>
        <v>0</v>
      </c>
      <c r="FA267" s="3">
        <f t="shared" si="534"/>
        <v>0</v>
      </c>
      <c r="FB267" s="3">
        <f t="shared" si="534"/>
        <v>0</v>
      </c>
      <c r="FC267" s="3">
        <f t="shared" si="534"/>
        <v>0</v>
      </c>
      <c r="FD267" s="3">
        <f t="shared" si="534"/>
        <v>0</v>
      </c>
      <c r="FE267" s="3">
        <f t="shared" si="534"/>
        <v>0</v>
      </c>
      <c r="FF267" s="3">
        <f t="shared" si="534"/>
        <v>0</v>
      </c>
      <c r="FG267" s="3">
        <f t="shared" si="534"/>
        <v>0</v>
      </c>
      <c r="FH267" s="3">
        <f t="shared" si="534"/>
        <v>0</v>
      </c>
      <c r="FI267" s="3">
        <f t="shared" si="534"/>
        <v>0</v>
      </c>
      <c r="FJ267" s="3">
        <f t="shared" si="534"/>
        <v>0</v>
      </c>
      <c r="FK267" s="3">
        <f t="shared" si="534"/>
        <v>0</v>
      </c>
      <c r="FL267" s="3">
        <f t="shared" si="534"/>
        <v>0</v>
      </c>
      <c r="FM267" s="3">
        <f t="shared" si="534"/>
        <v>0</v>
      </c>
      <c r="FN267" s="3">
        <f t="shared" si="534"/>
        <v>0</v>
      </c>
      <c r="FO267" s="3">
        <f t="shared" si="534"/>
        <v>0</v>
      </c>
      <c r="FP267" s="3">
        <f t="shared" si="534"/>
        <v>0</v>
      </c>
      <c r="FQ267" s="3">
        <f t="shared" si="534"/>
        <v>0</v>
      </c>
      <c r="FR267" s="3">
        <f t="shared" si="534"/>
        <v>0</v>
      </c>
      <c r="FS267" s="3">
        <f t="shared" ref="FS267:GX267" si="535">FS328</f>
        <v>0</v>
      </c>
      <c r="FT267" s="3">
        <f t="shared" si="535"/>
        <v>0</v>
      </c>
      <c r="FU267" s="3">
        <f t="shared" si="535"/>
        <v>0</v>
      </c>
      <c r="FV267" s="3">
        <f t="shared" si="535"/>
        <v>0</v>
      </c>
      <c r="FW267" s="3">
        <f t="shared" si="535"/>
        <v>0</v>
      </c>
      <c r="FX267" s="3">
        <f t="shared" si="535"/>
        <v>0</v>
      </c>
      <c r="FY267" s="3">
        <f t="shared" si="535"/>
        <v>0</v>
      </c>
      <c r="FZ267" s="3">
        <f t="shared" si="535"/>
        <v>0</v>
      </c>
      <c r="GA267" s="3">
        <f t="shared" si="535"/>
        <v>0</v>
      </c>
      <c r="GB267" s="3">
        <f t="shared" si="535"/>
        <v>0</v>
      </c>
      <c r="GC267" s="3">
        <f t="shared" si="535"/>
        <v>0</v>
      </c>
      <c r="GD267" s="3">
        <f t="shared" si="535"/>
        <v>0</v>
      </c>
      <c r="GE267" s="3">
        <f t="shared" si="535"/>
        <v>0</v>
      </c>
      <c r="GF267" s="3">
        <f t="shared" si="535"/>
        <v>0</v>
      </c>
      <c r="GG267" s="3">
        <f t="shared" si="535"/>
        <v>0</v>
      </c>
      <c r="GH267" s="3">
        <f t="shared" si="535"/>
        <v>0</v>
      </c>
      <c r="GI267" s="3">
        <f t="shared" si="535"/>
        <v>0</v>
      </c>
      <c r="GJ267" s="3">
        <f t="shared" si="535"/>
        <v>0</v>
      </c>
      <c r="GK267" s="3">
        <f t="shared" si="535"/>
        <v>0</v>
      </c>
      <c r="GL267" s="3">
        <f t="shared" si="535"/>
        <v>0</v>
      </c>
      <c r="GM267" s="3">
        <f t="shared" si="535"/>
        <v>0</v>
      </c>
      <c r="GN267" s="3">
        <f t="shared" si="535"/>
        <v>0</v>
      </c>
      <c r="GO267" s="3">
        <f t="shared" si="535"/>
        <v>0</v>
      </c>
      <c r="GP267" s="3">
        <f t="shared" si="535"/>
        <v>0</v>
      </c>
      <c r="GQ267" s="3">
        <f t="shared" si="535"/>
        <v>0</v>
      </c>
      <c r="GR267" s="3">
        <f t="shared" si="535"/>
        <v>0</v>
      </c>
      <c r="GS267" s="3">
        <f t="shared" si="535"/>
        <v>0</v>
      </c>
      <c r="GT267" s="3">
        <f t="shared" si="535"/>
        <v>0</v>
      </c>
      <c r="GU267" s="3">
        <f t="shared" si="535"/>
        <v>0</v>
      </c>
      <c r="GV267" s="3">
        <f t="shared" si="535"/>
        <v>0</v>
      </c>
      <c r="GW267" s="3">
        <f t="shared" si="535"/>
        <v>0</v>
      </c>
      <c r="GX267" s="3">
        <f t="shared" si="535"/>
        <v>0</v>
      </c>
    </row>
    <row r="269" spans="1:245" x14ac:dyDescent="0.2">
      <c r="A269">
        <v>19</v>
      </c>
      <c r="B269">
        <v>1</v>
      </c>
      <c r="F269" t="s">
        <v>3</v>
      </c>
      <c r="G269" t="s">
        <v>113</v>
      </c>
      <c r="H269" t="s">
        <v>3</v>
      </c>
      <c r="AA269">
        <v>1</v>
      </c>
      <c r="IK269">
        <v>0</v>
      </c>
    </row>
    <row r="270" spans="1:245" x14ac:dyDescent="0.2">
      <c r="A270">
        <v>19</v>
      </c>
      <c r="B270">
        <v>1</v>
      </c>
      <c r="F270" t="s">
        <v>3</v>
      </c>
      <c r="G270" t="s">
        <v>316</v>
      </c>
      <c r="H270" t="s">
        <v>3</v>
      </c>
      <c r="AA270">
        <v>1</v>
      </c>
      <c r="IK270">
        <v>0</v>
      </c>
    </row>
    <row r="271" spans="1:245" x14ac:dyDescent="0.2">
      <c r="A271">
        <v>17</v>
      </c>
      <c r="B271">
        <v>1</v>
      </c>
      <c r="C271">
        <f>ROW(SmtRes!A438)</f>
        <v>438</v>
      </c>
      <c r="D271">
        <f>ROW(EtalonRes!A574)</f>
        <v>574</v>
      </c>
      <c r="E271" t="s">
        <v>3</v>
      </c>
      <c r="F271" t="s">
        <v>317</v>
      </c>
      <c r="G271" t="s">
        <v>318</v>
      </c>
      <c r="H271" t="s">
        <v>18</v>
      </c>
      <c r="I271">
        <f>ROUND(1+1,9)</f>
        <v>2</v>
      </c>
      <c r="J271">
        <v>0</v>
      </c>
      <c r="K271">
        <f>ROUND(1+1,9)</f>
        <v>2</v>
      </c>
      <c r="O271">
        <f t="shared" ref="O271:O278" si="536">ROUND(CP271,2)</f>
        <v>8743.7999999999993</v>
      </c>
      <c r="P271">
        <f t="shared" ref="P271:P278" si="537">ROUND(CQ271*I271,2)</f>
        <v>0</v>
      </c>
      <c r="Q271">
        <f t="shared" ref="Q271:Q278" si="538">ROUND(CR271*I271,2)</f>
        <v>0</v>
      </c>
      <c r="R271">
        <f t="shared" ref="R271:R278" si="539">ROUND(CS271*I271,2)</f>
        <v>0</v>
      </c>
      <c r="S271">
        <f t="shared" ref="S271:S278" si="540">ROUND(CT271*I271,2)</f>
        <v>8743.7999999999993</v>
      </c>
      <c r="T271">
        <f t="shared" ref="T271:T278" si="541">ROUND(CU271*I271,2)</f>
        <v>0</v>
      </c>
      <c r="U271">
        <f t="shared" ref="U271:U278" si="542">CV271*I271</f>
        <v>14.16</v>
      </c>
      <c r="V271">
        <f t="shared" ref="V271:V278" si="543">CW271*I271</f>
        <v>0</v>
      </c>
      <c r="W271">
        <f t="shared" ref="W271:W278" si="544">ROUND(CX271*I271,2)</f>
        <v>0</v>
      </c>
      <c r="X271">
        <f t="shared" ref="X271:Y278" si="545">ROUND(CY271,2)</f>
        <v>6120.66</v>
      </c>
      <c r="Y271">
        <f t="shared" si="545"/>
        <v>874.38</v>
      </c>
      <c r="AA271">
        <v>-1</v>
      </c>
      <c r="AB271">
        <f t="shared" ref="AB271:AB278" si="546">ROUND((AC271+AD271+AF271),6)</f>
        <v>4371.8999999999996</v>
      </c>
      <c r="AC271">
        <f>ROUND(((ES271*118)),6)</f>
        <v>0</v>
      </c>
      <c r="AD271">
        <f>ROUND(((((ET271*118))-((EU271*118)))+AE271),6)</f>
        <v>0</v>
      </c>
      <c r="AE271">
        <f>ROUND(((EU271*118)),6)</f>
        <v>0</v>
      </c>
      <c r="AF271">
        <f>ROUND(((EV271*118)),6)</f>
        <v>4371.8999999999996</v>
      </c>
      <c r="AG271">
        <f t="shared" ref="AG271:AG278" si="547">ROUND((AP271),6)</f>
        <v>0</v>
      </c>
      <c r="AH271">
        <f>((EW271*118))</f>
        <v>7.08</v>
      </c>
      <c r="AI271">
        <f>((EX271*118))</f>
        <v>0</v>
      </c>
      <c r="AJ271">
        <f t="shared" ref="AJ271:AJ278" si="548">(AS271)</f>
        <v>0</v>
      </c>
      <c r="AK271">
        <v>37.049999999999997</v>
      </c>
      <c r="AL271">
        <v>0</v>
      </c>
      <c r="AM271">
        <v>0</v>
      </c>
      <c r="AN271">
        <v>0</v>
      </c>
      <c r="AO271">
        <v>37.049999999999997</v>
      </c>
      <c r="AP271">
        <v>0</v>
      </c>
      <c r="AQ271">
        <v>0.06</v>
      </c>
      <c r="AR271">
        <v>0</v>
      </c>
      <c r="AS271">
        <v>0</v>
      </c>
      <c r="AT271">
        <v>70</v>
      </c>
      <c r="AU271">
        <v>10</v>
      </c>
      <c r="AV271">
        <v>1</v>
      </c>
      <c r="AW271">
        <v>1</v>
      </c>
      <c r="AZ271">
        <v>1</v>
      </c>
      <c r="BA271">
        <v>1</v>
      </c>
      <c r="BB271">
        <v>1</v>
      </c>
      <c r="BC271">
        <v>1</v>
      </c>
      <c r="BD271" t="s">
        <v>3</v>
      </c>
      <c r="BE271" t="s">
        <v>3</v>
      </c>
      <c r="BF271" t="s">
        <v>3</v>
      </c>
      <c r="BG271" t="s">
        <v>3</v>
      </c>
      <c r="BH271">
        <v>0</v>
      </c>
      <c r="BI271">
        <v>4</v>
      </c>
      <c r="BJ271" t="s">
        <v>319</v>
      </c>
      <c r="BM271">
        <v>0</v>
      </c>
      <c r="BN271">
        <v>0</v>
      </c>
      <c r="BO271" t="s">
        <v>3</v>
      </c>
      <c r="BP271">
        <v>0</v>
      </c>
      <c r="BQ271">
        <v>1</v>
      </c>
      <c r="BR271">
        <v>0</v>
      </c>
      <c r="BS271">
        <v>1</v>
      </c>
      <c r="BT271">
        <v>1</v>
      </c>
      <c r="BU271">
        <v>1</v>
      </c>
      <c r="BV271">
        <v>1</v>
      </c>
      <c r="BW271">
        <v>1</v>
      </c>
      <c r="BX271">
        <v>1</v>
      </c>
      <c r="BY271" t="s">
        <v>3</v>
      </c>
      <c r="BZ271">
        <v>70</v>
      </c>
      <c r="CA271">
        <v>10</v>
      </c>
      <c r="CB271" t="s">
        <v>3</v>
      </c>
      <c r="CE271">
        <v>0</v>
      </c>
      <c r="CF271">
        <v>0</v>
      </c>
      <c r="CG271">
        <v>0</v>
      </c>
      <c r="CM271">
        <v>0</v>
      </c>
      <c r="CN271" t="s">
        <v>3</v>
      </c>
      <c r="CO271">
        <v>0</v>
      </c>
      <c r="CP271">
        <f t="shared" ref="CP271:CP278" si="549">(P271+Q271+S271)</f>
        <v>8743.7999999999993</v>
      </c>
      <c r="CQ271">
        <f t="shared" ref="CQ271:CQ278" si="550">(AC271*BC271*AW271)</f>
        <v>0</v>
      </c>
      <c r="CR271">
        <f>(((((ET271*118))*BB271-((EU271*118))*BS271)+AE271*BS271)*AV271)</f>
        <v>0</v>
      </c>
      <c r="CS271">
        <f t="shared" ref="CS271:CS278" si="551">(AE271*BS271*AV271)</f>
        <v>0</v>
      </c>
      <c r="CT271">
        <f t="shared" ref="CT271:CT278" si="552">(AF271*BA271*AV271)</f>
        <v>4371.8999999999996</v>
      </c>
      <c r="CU271">
        <f t="shared" ref="CU271:CU278" si="553">AG271</f>
        <v>0</v>
      </c>
      <c r="CV271">
        <f t="shared" ref="CV271:CV278" si="554">(AH271*AV271)</f>
        <v>7.08</v>
      </c>
      <c r="CW271">
        <f t="shared" ref="CW271:CX278" si="555">AI271</f>
        <v>0</v>
      </c>
      <c r="CX271">
        <f t="shared" si="555"/>
        <v>0</v>
      </c>
      <c r="CY271">
        <f t="shared" ref="CY271:CY278" si="556">((S271*BZ271)/100)</f>
        <v>6120.66</v>
      </c>
      <c r="CZ271">
        <f t="shared" ref="CZ271:CZ278" si="557">((S271*CA271)/100)</f>
        <v>874.38</v>
      </c>
      <c r="DC271" t="s">
        <v>3</v>
      </c>
      <c r="DD271" t="s">
        <v>320</v>
      </c>
      <c r="DE271" t="s">
        <v>320</v>
      </c>
      <c r="DF271" t="s">
        <v>320</v>
      </c>
      <c r="DG271" t="s">
        <v>320</v>
      </c>
      <c r="DH271" t="s">
        <v>3</v>
      </c>
      <c r="DI271" t="s">
        <v>320</v>
      </c>
      <c r="DJ271" t="s">
        <v>320</v>
      </c>
      <c r="DK271" t="s">
        <v>3</v>
      </c>
      <c r="DL271" t="s">
        <v>3</v>
      </c>
      <c r="DM271" t="s">
        <v>3</v>
      </c>
      <c r="DN271">
        <v>0</v>
      </c>
      <c r="DO271">
        <v>0</v>
      </c>
      <c r="DP271">
        <v>1</v>
      </c>
      <c r="DQ271">
        <v>1</v>
      </c>
      <c r="DU271">
        <v>16987630</v>
      </c>
      <c r="DV271" t="s">
        <v>18</v>
      </c>
      <c r="DW271" t="s">
        <v>18</v>
      </c>
      <c r="DX271">
        <v>1</v>
      </c>
      <c r="DZ271" t="s">
        <v>3</v>
      </c>
      <c r="EA271" t="s">
        <v>3</v>
      </c>
      <c r="EB271" t="s">
        <v>3</v>
      </c>
      <c r="EC271" t="s">
        <v>3</v>
      </c>
      <c r="EE271">
        <v>1441815344</v>
      </c>
      <c r="EF271">
        <v>1</v>
      </c>
      <c r="EG271" t="s">
        <v>20</v>
      </c>
      <c r="EH271">
        <v>0</v>
      </c>
      <c r="EI271" t="s">
        <v>3</v>
      </c>
      <c r="EJ271">
        <v>4</v>
      </c>
      <c r="EK271">
        <v>0</v>
      </c>
      <c r="EL271" t="s">
        <v>21</v>
      </c>
      <c r="EM271" t="s">
        <v>22</v>
      </c>
      <c r="EO271" t="s">
        <v>3</v>
      </c>
      <c r="EQ271">
        <v>1024</v>
      </c>
      <c r="ER271">
        <v>37.049999999999997</v>
      </c>
      <c r="ES271">
        <v>0</v>
      </c>
      <c r="ET271">
        <v>0</v>
      </c>
      <c r="EU271">
        <v>0</v>
      </c>
      <c r="EV271">
        <v>37.049999999999997</v>
      </c>
      <c r="EW271">
        <v>0.06</v>
      </c>
      <c r="EX271">
        <v>0</v>
      </c>
      <c r="EY271">
        <v>0</v>
      </c>
      <c r="FQ271">
        <v>0</v>
      </c>
      <c r="FR271">
        <f t="shared" ref="FR271:FR278" si="558">ROUND(IF(BI271=3,GM271,0),2)</f>
        <v>0</v>
      </c>
      <c r="FS271">
        <v>0</v>
      </c>
      <c r="FX271">
        <v>70</v>
      </c>
      <c r="FY271">
        <v>10</v>
      </c>
      <c r="GA271" t="s">
        <v>3</v>
      </c>
      <c r="GD271">
        <v>0</v>
      </c>
      <c r="GF271">
        <v>57174013</v>
      </c>
      <c r="GG271">
        <v>2</v>
      </c>
      <c r="GH271">
        <v>1</v>
      </c>
      <c r="GI271">
        <v>-2</v>
      </c>
      <c r="GJ271">
        <v>0</v>
      </c>
      <c r="GK271">
        <f>ROUND(R271*(R12)/100,2)</f>
        <v>0</v>
      </c>
      <c r="GL271">
        <f t="shared" ref="GL271:GL278" si="559">ROUND(IF(AND(BH271=3,BI271=3,FS271&lt;&gt;0),P271,0),2)</f>
        <v>0</v>
      </c>
      <c r="GM271">
        <f t="shared" ref="GM271:GM278" si="560">ROUND(O271+X271+Y271+GK271,2)+GX271</f>
        <v>15738.84</v>
      </c>
      <c r="GN271">
        <f t="shared" ref="GN271:GN278" si="561">IF(OR(BI271=0,BI271=1),GM271-GX271,0)</f>
        <v>0</v>
      </c>
      <c r="GO271">
        <f t="shared" ref="GO271:GO278" si="562">IF(BI271=2,GM271-GX271,0)</f>
        <v>0</v>
      </c>
      <c r="GP271">
        <f t="shared" ref="GP271:GP278" si="563">IF(BI271=4,GM271-GX271,0)</f>
        <v>15738.84</v>
      </c>
      <c r="GR271">
        <v>0</v>
      </c>
      <c r="GS271">
        <v>3</v>
      </c>
      <c r="GT271">
        <v>0</v>
      </c>
      <c r="GU271" t="s">
        <v>3</v>
      </c>
      <c r="GV271">
        <f t="shared" ref="GV271:GV278" si="564">ROUND((GT271),6)</f>
        <v>0</v>
      </c>
      <c r="GW271">
        <v>1</v>
      </c>
      <c r="GX271">
        <f t="shared" ref="GX271:GX278" si="565">ROUND(HC271*I271,2)</f>
        <v>0</v>
      </c>
      <c r="HA271">
        <v>0</v>
      </c>
      <c r="HB271">
        <v>0</v>
      </c>
      <c r="HC271">
        <f t="shared" ref="HC271:HC278" si="566">GV271*GW271</f>
        <v>0</v>
      </c>
      <c r="HE271" t="s">
        <v>3</v>
      </c>
      <c r="HF271" t="s">
        <v>3</v>
      </c>
      <c r="HM271" t="s">
        <v>3</v>
      </c>
      <c r="HN271" t="s">
        <v>3</v>
      </c>
      <c r="HO271" t="s">
        <v>3</v>
      </c>
      <c r="HP271" t="s">
        <v>3</v>
      </c>
      <c r="HQ271" t="s">
        <v>3</v>
      </c>
      <c r="IK271">
        <v>0</v>
      </c>
    </row>
    <row r="272" spans="1:245" x14ac:dyDescent="0.2">
      <c r="A272">
        <v>17</v>
      </c>
      <c r="B272">
        <v>1</v>
      </c>
      <c r="C272">
        <f>ROW(SmtRes!A440)</f>
        <v>440</v>
      </c>
      <c r="D272">
        <f>ROW(EtalonRes!A576)</f>
        <v>576</v>
      </c>
      <c r="E272" t="s">
        <v>3</v>
      </c>
      <c r="F272" t="s">
        <v>321</v>
      </c>
      <c r="G272" t="s">
        <v>322</v>
      </c>
      <c r="H272" t="s">
        <v>18</v>
      </c>
      <c r="I272">
        <f>ROUND(1+1,9)</f>
        <v>2</v>
      </c>
      <c r="J272">
        <v>0</v>
      </c>
      <c r="K272">
        <f>ROUND(1+1,9)</f>
        <v>2</v>
      </c>
      <c r="O272">
        <f t="shared" si="536"/>
        <v>1000.56</v>
      </c>
      <c r="P272">
        <f t="shared" si="537"/>
        <v>12.56</v>
      </c>
      <c r="Q272">
        <f t="shared" si="538"/>
        <v>0</v>
      </c>
      <c r="R272">
        <f t="shared" si="539"/>
        <v>0</v>
      </c>
      <c r="S272">
        <f t="shared" si="540"/>
        <v>988</v>
      </c>
      <c r="T272">
        <f t="shared" si="541"/>
        <v>0</v>
      </c>
      <c r="U272">
        <f t="shared" si="542"/>
        <v>1.6</v>
      </c>
      <c r="V272">
        <f t="shared" si="543"/>
        <v>0</v>
      </c>
      <c r="W272">
        <f t="shared" si="544"/>
        <v>0</v>
      </c>
      <c r="X272">
        <f t="shared" si="545"/>
        <v>691.6</v>
      </c>
      <c r="Y272">
        <f t="shared" si="545"/>
        <v>98.8</v>
      </c>
      <c r="AA272">
        <v>-1</v>
      </c>
      <c r="AB272">
        <f t="shared" si="546"/>
        <v>500.28</v>
      </c>
      <c r="AC272">
        <f>ROUND(((ES272*4)),6)</f>
        <v>6.28</v>
      </c>
      <c r="AD272">
        <f>ROUND(((((ET272*4))-((EU272*4)))+AE272),6)</f>
        <v>0</v>
      </c>
      <c r="AE272">
        <f>ROUND(((EU272*4)),6)</f>
        <v>0</v>
      </c>
      <c r="AF272">
        <f>ROUND(((EV272*4)),6)</f>
        <v>494</v>
      </c>
      <c r="AG272">
        <f t="shared" si="547"/>
        <v>0</v>
      </c>
      <c r="AH272">
        <f>((EW272*4))</f>
        <v>0.8</v>
      </c>
      <c r="AI272">
        <f>((EX272*4))</f>
        <v>0</v>
      </c>
      <c r="AJ272">
        <f t="shared" si="548"/>
        <v>0</v>
      </c>
      <c r="AK272">
        <v>125.07</v>
      </c>
      <c r="AL272">
        <v>1.57</v>
      </c>
      <c r="AM272">
        <v>0</v>
      </c>
      <c r="AN272">
        <v>0</v>
      </c>
      <c r="AO272">
        <v>123.5</v>
      </c>
      <c r="AP272">
        <v>0</v>
      </c>
      <c r="AQ272">
        <v>0.2</v>
      </c>
      <c r="AR272">
        <v>0</v>
      </c>
      <c r="AS272">
        <v>0</v>
      </c>
      <c r="AT272">
        <v>70</v>
      </c>
      <c r="AU272">
        <v>10</v>
      </c>
      <c r="AV272">
        <v>1</v>
      </c>
      <c r="AW272">
        <v>1</v>
      </c>
      <c r="AZ272">
        <v>1</v>
      </c>
      <c r="BA272">
        <v>1</v>
      </c>
      <c r="BB272">
        <v>1</v>
      </c>
      <c r="BC272">
        <v>1</v>
      </c>
      <c r="BD272" t="s">
        <v>3</v>
      </c>
      <c r="BE272" t="s">
        <v>3</v>
      </c>
      <c r="BF272" t="s">
        <v>3</v>
      </c>
      <c r="BG272" t="s">
        <v>3</v>
      </c>
      <c r="BH272">
        <v>0</v>
      </c>
      <c r="BI272">
        <v>4</v>
      </c>
      <c r="BJ272" t="s">
        <v>323</v>
      </c>
      <c r="BM272">
        <v>0</v>
      </c>
      <c r="BN272">
        <v>0</v>
      </c>
      <c r="BO272" t="s">
        <v>3</v>
      </c>
      <c r="BP272">
        <v>0</v>
      </c>
      <c r="BQ272">
        <v>1</v>
      </c>
      <c r="BR272">
        <v>0</v>
      </c>
      <c r="BS272">
        <v>1</v>
      </c>
      <c r="BT272">
        <v>1</v>
      </c>
      <c r="BU272">
        <v>1</v>
      </c>
      <c r="BV272">
        <v>1</v>
      </c>
      <c r="BW272">
        <v>1</v>
      </c>
      <c r="BX272">
        <v>1</v>
      </c>
      <c r="BY272" t="s">
        <v>3</v>
      </c>
      <c r="BZ272">
        <v>70</v>
      </c>
      <c r="CA272">
        <v>10</v>
      </c>
      <c r="CB272" t="s">
        <v>3</v>
      </c>
      <c r="CE272">
        <v>0</v>
      </c>
      <c r="CF272">
        <v>0</v>
      </c>
      <c r="CG272">
        <v>0</v>
      </c>
      <c r="CM272">
        <v>0</v>
      </c>
      <c r="CN272" t="s">
        <v>3</v>
      </c>
      <c r="CO272">
        <v>0</v>
      </c>
      <c r="CP272">
        <f t="shared" si="549"/>
        <v>1000.56</v>
      </c>
      <c r="CQ272">
        <f t="shared" si="550"/>
        <v>6.28</v>
      </c>
      <c r="CR272">
        <f>(((((ET272*4))*BB272-((EU272*4))*BS272)+AE272*BS272)*AV272)</f>
        <v>0</v>
      </c>
      <c r="CS272">
        <f t="shared" si="551"/>
        <v>0</v>
      </c>
      <c r="CT272">
        <f t="shared" si="552"/>
        <v>494</v>
      </c>
      <c r="CU272">
        <f t="shared" si="553"/>
        <v>0</v>
      </c>
      <c r="CV272">
        <f t="shared" si="554"/>
        <v>0.8</v>
      </c>
      <c r="CW272">
        <f t="shared" si="555"/>
        <v>0</v>
      </c>
      <c r="CX272">
        <f t="shared" si="555"/>
        <v>0</v>
      </c>
      <c r="CY272">
        <f t="shared" si="556"/>
        <v>691.6</v>
      </c>
      <c r="CZ272">
        <f t="shared" si="557"/>
        <v>98.8</v>
      </c>
      <c r="DC272" t="s">
        <v>3</v>
      </c>
      <c r="DD272" t="s">
        <v>93</v>
      </c>
      <c r="DE272" t="s">
        <v>93</v>
      </c>
      <c r="DF272" t="s">
        <v>93</v>
      </c>
      <c r="DG272" t="s">
        <v>93</v>
      </c>
      <c r="DH272" t="s">
        <v>3</v>
      </c>
      <c r="DI272" t="s">
        <v>93</v>
      </c>
      <c r="DJ272" t="s">
        <v>93</v>
      </c>
      <c r="DK272" t="s">
        <v>3</v>
      </c>
      <c r="DL272" t="s">
        <v>3</v>
      </c>
      <c r="DM272" t="s">
        <v>3</v>
      </c>
      <c r="DN272">
        <v>0</v>
      </c>
      <c r="DO272">
        <v>0</v>
      </c>
      <c r="DP272">
        <v>1</v>
      </c>
      <c r="DQ272">
        <v>1</v>
      </c>
      <c r="DU272">
        <v>16987630</v>
      </c>
      <c r="DV272" t="s">
        <v>18</v>
      </c>
      <c r="DW272" t="s">
        <v>18</v>
      </c>
      <c r="DX272">
        <v>1</v>
      </c>
      <c r="DZ272" t="s">
        <v>3</v>
      </c>
      <c r="EA272" t="s">
        <v>3</v>
      </c>
      <c r="EB272" t="s">
        <v>3</v>
      </c>
      <c r="EC272" t="s">
        <v>3</v>
      </c>
      <c r="EE272">
        <v>1441815344</v>
      </c>
      <c r="EF272">
        <v>1</v>
      </c>
      <c r="EG272" t="s">
        <v>20</v>
      </c>
      <c r="EH272">
        <v>0</v>
      </c>
      <c r="EI272" t="s">
        <v>3</v>
      </c>
      <c r="EJ272">
        <v>4</v>
      </c>
      <c r="EK272">
        <v>0</v>
      </c>
      <c r="EL272" t="s">
        <v>21</v>
      </c>
      <c r="EM272" t="s">
        <v>22</v>
      </c>
      <c r="EO272" t="s">
        <v>3</v>
      </c>
      <c r="EQ272">
        <v>1024</v>
      </c>
      <c r="ER272">
        <v>125.07</v>
      </c>
      <c r="ES272">
        <v>1.57</v>
      </c>
      <c r="ET272">
        <v>0</v>
      </c>
      <c r="EU272">
        <v>0</v>
      </c>
      <c r="EV272">
        <v>123.5</v>
      </c>
      <c r="EW272">
        <v>0.2</v>
      </c>
      <c r="EX272">
        <v>0</v>
      </c>
      <c r="EY272">
        <v>0</v>
      </c>
      <c r="FQ272">
        <v>0</v>
      </c>
      <c r="FR272">
        <f t="shared" si="558"/>
        <v>0</v>
      </c>
      <c r="FS272">
        <v>0</v>
      </c>
      <c r="FX272">
        <v>70</v>
      </c>
      <c r="FY272">
        <v>10</v>
      </c>
      <c r="GA272" t="s">
        <v>3</v>
      </c>
      <c r="GD272">
        <v>0</v>
      </c>
      <c r="GF272">
        <v>2430549</v>
      </c>
      <c r="GG272">
        <v>2</v>
      </c>
      <c r="GH272">
        <v>1</v>
      </c>
      <c r="GI272">
        <v>-2</v>
      </c>
      <c r="GJ272">
        <v>0</v>
      </c>
      <c r="GK272">
        <f>ROUND(R272*(R12)/100,2)</f>
        <v>0</v>
      </c>
      <c r="GL272">
        <f t="shared" si="559"/>
        <v>0</v>
      </c>
      <c r="GM272">
        <f t="shared" si="560"/>
        <v>1790.96</v>
      </c>
      <c r="GN272">
        <f t="shared" si="561"/>
        <v>0</v>
      </c>
      <c r="GO272">
        <f t="shared" si="562"/>
        <v>0</v>
      </c>
      <c r="GP272">
        <f t="shared" si="563"/>
        <v>1790.96</v>
      </c>
      <c r="GR272">
        <v>0</v>
      </c>
      <c r="GS272">
        <v>3</v>
      </c>
      <c r="GT272">
        <v>0</v>
      </c>
      <c r="GU272" t="s">
        <v>3</v>
      </c>
      <c r="GV272">
        <f t="shared" si="564"/>
        <v>0</v>
      </c>
      <c r="GW272">
        <v>1</v>
      </c>
      <c r="GX272">
        <f t="shared" si="565"/>
        <v>0</v>
      </c>
      <c r="HA272">
        <v>0</v>
      </c>
      <c r="HB272">
        <v>0</v>
      </c>
      <c r="HC272">
        <f t="shared" si="566"/>
        <v>0</v>
      </c>
      <c r="HE272" t="s">
        <v>3</v>
      </c>
      <c r="HF272" t="s">
        <v>3</v>
      </c>
      <c r="HM272" t="s">
        <v>3</v>
      </c>
      <c r="HN272" t="s">
        <v>3</v>
      </c>
      <c r="HO272" t="s">
        <v>3</v>
      </c>
      <c r="HP272" t="s">
        <v>3</v>
      </c>
      <c r="HQ272" t="s">
        <v>3</v>
      </c>
      <c r="IK272">
        <v>0</v>
      </c>
    </row>
    <row r="273" spans="1:245" x14ac:dyDescent="0.2">
      <c r="A273">
        <v>17</v>
      </c>
      <c r="B273">
        <v>1</v>
      </c>
      <c r="D273">
        <f>ROW(EtalonRes!A581)</f>
        <v>581</v>
      </c>
      <c r="E273" t="s">
        <v>324</v>
      </c>
      <c r="F273" t="s">
        <v>325</v>
      </c>
      <c r="G273" t="s">
        <v>326</v>
      </c>
      <c r="H273" t="s">
        <v>18</v>
      </c>
      <c r="I273">
        <f>ROUND(6+1+1+1+1,9)</f>
        <v>10</v>
      </c>
      <c r="J273">
        <v>0</v>
      </c>
      <c r="K273">
        <f>ROUND(6+1+1+1+1,9)</f>
        <v>10</v>
      </c>
      <c r="O273">
        <f t="shared" si="536"/>
        <v>93908</v>
      </c>
      <c r="P273">
        <f t="shared" si="537"/>
        <v>1284.5</v>
      </c>
      <c r="Q273">
        <f t="shared" si="538"/>
        <v>0</v>
      </c>
      <c r="R273">
        <f t="shared" si="539"/>
        <v>0</v>
      </c>
      <c r="S273">
        <f t="shared" si="540"/>
        <v>92623.5</v>
      </c>
      <c r="T273">
        <f t="shared" si="541"/>
        <v>0</v>
      </c>
      <c r="U273">
        <f t="shared" si="542"/>
        <v>150</v>
      </c>
      <c r="V273">
        <f t="shared" si="543"/>
        <v>0</v>
      </c>
      <c r="W273">
        <f t="shared" si="544"/>
        <v>0</v>
      </c>
      <c r="X273">
        <f t="shared" si="545"/>
        <v>64836.45</v>
      </c>
      <c r="Y273">
        <f t="shared" si="545"/>
        <v>9262.35</v>
      </c>
      <c r="AA273">
        <v>1473083510</v>
      </c>
      <c r="AB273">
        <f t="shared" si="546"/>
        <v>9390.7999999999993</v>
      </c>
      <c r="AC273">
        <f>ROUND((ES273),6)</f>
        <v>128.44999999999999</v>
      </c>
      <c r="AD273">
        <f>ROUND((((ET273)-(EU273))+AE273),6)</f>
        <v>0</v>
      </c>
      <c r="AE273">
        <f>ROUND((EU273),6)</f>
        <v>0</v>
      </c>
      <c r="AF273">
        <f>ROUND((EV273),6)</f>
        <v>9262.35</v>
      </c>
      <c r="AG273">
        <f t="shared" si="547"/>
        <v>0</v>
      </c>
      <c r="AH273">
        <f>(EW273)</f>
        <v>15</v>
      </c>
      <c r="AI273">
        <f>(EX273)</f>
        <v>0</v>
      </c>
      <c r="AJ273">
        <f t="shared" si="548"/>
        <v>0</v>
      </c>
      <c r="AK273">
        <v>9390.7999999999993</v>
      </c>
      <c r="AL273">
        <v>128.44999999999999</v>
      </c>
      <c r="AM273">
        <v>0</v>
      </c>
      <c r="AN273">
        <v>0</v>
      </c>
      <c r="AO273">
        <v>9262.35</v>
      </c>
      <c r="AP273">
        <v>0</v>
      </c>
      <c r="AQ273">
        <v>15</v>
      </c>
      <c r="AR273">
        <v>0</v>
      </c>
      <c r="AS273">
        <v>0</v>
      </c>
      <c r="AT273">
        <v>70</v>
      </c>
      <c r="AU273">
        <v>10</v>
      </c>
      <c r="AV273">
        <v>1</v>
      </c>
      <c r="AW273">
        <v>1</v>
      </c>
      <c r="AZ273">
        <v>1</v>
      </c>
      <c r="BA273">
        <v>1</v>
      </c>
      <c r="BB273">
        <v>1</v>
      </c>
      <c r="BC273">
        <v>1</v>
      </c>
      <c r="BD273" t="s">
        <v>3</v>
      </c>
      <c r="BE273" t="s">
        <v>3</v>
      </c>
      <c r="BF273" t="s">
        <v>3</v>
      </c>
      <c r="BG273" t="s">
        <v>3</v>
      </c>
      <c r="BH273">
        <v>0</v>
      </c>
      <c r="BI273">
        <v>4</v>
      </c>
      <c r="BJ273" t="s">
        <v>327</v>
      </c>
      <c r="BM273">
        <v>0</v>
      </c>
      <c r="BN273">
        <v>0</v>
      </c>
      <c r="BO273" t="s">
        <v>3</v>
      </c>
      <c r="BP273">
        <v>0</v>
      </c>
      <c r="BQ273">
        <v>1</v>
      </c>
      <c r="BR273">
        <v>0</v>
      </c>
      <c r="BS273">
        <v>1</v>
      </c>
      <c r="BT273">
        <v>1</v>
      </c>
      <c r="BU273">
        <v>1</v>
      </c>
      <c r="BV273">
        <v>1</v>
      </c>
      <c r="BW273">
        <v>1</v>
      </c>
      <c r="BX273">
        <v>1</v>
      </c>
      <c r="BY273" t="s">
        <v>3</v>
      </c>
      <c r="BZ273">
        <v>70</v>
      </c>
      <c r="CA273">
        <v>10</v>
      </c>
      <c r="CB273" t="s">
        <v>3</v>
      </c>
      <c r="CE273">
        <v>0</v>
      </c>
      <c r="CF273">
        <v>0</v>
      </c>
      <c r="CG273">
        <v>0</v>
      </c>
      <c r="CM273">
        <v>0</v>
      </c>
      <c r="CN273" t="s">
        <v>3</v>
      </c>
      <c r="CO273">
        <v>0</v>
      </c>
      <c r="CP273">
        <f t="shared" si="549"/>
        <v>93908</v>
      </c>
      <c r="CQ273">
        <f t="shared" si="550"/>
        <v>128.44999999999999</v>
      </c>
      <c r="CR273">
        <f>((((ET273)*BB273-(EU273)*BS273)+AE273*BS273)*AV273)</f>
        <v>0</v>
      </c>
      <c r="CS273">
        <f t="shared" si="551"/>
        <v>0</v>
      </c>
      <c r="CT273">
        <f t="shared" si="552"/>
        <v>9262.35</v>
      </c>
      <c r="CU273">
        <f t="shared" si="553"/>
        <v>0</v>
      </c>
      <c r="CV273">
        <f t="shared" si="554"/>
        <v>15</v>
      </c>
      <c r="CW273">
        <f t="shared" si="555"/>
        <v>0</v>
      </c>
      <c r="CX273">
        <f t="shared" si="555"/>
        <v>0</v>
      </c>
      <c r="CY273">
        <f t="shared" si="556"/>
        <v>64836.45</v>
      </c>
      <c r="CZ273">
        <f t="shared" si="557"/>
        <v>9262.35</v>
      </c>
      <c r="DC273" t="s">
        <v>3</v>
      </c>
      <c r="DD273" t="s">
        <v>3</v>
      </c>
      <c r="DE273" t="s">
        <v>3</v>
      </c>
      <c r="DF273" t="s">
        <v>3</v>
      </c>
      <c r="DG273" t="s">
        <v>3</v>
      </c>
      <c r="DH273" t="s">
        <v>3</v>
      </c>
      <c r="DI273" t="s">
        <v>3</v>
      </c>
      <c r="DJ273" t="s">
        <v>3</v>
      </c>
      <c r="DK273" t="s">
        <v>3</v>
      </c>
      <c r="DL273" t="s">
        <v>3</v>
      </c>
      <c r="DM273" t="s">
        <v>3</v>
      </c>
      <c r="DN273">
        <v>0</v>
      </c>
      <c r="DO273">
        <v>0</v>
      </c>
      <c r="DP273">
        <v>1</v>
      </c>
      <c r="DQ273">
        <v>1</v>
      </c>
      <c r="DU273">
        <v>16987630</v>
      </c>
      <c r="DV273" t="s">
        <v>18</v>
      </c>
      <c r="DW273" t="s">
        <v>18</v>
      </c>
      <c r="DX273">
        <v>1</v>
      </c>
      <c r="DZ273" t="s">
        <v>3</v>
      </c>
      <c r="EA273" t="s">
        <v>3</v>
      </c>
      <c r="EB273" t="s">
        <v>3</v>
      </c>
      <c r="EC273" t="s">
        <v>3</v>
      </c>
      <c r="EE273">
        <v>1441815344</v>
      </c>
      <c r="EF273">
        <v>1</v>
      </c>
      <c r="EG273" t="s">
        <v>20</v>
      </c>
      <c r="EH273">
        <v>0</v>
      </c>
      <c r="EI273" t="s">
        <v>3</v>
      </c>
      <c r="EJ273">
        <v>4</v>
      </c>
      <c r="EK273">
        <v>0</v>
      </c>
      <c r="EL273" t="s">
        <v>21</v>
      </c>
      <c r="EM273" t="s">
        <v>22</v>
      </c>
      <c r="EO273" t="s">
        <v>3</v>
      </c>
      <c r="EQ273">
        <v>0</v>
      </c>
      <c r="ER273">
        <v>9390.7999999999993</v>
      </c>
      <c r="ES273">
        <v>128.44999999999999</v>
      </c>
      <c r="ET273">
        <v>0</v>
      </c>
      <c r="EU273">
        <v>0</v>
      </c>
      <c r="EV273">
        <v>9262.35</v>
      </c>
      <c r="EW273">
        <v>15</v>
      </c>
      <c r="EX273">
        <v>0</v>
      </c>
      <c r="EY273">
        <v>0</v>
      </c>
      <c r="FQ273">
        <v>0</v>
      </c>
      <c r="FR273">
        <f t="shared" si="558"/>
        <v>0</v>
      </c>
      <c r="FS273">
        <v>0</v>
      </c>
      <c r="FX273">
        <v>70</v>
      </c>
      <c r="FY273">
        <v>10</v>
      </c>
      <c r="GA273" t="s">
        <v>3</v>
      </c>
      <c r="GD273">
        <v>0</v>
      </c>
      <c r="GF273">
        <v>-1475393207</v>
      </c>
      <c r="GG273">
        <v>2</v>
      </c>
      <c r="GH273">
        <v>1</v>
      </c>
      <c r="GI273">
        <v>-2</v>
      </c>
      <c r="GJ273">
        <v>0</v>
      </c>
      <c r="GK273">
        <f>ROUND(R273*(R12)/100,2)</f>
        <v>0</v>
      </c>
      <c r="GL273">
        <f t="shared" si="559"/>
        <v>0</v>
      </c>
      <c r="GM273">
        <f t="shared" si="560"/>
        <v>168006.8</v>
      </c>
      <c r="GN273">
        <f t="shared" si="561"/>
        <v>0</v>
      </c>
      <c r="GO273">
        <f t="shared" si="562"/>
        <v>0</v>
      </c>
      <c r="GP273">
        <f t="shared" si="563"/>
        <v>168006.8</v>
      </c>
      <c r="GR273">
        <v>0</v>
      </c>
      <c r="GS273">
        <v>3</v>
      </c>
      <c r="GT273">
        <v>0</v>
      </c>
      <c r="GU273" t="s">
        <v>3</v>
      </c>
      <c r="GV273">
        <f t="shared" si="564"/>
        <v>0</v>
      </c>
      <c r="GW273">
        <v>1</v>
      </c>
      <c r="GX273">
        <f t="shared" si="565"/>
        <v>0</v>
      </c>
      <c r="HA273">
        <v>0</v>
      </c>
      <c r="HB273">
        <v>0</v>
      </c>
      <c r="HC273">
        <f t="shared" si="566"/>
        <v>0</v>
      </c>
      <c r="HE273" t="s">
        <v>3</v>
      </c>
      <c r="HF273" t="s">
        <v>3</v>
      </c>
      <c r="HM273" t="s">
        <v>3</v>
      </c>
      <c r="HN273" t="s">
        <v>3</v>
      </c>
      <c r="HO273" t="s">
        <v>3</v>
      </c>
      <c r="HP273" t="s">
        <v>3</v>
      </c>
      <c r="HQ273" t="s">
        <v>3</v>
      </c>
      <c r="IK273">
        <v>0</v>
      </c>
    </row>
    <row r="274" spans="1:245" x14ac:dyDescent="0.2">
      <c r="A274">
        <v>17</v>
      </c>
      <c r="B274">
        <v>1</v>
      </c>
      <c r="D274">
        <f>ROW(EtalonRes!A583)</f>
        <v>583</v>
      </c>
      <c r="E274" t="s">
        <v>3</v>
      </c>
      <c r="F274" t="s">
        <v>328</v>
      </c>
      <c r="G274" t="s">
        <v>329</v>
      </c>
      <c r="H274" t="s">
        <v>18</v>
      </c>
      <c r="I274">
        <f>ROUND(6+1+1+1+1,9)</f>
        <v>10</v>
      </c>
      <c r="J274">
        <v>0</v>
      </c>
      <c r="K274">
        <f>ROUND(6+1+1+1+1,9)</f>
        <v>10</v>
      </c>
      <c r="O274">
        <f t="shared" si="536"/>
        <v>9284.4</v>
      </c>
      <c r="P274">
        <f t="shared" si="537"/>
        <v>22.2</v>
      </c>
      <c r="Q274">
        <f t="shared" si="538"/>
        <v>0</v>
      </c>
      <c r="R274">
        <f t="shared" si="539"/>
        <v>0</v>
      </c>
      <c r="S274">
        <f t="shared" si="540"/>
        <v>9262.2000000000007</v>
      </c>
      <c r="T274">
        <f t="shared" si="541"/>
        <v>0</v>
      </c>
      <c r="U274">
        <f t="shared" si="542"/>
        <v>15</v>
      </c>
      <c r="V274">
        <f t="shared" si="543"/>
        <v>0</v>
      </c>
      <c r="W274">
        <f t="shared" si="544"/>
        <v>0</v>
      </c>
      <c r="X274">
        <f t="shared" si="545"/>
        <v>6483.54</v>
      </c>
      <c r="Y274">
        <f t="shared" si="545"/>
        <v>926.22</v>
      </c>
      <c r="AA274">
        <v>-1</v>
      </c>
      <c r="AB274">
        <f t="shared" si="546"/>
        <v>928.44</v>
      </c>
      <c r="AC274">
        <f>ROUND(((ES274*3)),6)</f>
        <v>2.2200000000000002</v>
      </c>
      <c r="AD274">
        <f>ROUND(((((ET274*3))-((EU274*3)))+AE274),6)</f>
        <v>0</v>
      </c>
      <c r="AE274">
        <f>ROUND(((EU274*3)),6)</f>
        <v>0</v>
      </c>
      <c r="AF274">
        <f>ROUND(((EV274*3)),6)</f>
        <v>926.22</v>
      </c>
      <c r="AG274">
        <f t="shared" si="547"/>
        <v>0</v>
      </c>
      <c r="AH274">
        <f>((EW274*3))</f>
        <v>1.5</v>
      </c>
      <c r="AI274">
        <f>((EX274*3))</f>
        <v>0</v>
      </c>
      <c r="AJ274">
        <f t="shared" si="548"/>
        <v>0</v>
      </c>
      <c r="AK274">
        <v>309.48</v>
      </c>
      <c r="AL274">
        <v>0.74</v>
      </c>
      <c r="AM274">
        <v>0</v>
      </c>
      <c r="AN274">
        <v>0</v>
      </c>
      <c r="AO274">
        <v>308.74</v>
      </c>
      <c r="AP274">
        <v>0</v>
      </c>
      <c r="AQ274">
        <v>0.5</v>
      </c>
      <c r="AR274">
        <v>0</v>
      </c>
      <c r="AS274">
        <v>0</v>
      </c>
      <c r="AT274">
        <v>70</v>
      </c>
      <c r="AU274">
        <v>10</v>
      </c>
      <c r="AV274">
        <v>1</v>
      </c>
      <c r="AW274">
        <v>1</v>
      </c>
      <c r="AZ274">
        <v>1</v>
      </c>
      <c r="BA274">
        <v>1</v>
      </c>
      <c r="BB274">
        <v>1</v>
      </c>
      <c r="BC274">
        <v>1</v>
      </c>
      <c r="BD274" t="s">
        <v>3</v>
      </c>
      <c r="BE274" t="s">
        <v>3</v>
      </c>
      <c r="BF274" t="s">
        <v>3</v>
      </c>
      <c r="BG274" t="s">
        <v>3</v>
      </c>
      <c r="BH274">
        <v>0</v>
      </c>
      <c r="BI274">
        <v>4</v>
      </c>
      <c r="BJ274" t="s">
        <v>330</v>
      </c>
      <c r="BM274">
        <v>0</v>
      </c>
      <c r="BN274">
        <v>0</v>
      </c>
      <c r="BO274" t="s">
        <v>3</v>
      </c>
      <c r="BP274">
        <v>0</v>
      </c>
      <c r="BQ274">
        <v>1</v>
      </c>
      <c r="BR274">
        <v>0</v>
      </c>
      <c r="BS274">
        <v>1</v>
      </c>
      <c r="BT274">
        <v>1</v>
      </c>
      <c r="BU274">
        <v>1</v>
      </c>
      <c r="BV274">
        <v>1</v>
      </c>
      <c r="BW274">
        <v>1</v>
      </c>
      <c r="BX274">
        <v>1</v>
      </c>
      <c r="BY274" t="s">
        <v>3</v>
      </c>
      <c r="BZ274">
        <v>70</v>
      </c>
      <c r="CA274">
        <v>10</v>
      </c>
      <c r="CB274" t="s">
        <v>3</v>
      </c>
      <c r="CE274">
        <v>0</v>
      </c>
      <c r="CF274">
        <v>0</v>
      </c>
      <c r="CG274">
        <v>0</v>
      </c>
      <c r="CM274">
        <v>0</v>
      </c>
      <c r="CN274" t="s">
        <v>3</v>
      </c>
      <c r="CO274">
        <v>0</v>
      </c>
      <c r="CP274">
        <f t="shared" si="549"/>
        <v>9284.4000000000015</v>
      </c>
      <c r="CQ274">
        <f t="shared" si="550"/>
        <v>2.2200000000000002</v>
      </c>
      <c r="CR274">
        <f>(((((ET274*3))*BB274-((EU274*3))*BS274)+AE274*BS274)*AV274)</f>
        <v>0</v>
      </c>
      <c r="CS274">
        <f t="shared" si="551"/>
        <v>0</v>
      </c>
      <c r="CT274">
        <f t="shared" si="552"/>
        <v>926.22</v>
      </c>
      <c r="CU274">
        <f t="shared" si="553"/>
        <v>0</v>
      </c>
      <c r="CV274">
        <f t="shared" si="554"/>
        <v>1.5</v>
      </c>
      <c r="CW274">
        <f t="shared" si="555"/>
        <v>0</v>
      </c>
      <c r="CX274">
        <f t="shared" si="555"/>
        <v>0</v>
      </c>
      <c r="CY274">
        <f t="shared" si="556"/>
        <v>6483.54</v>
      </c>
      <c r="CZ274">
        <f t="shared" si="557"/>
        <v>926.22</v>
      </c>
      <c r="DC274" t="s">
        <v>3</v>
      </c>
      <c r="DD274" t="s">
        <v>331</v>
      </c>
      <c r="DE274" t="s">
        <v>331</v>
      </c>
      <c r="DF274" t="s">
        <v>331</v>
      </c>
      <c r="DG274" t="s">
        <v>331</v>
      </c>
      <c r="DH274" t="s">
        <v>3</v>
      </c>
      <c r="DI274" t="s">
        <v>331</v>
      </c>
      <c r="DJ274" t="s">
        <v>331</v>
      </c>
      <c r="DK274" t="s">
        <v>3</v>
      </c>
      <c r="DL274" t="s">
        <v>3</v>
      </c>
      <c r="DM274" t="s">
        <v>3</v>
      </c>
      <c r="DN274">
        <v>0</v>
      </c>
      <c r="DO274">
        <v>0</v>
      </c>
      <c r="DP274">
        <v>1</v>
      </c>
      <c r="DQ274">
        <v>1</v>
      </c>
      <c r="DU274">
        <v>16987630</v>
      </c>
      <c r="DV274" t="s">
        <v>18</v>
      </c>
      <c r="DW274" t="s">
        <v>18</v>
      </c>
      <c r="DX274">
        <v>1</v>
      </c>
      <c r="DZ274" t="s">
        <v>3</v>
      </c>
      <c r="EA274" t="s">
        <v>3</v>
      </c>
      <c r="EB274" t="s">
        <v>3</v>
      </c>
      <c r="EC274" t="s">
        <v>3</v>
      </c>
      <c r="EE274">
        <v>1441815344</v>
      </c>
      <c r="EF274">
        <v>1</v>
      </c>
      <c r="EG274" t="s">
        <v>20</v>
      </c>
      <c r="EH274">
        <v>0</v>
      </c>
      <c r="EI274" t="s">
        <v>3</v>
      </c>
      <c r="EJ274">
        <v>4</v>
      </c>
      <c r="EK274">
        <v>0</v>
      </c>
      <c r="EL274" t="s">
        <v>21</v>
      </c>
      <c r="EM274" t="s">
        <v>22</v>
      </c>
      <c r="EO274" t="s">
        <v>3</v>
      </c>
      <c r="EQ274">
        <v>1024</v>
      </c>
      <c r="ER274">
        <v>309.48</v>
      </c>
      <c r="ES274">
        <v>0.74</v>
      </c>
      <c r="ET274">
        <v>0</v>
      </c>
      <c r="EU274">
        <v>0</v>
      </c>
      <c r="EV274">
        <v>308.74</v>
      </c>
      <c r="EW274">
        <v>0.5</v>
      </c>
      <c r="EX274">
        <v>0</v>
      </c>
      <c r="EY274">
        <v>0</v>
      </c>
      <c r="FQ274">
        <v>0</v>
      </c>
      <c r="FR274">
        <f t="shared" si="558"/>
        <v>0</v>
      </c>
      <c r="FS274">
        <v>0</v>
      </c>
      <c r="FX274">
        <v>70</v>
      </c>
      <c r="FY274">
        <v>10</v>
      </c>
      <c r="GA274" t="s">
        <v>3</v>
      </c>
      <c r="GD274">
        <v>0</v>
      </c>
      <c r="GF274">
        <v>-119230987</v>
      </c>
      <c r="GG274">
        <v>2</v>
      </c>
      <c r="GH274">
        <v>1</v>
      </c>
      <c r="GI274">
        <v>-2</v>
      </c>
      <c r="GJ274">
        <v>0</v>
      </c>
      <c r="GK274">
        <f>ROUND(R274*(R12)/100,2)</f>
        <v>0</v>
      </c>
      <c r="GL274">
        <f t="shared" si="559"/>
        <v>0</v>
      </c>
      <c r="GM274">
        <f t="shared" si="560"/>
        <v>16694.16</v>
      </c>
      <c r="GN274">
        <f t="shared" si="561"/>
        <v>0</v>
      </c>
      <c r="GO274">
        <f t="shared" si="562"/>
        <v>0</v>
      </c>
      <c r="GP274">
        <f t="shared" si="563"/>
        <v>16694.16</v>
      </c>
      <c r="GR274">
        <v>0</v>
      </c>
      <c r="GS274">
        <v>3</v>
      </c>
      <c r="GT274">
        <v>0</v>
      </c>
      <c r="GU274" t="s">
        <v>3</v>
      </c>
      <c r="GV274">
        <f t="shared" si="564"/>
        <v>0</v>
      </c>
      <c r="GW274">
        <v>1</v>
      </c>
      <c r="GX274">
        <f t="shared" si="565"/>
        <v>0</v>
      </c>
      <c r="HA274">
        <v>0</v>
      </c>
      <c r="HB274">
        <v>0</v>
      </c>
      <c r="HC274">
        <f t="shared" si="566"/>
        <v>0</v>
      </c>
      <c r="HE274" t="s">
        <v>3</v>
      </c>
      <c r="HF274" t="s">
        <v>3</v>
      </c>
      <c r="HM274" t="s">
        <v>3</v>
      </c>
      <c r="HN274" t="s">
        <v>3</v>
      </c>
      <c r="HO274" t="s">
        <v>3</v>
      </c>
      <c r="HP274" t="s">
        <v>3</v>
      </c>
      <c r="HQ274" t="s">
        <v>3</v>
      </c>
      <c r="IK274">
        <v>0</v>
      </c>
    </row>
    <row r="275" spans="1:245" x14ac:dyDescent="0.2">
      <c r="A275">
        <v>17</v>
      </c>
      <c r="B275">
        <v>1</v>
      </c>
      <c r="C275">
        <f>ROW(SmtRes!A445)</f>
        <v>445</v>
      </c>
      <c r="D275">
        <f>ROW(EtalonRes!A588)</f>
        <v>588</v>
      </c>
      <c r="E275" t="s">
        <v>332</v>
      </c>
      <c r="F275" t="s">
        <v>333</v>
      </c>
      <c r="G275" t="s">
        <v>334</v>
      </c>
      <c r="H275" t="s">
        <v>18</v>
      </c>
      <c r="I275">
        <f>ROUND(1+1,9)</f>
        <v>2</v>
      </c>
      <c r="J275">
        <v>0</v>
      </c>
      <c r="K275">
        <f>ROUND(1+1,9)</f>
        <v>2</v>
      </c>
      <c r="O275">
        <f t="shared" si="536"/>
        <v>9400.7199999999993</v>
      </c>
      <c r="P275">
        <f t="shared" si="537"/>
        <v>138.38</v>
      </c>
      <c r="Q275">
        <f t="shared" si="538"/>
        <v>0</v>
      </c>
      <c r="R275">
        <f t="shared" si="539"/>
        <v>0</v>
      </c>
      <c r="S275">
        <f t="shared" si="540"/>
        <v>9262.34</v>
      </c>
      <c r="T275">
        <f t="shared" si="541"/>
        <v>0</v>
      </c>
      <c r="U275">
        <f t="shared" si="542"/>
        <v>15</v>
      </c>
      <c r="V275">
        <f t="shared" si="543"/>
        <v>0</v>
      </c>
      <c r="W275">
        <f t="shared" si="544"/>
        <v>0</v>
      </c>
      <c r="X275">
        <f t="shared" si="545"/>
        <v>6483.64</v>
      </c>
      <c r="Y275">
        <f t="shared" si="545"/>
        <v>926.23</v>
      </c>
      <c r="AA275">
        <v>1473083510</v>
      </c>
      <c r="AB275">
        <f t="shared" si="546"/>
        <v>4700.3599999999997</v>
      </c>
      <c r="AC275">
        <f>ROUND((ES275),6)</f>
        <v>69.19</v>
      </c>
      <c r="AD275">
        <f>ROUND((((ET275)-(EU275))+AE275),6)</f>
        <v>0</v>
      </c>
      <c r="AE275">
        <f>ROUND((EU275),6)</f>
        <v>0</v>
      </c>
      <c r="AF275">
        <f>ROUND((EV275),6)</f>
        <v>4631.17</v>
      </c>
      <c r="AG275">
        <f t="shared" si="547"/>
        <v>0</v>
      </c>
      <c r="AH275">
        <f>(EW275)</f>
        <v>7.5</v>
      </c>
      <c r="AI275">
        <f>(EX275)</f>
        <v>0</v>
      </c>
      <c r="AJ275">
        <f t="shared" si="548"/>
        <v>0</v>
      </c>
      <c r="AK275">
        <v>4700.3599999999997</v>
      </c>
      <c r="AL275">
        <v>69.19</v>
      </c>
      <c r="AM275">
        <v>0</v>
      </c>
      <c r="AN275">
        <v>0</v>
      </c>
      <c r="AO275">
        <v>4631.17</v>
      </c>
      <c r="AP275">
        <v>0</v>
      </c>
      <c r="AQ275">
        <v>7.5</v>
      </c>
      <c r="AR275">
        <v>0</v>
      </c>
      <c r="AS275">
        <v>0</v>
      </c>
      <c r="AT275">
        <v>70</v>
      </c>
      <c r="AU275">
        <v>10</v>
      </c>
      <c r="AV275">
        <v>1</v>
      </c>
      <c r="AW275">
        <v>1</v>
      </c>
      <c r="AZ275">
        <v>1</v>
      </c>
      <c r="BA275">
        <v>1</v>
      </c>
      <c r="BB275">
        <v>1</v>
      </c>
      <c r="BC275">
        <v>1</v>
      </c>
      <c r="BD275" t="s">
        <v>3</v>
      </c>
      <c r="BE275" t="s">
        <v>3</v>
      </c>
      <c r="BF275" t="s">
        <v>3</v>
      </c>
      <c r="BG275" t="s">
        <v>3</v>
      </c>
      <c r="BH275">
        <v>0</v>
      </c>
      <c r="BI275">
        <v>4</v>
      </c>
      <c r="BJ275" t="s">
        <v>335</v>
      </c>
      <c r="BM275">
        <v>0</v>
      </c>
      <c r="BN275">
        <v>0</v>
      </c>
      <c r="BO275" t="s">
        <v>3</v>
      </c>
      <c r="BP275">
        <v>0</v>
      </c>
      <c r="BQ275">
        <v>1</v>
      </c>
      <c r="BR275">
        <v>0</v>
      </c>
      <c r="BS275">
        <v>1</v>
      </c>
      <c r="BT275">
        <v>1</v>
      </c>
      <c r="BU275">
        <v>1</v>
      </c>
      <c r="BV275">
        <v>1</v>
      </c>
      <c r="BW275">
        <v>1</v>
      </c>
      <c r="BX275">
        <v>1</v>
      </c>
      <c r="BY275" t="s">
        <v>3</v>
      </c>
      <c r="BZ275">
        <v>70</v>
      </c>
      <c r="CA275">
        <v>10</v>
      </c>
      <c r="CB275" t="s">
        <v>3</v>
      </c>
      <c r="CE275">
        <v>0</v>
      </c>
      <c r="CF275">
        <v>0</v>
      </c>
      <c r="CG275">
        <v>0</v>
      </c>
      <c r="CM275">
        <v>0</v>
      </c>
      <c r="CN275" t="s">
        <v>3</v>
      </c>
      <c r="CO275">
        <v>0</v>
      </c>
      <c r="CP275">
        <f t="shared" si="549"/>
        <v>9400.7199999999993</v>
      </c>
      <c r="CQ275">
        <f t="shared" si="550"/>
        <v>69.19</v>
      </c>
      <c r="CR275">
        <f>((((ET275)*BB275-(EU275)*BS275)+AE275*BS275)*AV275)</f>
        <v>0</v>
      </c>
      <c r="CS275">
        <f t="shared" si="551"/>
        <v>0</v>
      </c>
      <c r="CT275">
        <f t="shared" si="552"/>
        <v>4631.17</v>
      </c>
      <c r="CU275">
        <f t="shared" si="553"/>
        <v>0</v>
      </c>
      <c r="CV275">
        <f t="shared" si="554"/>
        <v>7.5</v>
      </c>
      <c r="CW275">
        <f t="shared" si="555"/>
        <v>0</v>
      </c>
      <c r="CX275">
        <f t="shared" si="555"/>
        <v>0</v>
      </c>
      <c r="CY275">
        <f t="shared" si="556"/>
        <v>6483.6380000000008</v>
      </c>
      <c r="CZ275">
        <f t="shared" si="557"/>
        <v>926.23399999999992</v>
      </c>
      <c r="DC275" t="s">
        <v>3</v>
      </c>
      <c r="DD275" t="s">
        <v>3</v>
      </c>
      <c r="DE275" t="s">
        <v>3</v>
      </c>
      <c r="DF275" t="s">
        <v>3</v>
      </c>
      <c r="DG275" t="s">
        <v>3</v>
      </c>
      <c r="DH275" t="s">
        <v>3</v>
      </c>
      <c r="DI275" t="s">
        <v>3</v>
      </c>
      <c r="DJ275" t="s">
        <v>3</v>
      </c>
      <c r="DK275" t="s">
        <v>3</v>
      </c>
      <c r="DL275" t="s">
        <v>3</v>
      </c>
      <c r="DM275" t="s">
        <v>3</v>
      </c>
      <c r="DN275">
        <v>0</v>
      </c>
      <c r="DO275">
        <v>0</v>
      </c>
      <c r="DP275">
        <v>1</v>
      </c>
      <c r="DQ275">
        <v>1</v>
      </c>
      <c r="DU275">
        <v>16987630</v>
      </c>
      <c r="DV275" t="s">
        <v>18</v>
      </c>
      <c r="DW275" t="s">
        <v>18</v>
      </c>
      <c r="DX275">
        <v>1</v>
      </c>
      <c r="DZ275" t="s">
        <v>3</v>
      </c>
      <c r="EA275" t="s">
        <v>3</v>
      </c>
      <c r="EB275" t="s">
        <v>3</v>
      </c>
      <c r="EC275" t="s">
        <v>3</v>
      </c>
      <c r="EE275">
        <v>1441815344</v>
      </c>
      <c r="EF275">
        <v>1</v>
      </c>
      <c r="EG275" t="s">
        <v>20</v>
      </c>
      <c r="EH275">
        <v>0</v>
      </c>
      <c r="EI275" t="s">
        <v>3</v>
      </c>
      <c r="EJ275">
        <v>4</v>
      </c>
      <c r="EK275">
        <v>0</v>
      </c>
      <c r="EL275" t="s">
        <v>21</v>
      </c>
      <c r="EM275" t="s">
        <v>22</v>
      </c>
      <c r="EO275" t="s">
        <v>3</v>
      </c>
      <c r="EQ275">
        <v>0</v>
      </c>
      <c r="ER275">
        <v>4700.3599999999997</v>
      </c>
      <c r="ES275">
        <v>69.19</v>
      </c>
      <c r="ET275">
        <v>0</v>
      </c>
      <c r="EU275">
        <v>0</v>
      </c>
      <c r="EV275">
        <v>4631.17</v>
      </c>
      <c r="EW275">
        <v>7.5</v>
      </c>
      <c r="EX275">
        <v>0</v>
      </c>
      <c r="EY275">
        <v>0</v>
      </c>
      <c r="FQ275">
        <v>0</v>
      </c>
      <c r="FR275">
        <f t="shared" si="558"/>
        <v>0</v>
      </c>
      <c r="FS275">
        <v>0</v>
      </c>
      <c r="FX275">
        <v>70</v>
      </c>
      <c r="FY275">
        <v>10</v>
      </c>
      <c r="GA275" t="s">
        <v>3</v>
      </c>
      <c r="GD275">
        <v>0</v>
      </c>
      <c r="GF275">
        <v>1377824226</v>
      </c>
      <c r="GG275">
        <v>2</v>
      </c>
      <c r="GH275">
        <v>1</v>
      </c>
      <c r="GI275">
        <v>-2</v>
      </c>
      <c r="GJ275">
        <v>0</v>
      </c>
      <c r="GK275">
        <f>ROUND(R275*(R12)/100,2)</f>
        <v>0</v>
      </c>
      <c r="GL275">
        <f t="shared" si="559"/>
        <v>0</v>
      </c>
      <c r="GM275">
        <f t="shared" si="560"/>
        <v>16810.59</v>
      </c>
      <c r="GN275">
        <f t="shared" si="561"/>
        <v>0</v>
      </c>
      <c r="GO275">
        <f t="shared" si="562"/>
        <v>0</v>
      </c>
      <c r="GP275">
        <f t="shared" si="563"/>
        <v>16810.59</v>
      </c>
      <c r="GR275">
        <v>0</v>
      </c>
      <c r="GS275">
        <v>3</v>
      </c>
      <c r="GT275">
        <v>0</v>
      </c>
      <c r="GU275" t="s">
        <v>3</v>
      </c>
      <c r="GV275">
        <f t="shared" si="564"/>
        <v>0</v>
      </c>
      <c r="GW275">
        <v>1</v>
      </c>
      <c r="GX275">
        <f t="shared" si="565"/>
        <v>0</v>
      </c>
      <c r="HA275">
        <v>0</v>
      </c>
      <c r="HB275">
        <v>0</v>
      </c>
      <c r="HC275">
        <f t="shared" si="566"/>
        <v>0</v>
      </c>
      <c r="HE275" t="s">
        <v>3</v>
      </c>
      <c r="HF275" t="s">
        <v>3</v>
      </c>
      <c r="HM275" t="s">
        <v>3</v>
      </c>
      <c r="HN275" t="s">
        <v>3</v>
      </c>
      <c r="HO275" t="s">
        <v>3</v>
      </c>
      <c r="HP275" t="s">
        <v>3</v>
      </c>
      <c r="HQ275" t="s">
        <v>3</v>
      </c>
      <c r="IK275">
        <v>0</v>
      </c>
    </row>
    <row r="276" spans="1:245" x14ac:dyDescent="0.2">
      <c r="A276">
        <v>17</v>
      </c>
      <c r="B276">
        <v>1</v>
      </c>
      <c r="C276">
        <f>ROW(SmtRes!A448)</f>
        <v>448</v>
      </c>
      <c r="D276">
        <f>ROW(EtalonRes!A591)</f>
        <v>591</v>
      </c>
      <c r="E276" t="s">
        <v>3</v>
      </c>
      <c r="F276" t="s">
        <v>336</v>
      </c>
      <c r="G276" t="s">
        <v>337</v>
      </c>
      <c r="H276" t="s">
        <v>18</v>
      </c>
      <c r="I276">
        <f>ROUND(1+1,9)</f>
        <v>2</v>
      </c>
      <c r="J276">
        <v>0</v>
      </c>
      <c r="K276">
        <f>ROUND(1+1,9)</f>
        <v>2</v>
      </c>
      <c r="O276">
        <f t="shared" si="536"/>
        <v>932.52</v>
      </c>
      <c r="P276">
        <f t="shared" si="537"/>
        <v>6.3</v>
      </c>
      <c r="Q276">
        <f t="shared" si="538"/>
        <v>0</v>
      </c>
      <c r="R276">
        <f t="shared" si="539"/>
        <v>0</v>
      </c>
      <c r="S276">
        <f t="shared" si="540"/>
        <v>926.22</v>
      </c>
      <c r="T276">
        <f t="shared" si="541"/>
        <v>0</v>
      </c>
      <c r="U276">
        <f t="shared" si="542"/>
        <v>1.5</v>
      </c>
      <c r="V276">
        <f t="shared" si="543"/>
        <v>0</v>
      </c>
      <c r="W276">
        <f t="shared" si="544"/>
        <v>0</v>
      </c>
      <c r="X276">
        <f t="shared" si="545"/>
        <v>648.35</v>
      </c>
      <c r="Y276">
        <f t="shared" si="545"/>
        <v>92.62</v>
      </c>
      <c r="AA276">
        <v>-1</v>
      </c>
      <c r="AB276">
        <f t="shared" si="546"/>
        <v>466.26</v>
      </c>
      <c r="AC276">
        <f>ROUND(((ES276*3)),6)</f>
        <v>3.15</v>
      </c>
      <c r="AD276">
        <f>ROUND(((((ET276*3))-((EU276*3)))+AE276),6)</f>
        <v>0</v>
      </c>
      <c r="AE276">
        <f>ROUND(((EU276*3)),6)</f>
        <v>0</v>
      </c>
      <c r="AF276">
        <f>ROUND(((EV276*3)),6)</f>
        <v>463.11</v>
      </c>
      <c r="AG276">
        <f t="shared" si="547"/>
        <v>0</v>
      </c>
      <c r="AH276">
        <f>((EW276*3))</f>
        <v>0.75</v>
      </c>
      <c r="AI276">
        <f>((EX276*3))</f>
        <v>0</v>
      </c>
      <c r="AJ276">
        <f t="shared" si="548"/>
        <v>0</v>
      </c>
      <c r="AK276">
        <v>155.41999999999999</v>
      </c>
      <c r="AL276">
        <v>1.05</v>
      </c>
      <c r="AM276">
        <v>0</v>
      </c>
      <c r="AN276">
        <v>0</v>
      </c>
      <c r="AO276">
        <v>154.37</v>
      </c>
      <c r="AP276">
        <v>0</v>
      </c>
      <c r="AQ276">
        <v>0.25</v>
      </c>
      <c r="AR276">
        <v>0</v>
      </c>
      <c r="AS276">
        <v>0</v>
      </c>
      <c r="AT276">
        <v>70</v>
      </c>
      <c r="AU276">
        <v>10</v>
      </c>
      <c r="AV276">
        <v>1</v>
      </c>
      <c r="AW276">
        <v>1</v>
      </c>
      <c r="AZ276">
        <v>1</v>
      </c>
      <c r="BA276">
        <v>1</v>
      </c>
      <c r="BB276">
        <v>1</v>
      </c>
      <c r="BC276">
        <v>1</v>
      </c>
      <c r="BD276" t="s">
        <v>3</v>
      </c>
      <c r="BE276" t="s">
        <v>3</v>
      </c>
      <c r="BF276" t="s">
        <v>3</v>
      </c>
      <c r="BG276" t="s">
        <v>3</v>
      </c>
      <c r="BH276">
        <v>0</v>
      </c>
      <c r="BI276">
        <v>4</v>
      </c>
      <c r="BJ276" t="s">
        <v>338</v>
      </c>
      <c r="BM276">
        <v>0</v>
      </c>
      <c r="BN276">
        <v>0</v>
      </c>
      <c r="BO276" t="s">
        <v>3</v>
      </c>
      <c r="BP276">
        <v>0</v>
      </c>
      <c r="BQ276">
        <v>1</v>
      </c>
      <c r="BR276">
        <v>0</v>
      </c>
      <c r="BS276">
        <v>1</v>
      </c>
      <c r="BT276">
        <v>1</v>
      </c>
      <c r="BU276">
        <v>1</v>
      </c>
      <c r="BV276">
        <v>1</v>
      </c>
      <c r="BW276">
        <v>1</v>
      </c>
      <c r="BX276">
        <v>1</v>
      </c>
      <c r="BY276" t="s">
        <v>3</v>
      </c>
      <c r="BZ276">
        <v>70</v>
      </c>
      <c r="CA276">
        <v>10</v>
      </c>
      <c r="CB276" t="s">
        <v>3</v>
      </c>
      <c r="CE276">
        <v>0</v>
      </c>
      <c r="CF276">
        <v>0</v>
      </c>
      <c r="CG276">
        <v>0</v>
      </c>
      <c r="CM276">
        <v>0</v>
      </c>
      <c r="CN276" t="s">
        <v>3</v>
      </c>
      <c r="CO276">
        <v>0</v>
      </c>
      <c r="CP276">
        <f t="shared" si="549"/>
        <v>932.52</v>
      </c>
      <c r="CQ276">
        <f t="shared" si="550"/>
        <v>3.15</v>
      </c>
      <c r="CR276">
        <f>(((((ET276*3))*BB276-((EU276*3))*BS276)+AE276*BS276)*AV276)</f>
        <v>0</v>
      </c>
      <c r="CS276">
        <f t="shared" si="551"/>
        <v>0</v>
      </c>
      <c r="CT276">
        <f t="shared" si="552"/>
        <v>463.11</v>
      </c>
      <c r="CU276">
        <f t="shared" si="553"/>
        <v>0</v>
      </c>
      <c r="CV276">
        <f t="shared" si="554"/>
        <v>0.75</v>
      </c>
      <c r="CW276">
        <f t="shared" si="555"/>
        <v>0</v>
      </c>
      <c r="CX276">
        <f t="shared" si="555"/>
        <v>0</v>
      </c>
      <c r="CY276">
        <f t="shared" si="556"/>
        <v>648.35400000000004</v>
      </c>
      <c r="CZ276">
        <f t="shared" si="557"/>
        <v>92.622000000000014</v>
      </c>
      <c r="DC276" t="s">
        <v>3</v>
      </c>
      <c r="DD276" t="s">
        <v>125</v>
      </c>
      <c r="DE276" t="s">
        <v>125</v>
      </c>
      <c r="DF276" t="s">
        <v>125</v>
      </c>
      <c r="DG276" t="s">
        <v>125</v>
      </c>
      <c r="DH276" t="s">
        <v>3</v>
      </c>
      <c r="DI276" t="s">
        <v>125</v>
      </c>
      <c r="DJ276" t="s">
        <v>125</v>
      </c>
      <c r="DK276" t="s">
        <v>3</v>
      </c>
      <c r="DL276" t="s">
        <v>3</v>
      </c>
      <c r="DM276" t="s">
        <v>3</v>
      </c>
      <c r="DN276">
        <v>0</v>
      </c>
      <c r="DO276">
        <v>0</v>
      </c>
      <c r="DP276">
        <v>1</v>
      </c>
      <c r="DQ276">
        <v>1</v>
      </c>
      <c r="DU276">
        <v>16987630</v>
      </c>
      <c r="DV276" t="s">
        <v>18</v>
      </c>
      <c r="DW276" t="s">
        <v>18</v>
      </c>
      <c r="DX276">
        <v>1</v>
      </c>
      <c r="DZ276" t="s">
        <v>3</v>
      </c>
      <c r="EA276" t="s">
        <v>3</v>
      </c>
      <c r="EB276" t="s">
        <v>3</v>
      </c>
      <c r="EC276" t="s">
        <v>3</v>
      </c>
      <c r="EE276">
        <v>1441815344</v>
      </c>
      <c r="EF276">
        <v>1</v>
      </c>
      <c r="EG276" t="s">
        <v>20</v>
      </c>
      <c r="EH276">
        <v>0</v>
      </c>
      <c r="EI276" t="s">
        <v>3</v>
      </c>
      <c r="EJ276">
        <v>4</v>
      </c>
      <c r="EK276">
        <v>0</v>
      </c>
      <c r="EL276" t="s">
        <v>21</v>
      </c>
      <c r="EM276" t="s">
        <v>22</v>
      </c>
      <c r="EO276" t="s">
        <v>3</v>
      </c>
      <c r="EQ276">
        <v>1024</v>
      </c>
      <c r="ER276">
        <v>155.41999999999999</v>
      </c>
      <c r="ES276">
        <v>1.05</v>
      </c>
      <c r="ET276">
        <v>0</v>
      </c>
      <c r="EU276">
        <v>0</v>
      </c>
      <c r="EV276">
        <v>154.37</v>
      </c>
      <c r="EW276">
        <v>0.25</v>
      </c>
      <c r="EX276">
        <v>0</v>
      </c>
      <c r="EY276">
        <v>0</v>
      </c>
      <c r="FQ276">
        <v>0</v>
      </c>
      <c r="FR276">
        <f t="shared" si="558"/>
        <v>0</v>
      </c>
      <c r="FS276">
        <v>0</v>
      </c>
      <c r="FX276">
        <v>70</v>
      </c>
      <c r="FY276">
        <v>10</v>
      </c>
      <c r="GA276" t="s">
        <v>3</v>
      </c>
      <c r="GD276">
        <v>0</v>
      </c>
      <c r="GF276">
        <v>-1470163609</v>
      </c>
      <c r="GG276">
        <v>2</v>
      </c>
      <c r="GH276">
        <v>1</v>
      </c>
      <c r="GI276">
        <v>-2</v>
      </c>
      <c r="GJ276">
        <v>0</v>
      </c>
      <c r="GK276">
        <f>ROUND(R276*(R12)/100,2)</f>
        <v>0</v>
      </c>
      <c r="GL276">
        <f t="shared" si="559"/>
        <v>0</v>
      </c>
      <c r="GM276">
        <f t="shared" si="560"/>
        <v>1673.49</v>
      </c>
      <c r="GN276">
        <f t="shared" si="561"/>
        <v>0</v>
      </c>
      <c r="GO276">
        <f t="shared" si="562"/>
        <v>0</v>
      </c>
      <c r="GP276">
        <f t="shared" si="563"/>
        <v>1673.49</v>
      </c>
      <c r="GR276">
        <v>0</v>
      </c>
      <c r="GS276">
        <v>3</v>
      </c>
      <c r="GT276">
        <v>0</v>
      </c>
      <c r="GU276" t="s">
        <v>3</v>
      </c>
      <c r="GV276">
        <f t="shared" si="564"/>
        <v>0</v>
      </c>
      <c r="GW276">
        <v>1</v>
      </c>
      <c r="GX276">
        <f t="shared" si="565"/>
        <v>0</v>
      </c>
      <c r="HA276">
        <v>0</v>
      </c>
      <c r="HB276">
        <v>0</v>
      </c>
      <c r="HC276">
        <f t="shared" si="566"/>
        <v>0</v>
      </c>
      <c r="HE276" t="s">
        <v>3</v>
      </c>
      <c r="HF276" t="s">
        <v>3</v>
      </c>
      <c r="HM276" t="s">
        <v>3</v>
      </c>
      <c r="HN276" t="s">
        <v>3</v>
      </c>
      <c r="HO276" t="s">
        <v>3</v>
      </c>
      <c r="HP276" t="s">
        <v>3</v>
      </c>
      <c r="HQ276" t="s">
        <v>3</v>
      </c>
      <c r="IK276">
        <v>0</v>
      </c>
    </row>
    <row r="277" spans="1:245" x14ac:dyDescent="0.2">
      <c r="A277">
        <v>17</v>
      </c>
      <c r="B277">
        <v>1</v>
      </c>
      <c r="C277">
        <f>ROW(SmtRes!A451)</f>
        <v>451</v>
      </c>
      <c r="D277">
        <f>ROW(EtalonRes!A594)</f>
        <v>594</v>
      </c>
      <c r="E277" t="s">
        <v>3</v>
      </c>
      <c r="F277" t="s">
        <v>141</v>
      </c>
      <c r="G277" t="s">
        <v>339</v>
      </c>
      <c r="H277" t="s">
        <v>143</v>
      </c>
      <c r="I277">
        <v>0.01</v>
      </c>
      <c r="J277">
        <v>0</v>
      </c>
      <c r="K277">
        <v>0.01</v>
      </c>
      <c r="O277">
        <f t="shared" si="536"/>
        <v>1120.31</v>
      </c>
      <c r="P277">
        <f t="shared" si="537"/>
        <v>0.38</v>
      </c>
      <c r="Q277">
        <f t="shared" si="538"/>
        <v>156.36000000000001</v>
      </c>
      <c r="R277">
        <f t="shared" si="539"/>
        <v>99.14</v>
      </c>
      <c r="S277">
        <f t="shared" si="540"/>
        <v>963.57</v>
      </c>
      <c r="T277">
        <f t="shared" si="541"/>
        <v>0</v>
      </c>
      <c r="U277">
        <f t="shared" si="542"/>
        <v>1.8</v>
      </c>
      <c r="V277">
        <f t="shared" si="543"/>
        <v>0</v>
      </c>
      <c r="W277">
        <f t="shared" si="544"/>
        <v>0</v>
      </c>
      <c r="X277">
        <f t="shared" si="545"/>
        <v>674.5</v>
      </c>
      <c r="Y277">
        <f t="shared" si="545"/>
        <v>96.36</v>
      </c>
      <c r="AA277">
        <v>-1</v>
      </c>
      <c r="AB277">
        <f t="shared" si="546"/>
        <v>112030.6</v>
      </c>
      <c r="AC277">
        <f>ROUND(((ES277*4)),6)</f>
        <v>37.799999999999997</v>
      </c>
      <c r="AD277">
        <f>ROUND(((((ET277*4))-((EU277*4)))+AE277),6)</f>
        <v>15636.12</v>
      </c>
      <c r="AE277">
        <f>ROUND(((EU277*4)),6)</f>
        <v>9914.4</v>
      </c>
      <c r="AF277">
        <f>ROUND(((EV277*4)),6)</f>
        <v>96356.68</v>
      </c>
      <c r="AG277">
        <f t="shared" si="547"/>
        <v>0</v>
      </c>
      <c r="AH277">
        <f>((EW277*4))</f>
        <v>180</v>
      </c>
      <c r="AI277">
        <f>((EX277*4))</f>
        <v>0</v>
      </c>
      <c r="AJ277">
        <f t="shared" si="548"/>
        <v>0</v>
      </c>
      <c r="AK277">
        <v>28007.65</v>
      </c>
      <c r="AL277">
        <v>9.4499999999999993</v>
      </c>
      <c r="AM277">
        <v>3909.03</v>
      </c>
      <c r="AN277">
        <v>2478.6</v>
      </c>
      <c r="AO277">
        <v>24089.17</v>
      </c>
      <c r="AP277">
        <v>0</v>
      </c>
      <c r="AQ277">
        <v>45</v>
      </c>
      <c r="AR277">
        <v>0</v>
      </c>
      <c r="AS277">
        <v>0</v>
      </c>
      <c r="AT277">
        <v>70</v>
      </c>
      <c r="AU277">
        <v>10</v>
      </c>
      <c r="AV277">
        <v>1</v>
      </c>
      <c r="AW277">
        <v>1</v>
      </c>
      <c r="AZ277">
        <v>1</v>
      </c>
      <c r="BA277">
        <v>1</v>
      </c>
      <c r="BB277">
        <v>1</v>
      </c>
      <c r="BC277">
        <v>1</v>
      </c>
      <c r="BD277" t="s">
        <v>3</v>
      </c>
      <c r="BE277" t="s">
        <v>3</v>
      </c>
      <c r="BF277" t="s">
        <v>3</v>
      </c>
      <c r="BG277" t="s">
        <v>3</v>
      </c>
      <c r="BH277">
        <v>0</v>
      </c>
      <c r="BI277">
        <v>4</v>
      </c>
      <c r="BJ277" t="s">
        <v>144</v>
      </c>
      <c r="BM277">
        <v>0</v>
      </c>
      <c r="BN277">
        <v>0</v>
      </c>
      <c r="BO277" t="s">
        <v>3</v>
      </c>
      <c r="BP277">
        <v>0</v>
      </c>
      <c r="BQ277">
        <v>1</v>
      </c>
      <c r="BR277">
        <v>0</v>
      </c>
      <c r="BS277">
        <v>1</v>
      </c>
      <c r="BT277">
        <v>1</v>
      </c>
      <c r="BU277">
        <v>1</v>
      </c>
      <c r="BV277">
        <v>1</v>
      </c>
      <c r="BW277">
        <v>1</v>
      </c>
      <c r="BX277">
        <v>1</v>
      </c>
      <c r="BY277" t="s">
        <v>3</v>
      </c>
      <c r="BZ277">
        <v>70</v>
      </c>
      <c r="CA277">
        <v>10</v>
      </c>
      <c r="CB277" t="s">
        <v>3</v>
      </c>
      <c r="CE277">
        <v>0</v>
      </c>
      <c r="CF277">
        <v>0</v>
      </c>
      <c r="CG277">
        <v>0</v>
      </c>
      <c r="CM277">
        <v>0</v>
      </c>
      <c r="CN277" t="s">
        <v>3</v>
      </c>
      <c r="CO277">
        <v>0</v>
      </c>
      <c r="CP277">
        <f t="shared" si="549"/>
        <v>1120.31</v>
      </c>
      <c r="CQ277">
        <f t="shared" si="550"/>
        <v>37.799999999999997</v>
      </c>
      <c r="CR277">
        <f>(((((ET277*4))*BB277-((EU277*4))*BS277)+AE277*BS277)*AV277)</f>
        <v>15636.12</v>
      </c>
      <c r="CS277">
        <f t="shared" si="551"/>
        <v>9914.4</v>
      </c>
      <c r="CT277">
        <f t="shared" si="552"/>
        <v>96356.68</v>
      </c>
      <c r="CU277">
        <f t="shared" si="553"/>
        <v>0</v>
      </c>
      <c r="CV277">
        <f t="shared" si="554"/>
        <v>180</v>
      </c>
      <c r="CW277">
        <f t="shared" si="555"/>
        <v>0</v>
      </c>
      <c r="CX277">
        <f t="shared" si="555"/>
        <v>0</v>
      </c>
      <c r="CY277">
        <f t="shared" si="556"/>
        <v>674.49900000000014</v>
      </c>
      <c r="CZ277">
        <f t="shared" si="557"/>
        <v>96.357000000000014</v>
      </c>
      <c r="DC277" t="s">
        <v>3</v>
      </c>
      <c r="DD277" t="s">
        <v>340</v>
      </c>
      <c r="DE277" t="s">
        <v>340</v>
      </c>
      <c r="DF277" t="s">
        <v>340</v>
      </c>
      <c r="DG277" t="s">
        <v>340</v>
      </c>
      <c r="DH277" t="s">
        <v>3</v>
      </c>
      <c r="DI277" t="s">
        <v>340</v>
      </c>
      <c r="DJ277" t="s">
        <v>340</v>
      </c>
      <c r="DK277" t="s">
        <v>3</v>
      </c>
      <c r="DL277" t="s">
        <v>3</v>
      </c>
      <c r="DM277" t="s">
        <v>3</v>
      </c>
      <c r="DN277">
        <v>0</v>
      </c>
      <c r="DO277">
        <v>0</v>
      </c>
      <c r="DP277">
        <v>1</v>
      </c>
      <c r="DQ277">
        <v>1</v>
      </c>
      <c r="DU277">
        <v>16987630</v>
      </c>
      <c r="DV277" t="s">
        <v>143</v>
      </c>
      <c r="DW277" t="s">
        <v>143</v>
      </c>
      <c r="DX277">
        <v>100</v>
      </c>
      <c r="DZ277" t="s">
        <v>3</v>
      </c>
      <c r="EA277" t="s">
        <v>3</v>
      </c>
      <c r="EB277" t="s">
        <v>3</v>
      </c>
      <c r="EC277" t="s">
        <v>3</v>
      </c>
      <c r="EE277">
        <v>1441815344</v>
      </c>
      <c r="EF277">
        <v>1</v>
      </c>
      <c r="EG277" t="s">
        <v>20</v>
      </c>
      <c r="EH277">
        <v>0</v>
      </c>
      <c r="EI277" t="s">
        <v>3</v>
      </c>
      <c r="EJ277">
        <v>4</v>
      </c>
      <c r="EK277">
        <v>0</v>
      </c>
      <c r="EL277" t="s">
        <v>21</v>
      </c>
      <c r="EM277" t="s">
        <v>22</v>
      </c>
      <c r="EO277" t="s">
        <v>3</v>
      </c>
      <c r="EQ277">
        <v>1024</v>
      </c>
      <c r="ER277">
        <v>28007.65</v>
      </c>
      <c r="ES277">
        <v>9.4499999999999993</v>
      </c>
      <c r="ET277">
        <v>3909.03</v>
      </c>
      <c r="EU277">
        <v>2478.6</v>
      </c>
      <c r="EV277">
        <v>24089.17</v>
      </c>
      <c r="EW277">
        <v>45</v>
      </c>
      <c r="EX277">
        <v>0</v>
      </c>
      <c r="EY277">
        <v>0</v>
      </c>
      <c r="FQ277">
        <v>0</v>
      </c>
      <c r="FR277">
        <f t="shared" si="558"/>
        <v>0</v>
      </c>
      <c r="FS277">
        <v>0</v>
      </c>
      <c r="FX277">
        <v>70</v>
      </c>
      <c r="FY277">
        <v>10</v>
      </c>
      <c r="GA277" t="s">
        <v>3</v>
      </c>
      <c r="GD277">
        <v>0</v>
      </c>
      <c r="GF277">
        <v>-604725669</v>
      </c>
      <c r="GG277">
        <v>2</v>
      </c>
      <c r="GH277">
        <v>1</v>
      </c>
      <c r="GI277">
        <v>-2</v>
      </c>
      <c r="GJ277">
        <v>0</v>
      </c>
      <c r="GK277">
        <f>ROUND(R277*(R12)/100,2)</f>
        <v>107.07</v>
      </c>
      <c r="GL277">
        <f t="shared" si="559"/>
        <v>0</v>
      </c>
      <c r="GM277">
        <f t="shared" si="560"/>
        <v>1998.24</v>
      </c>
      <c r="GN277">
        <f t="shared" si="561"/>
        <v>0</v>
      </c>
      <c r="GO277">
        <f t="shared" si="562"/>
        <v>0</v>
      </c>
      <c r="GP277">
        <f t="shared" si="563"/>
        <v>1998.24</v>
      </c>
      <c r="GR277">
        <v>0</v>
      </c>
      <c r="GS277">
        <v>3</v>
      </c>
      <c r="GT277">
        <v>0</v>
      </c>
      <c r="GU277" t="s">
        <v>3</v>
      </c>
      <c r="GV277">
        <f t="shared" si="564"/>
        <v>0</v>
      </c>
      <c r="GW277">
        <v>1</v>
      </c>
      <c r="GX277">
        <f t="shared" si="565"/>
        <v>0</v>
      </c>
      <c r="HA277">
        <v>0</v>
      </c>
      <c r="HB277">
        <v>0</v>
      </c>
      <c r="HC277">
        <f t="shared" si="566"/>
        <v>0</v>
      </c>
      <c r="HE277" t="s">
        <v>3</v>
      </c>
      <c r="HF277" t="s">
        <v>3</v>
      </c>
      <c r="HM277" t="s">
        <v>3</v>
      </c>
      <c r="HN277" t="s">
        <v>3</v>
      </c>
      <c r="HO277" t="s">
        <v>3</v>
      </c>
      <c r="HP277" t="s">
        <v>3</v>
      </c>
      <c r="HQ277" t="s">
        <v>3</v>
      </c>
      <c r="IK277">
        <v>0</v>
      </c>
    </row>
    <row r="278" spans="1:245" x14ac:dyDescent="0.2">
      <c r="A278">
        <v>17</v>
      </c>
      <c r="B278">
        <v>1</v>
      </c>
      <c r="C278">
        <f>ROW(SmtRes!A457)</f>
        <v>457</v>
      </c>
      <c r="D278">
        <f>ROW(EtalonRes!A600)</f>
        <v>600</v>
      </c>
      <c r="E278" t="s">
        <v>341</v>
      </c>
      <c r="F278" t="s">
        <v>342</v>
      </c>
      <c r="G278" t="s">
        <v>343</v>
      </c>
      <c r="H278" t="s">
        <v>344</v>
      </c>
      <c r="I278">
        <v>2</v>
      </c>
      <c r="J278">
        <v>0</v>
      </c>
      <c r="K278">
        <v>2</v>
      </c>
      <c r="O278">
        <f t="shared" si="536"/>
        <v>3084.08</v>
      </c>
      <c r="P278">
        <f t="shared" si="537"/>
        <v>102.08</v>
      </c>
      <c r="Q278">
        <f t="shared" si="538"/>
        <v>938.16</v>
      </c>
      <c r="R278">
        <f t="shared" si="539"/>
        <v>594.88</v>
      </c>
      <c r="S278">
        <f t="shared" si="540"/>
        <v>2043.84</v>
      </c>
      <c r="T278">
        <f t="shared" si="541"/>
        <v>0</v>
      </c>
      <c r="U278">
        <f t="shared" si="542"/>
        <v>2.88</v>
      </c>
      <c r="V278">
        <f t="shared" si="543"/>
        <v>0</v>
      </c>
      <c r="W278">
        <f t="shared" si="544"/>
        <v>0</v>
      </c>
      <c r="X278">
        <f t="shared" si="545"/>
        <v>1430.69</v>
      </c>
      <c r="Y278">
        <f t="shared" si="545"/>
        <v>204.38</v>
      </c>
      <c r="AA278">
        <v>1473083510</v>
      </c>
      <c r="AB278">
        <f t="shared" si="546"/>
        <v>1542.04</v>
      </c>
      <c r="AC278">
        <f>ROUND(((ES278*2)),6)</f>
        <v>51.04</v>
      </c>
      <c r="AD278">
        <f>ROUND(((((ET278*2))-((EU278*2)))+AE278),6)</f>
        <v>469.08</v>
      </c>
      <c r="AE278">
        <f>ROUND(((EU278*2)),6)</f>
        <v>297.44</v>
      </c>
      <c r="AF278">
        <f>ROUND(((EV278*2)),6)</f>
        <v>1021.92</v>
      </c>
      <c r="AG278">
        <f t="shared" si="547"/>
        <v>0</v>
      </c>
      <c r="AH278">
        <f>((EW278*2))</f>
        <v>1.44</v>
      </c>
      <c r="AI278">
        <f>((EX278*2))</f>
        <v>0</v>
      </c>
      <c r="AJ278">
        <f t="shared" si="548"/>
        <v>0</v>
      </c>
      <c r="AK278">
        <v>771.02</v>
      </c>
      <c r="AL278">
        <v>25.52</v>
      </c>
      <c r="AM278">
        <v>234.54</v>
      </c>
      <c r="AN278">
        <v>148.72</v>
      </c>
      <c r="AO278">
        <v>510.96</v>
      </c>
      <c r="AP278">
        <v>0</v>
      </c>
      <c r="AQ278">
        <v>0.72</v>
      </c>
      <c r="AR278">
        <v>0</v>
      </c>
      <c r="AS278">
        <v>0</v>
      </c>
      <c r="AT278">
        <v>70</v>
      </c>
      <c r="AU278">
        <v>10</v>
      </c>
      <c r="AV278">
        <v>1</v>
      </c>
      <c r="AW278">
        <v>1</v>
      </c>
      <c r="AZ278">
        <v>1</v>
      </c>
      <c r="BA278">
        <v>1</v>
      </c>
      <c r="BB278">
        <v>1</v>
      </c>
      <c r="BC278">
        <v>1</v>
      </c>
      <c r="BD278" t="s">
        <v>3</v>
      </c>
      <c r="BE278" t="s">
        <v>3</v>
      </c>
      <c r="BF278" t="s">
        <v>3</v>
      </c>
      <c r="BG278" t="s">
        <v>3</v>
      </c>
      <c r="BH278">
        <v>0</v>
      </c>
      <c r="BI278">
        <v>4</v>
      </c>
      <c r="BJ278" t="s">
        <v>345</v>
      </c>
      <c r="BM278">
        <v>0</v>
      </c>
      <c r="BN278">
        <v>0</v>
      </c>
      <c r="BO278" t="s">
        <v>3</v>
      </c>
      <c r="BP278">
        <v>0</v>
      </c>
      <c r="BQ278">
        <v>1</v>
      </c>
      <c r="BR278">
        <v>0</v>
      </c>
      <c r="BS278">
        <v>1</v>
      </c>
      <c r="BT278">
        <v>1</v>
      </c>
      <c r="BU278">
        <v>1</v>
      </c>
      <c r="BV278">
        <v>1</v>
      </c>
      <c r="BW278">
        <v>1</v>
      </c>
      <c r="BX278">
        <v>1</v>
      </c>
      <c r="BY278" t="s">
        <v>3</v>
      </c>
      <c r="BZ278">
        <v>70</v>
      </c>
      <c r="CA278">
        <v>10</v>
      </c>
      <c r="CB278" t="s">
        <v>3</v>
      </c>
      <c r="CE278">
        <v>0</v>
      </c>
      <c r="CF278">
        <v>0</v>
      </c>
      <c r="CG278">
        <v>0</v>
      </c>
      <c r="CM278">
        <v>0</v>
      </c>
      <c r="CN278" t="s">
        <v>3</v>
      </c>
      <c r="CO278">
        <v>0</v>
      </c>
      <c r="CP278">
        <f t="shared" si="549"/>
        <v>3084.08</v>
      </c>
      <c r="CQ278">
        <f t="shared" si="550"/>
        <v>51.04</v>
      </c>
      <c r="CR278">
        <f>(((((ET278*2))*BB278-((EU278*2))*BS278)+AE278*BS278)*AV278)</f>
        <v>469.08</v>
      </c>
      <c r="CS278">
        <f t="shared" si="551"/>
        <v>297.44</v>
      </c>
      <c r="CT278">
        <f t="shared" si="552"/>
        <v>1021.92</v>
      </c>
      <c r="CU278">
        <f t="shared" si="553"/>
        <v>0</v>
      </c>
      <c r="CV278">
        <f t="shared" si="554"/>
        <v>1.44</v>
      </c>
      <c r="CW278">
        <f t="shared" si="555"/>
        <v>0</v>
      </c>
      <c r="CX278">
        <f t="shared" si="555"/>
        <v>0</v>
      </c>
      <c r="CY278">
        <f t="shared" si="556"/>
        <v>1430.6879999999999</v>
      </c>
      <c r="CZ278">
        <f t="shared" si="557"/>
        <v>204.38399999999999</v>
      </c>
      <c r="DC278" t="s">
        <v>3</v>
      </c>
      <c r="DD278" t="s">
        <v>228</v>
      </c>
      <c r="DE278" t="s">
        <v>228</v>
      </c>
      <c r="DF278" t="s">
        <v>228</v>
      </c>
      <c r="DG278" t="s">
        <v>228</v>
      </c>
      <c r="DH278" t="s">
        <v>3</v>
      </c>
      <c r="DI278" t="s">
        <v>228</v>
      </c>
      <c r="DJ278" t="s">
        <v>228</v>
      </c>
      <c r="DK278" t="s">
        <v>3</v>
      </c>
      <c r="DL278" t="s">
        <v>3</v>
      </c>
      <c r="DM278" t="s">
        <v>3</v>
      </c>
      <c r="DN278">
        <v>0</v>
      </c>
      <c r="DO278">
        <v>0</v>
      </c>
      <c r="DP278">
        <v>1</v>
      </c>
      <c r="DQ278">
        <v>1</v>
      </c>
      <c r="DU278">
        <v>1013</v>
      </c>
      <c r="DV278" t="s">
        <v>344</v>
      </c>
      <c r="DW278" t="s">
        <v>344</v>
      </c>
      <c r="DX278">
        <v>1</v>
      </c>
      <c r="DZ278" t="s">
        <v>3</v>
      </c>
      <c r="EA278" t="s">
        <v>3</v>
      </c>
      <c r="EB278" t="s">
        <v>3</v>
      </c>
      <c r="EC278" t="s">
        <v>3</v>
      </c>
      <c r="EE278">
        <v>1441815344</v>
      </c>
      <c r="EF278">
        <v>1</v>
      </c>
      <c r="EG278" t="s">
        <v>20</v>
      </c>
      <c r="EH278">
        <v>0</v>
      </c>
      <c r="EI278" t="s">
        <v>3</v>
      </c>
      <c r="EJ278">
        <v>4</v>
      </c>
      <c r="EK278">
        <v>0</v>
      </c>
      <c r="EL278" t="s">
        <v>21</v>
      </c>
      <c r="EM278" t="s">
        <v>22</v>
      </c>
      <c r="EO278" t="s">
        <v>3</v>
      </c>
      <c r="EQ278">
        <v>0</v>
      </c>
      <c r="ER278">
        <v>771.02</v>
      </c>
      <c r="ES278">
        <v>25.52</v>
      </c>
      <c r="ET278">
        <v>234.54</v>
      </c>
      <c r="EU278">
        <v>148.72</v>
      </c>
      <c r="EV278">
        <v>510.96</v>
      </c>
      <c r="EW278">
        <v>0.72</v>
      </c>
      <c r="EX278">
        <v>0</v>
      </c>
      <c r="EY278">
        <v>0</v>
      </c>
      <c r="FQ278">
        <v>0</v>
      </c>
      <c r="FR278">
        <f t="shared" si="558"/>
        <v>0</v>
      </c>
      <c r="FS278">
        <v>0</v>
      </c>
      <c r="FX278">
        <v>70</v>
      </c>
      <c r="FY278">
        <v>10</v>
      </c>
      <c r="GA278" t="s">
        <v>3</v>
      </c>
      <c r="GD278">
        <v>0</v>
      </c>
      <c r="GF278">
        <v>77438443</v>
      </c>
      <c r="GG278">
        <v>2</v>
      </c>
      <c r="GH278">
        <v>1</v>
      </c>
      <c r="GI278">
        <v>-2</v>
      </c>
      <c r="GJ278">
        <v>0</v>
      </c>
      <c r="GK278">
        <f>ROUND(R278*(R12)/100,2)</f>
        <v>642.47</v>
      </c>
      <c r="GL278">
        <f t="shared" si="559"/>
        <v>0</v>
      </c>
      <c r="GM278">
        <f t="shared" si="560"/>
        <v>5361.62</v>
      </c>
      <c r="GN278">
        <f t="shared" si="561"/>
        <v>0</v>
      </c>
      <c r="GO278">
        <f t="shared" si="562"/>
        <v>0</v>
      </c>
      <c r="GP278">
        <f t="shared" si="563"/>
        <v>5361.62</v>
      </c>
      <c r="GR278">
        <v>0</v>
      </c>
      <c r="GS278">
        <v>3</v>
      </c>
      <c r="GT278">
        <v>0</v>
      </c>
      <c r="GU278" t="s">
        <v>3</v>
      </c>
      <c r="GV278">
        <f t="shared" si="564"/>
        <v>0</v>
      </c>
      <c r="GW278">
        <v>1</v>
      </c>
      <c r="GX278">
        <f t="shared" si="565"/>
        <v>0</v>
      </c>
      <c r="HA278">
        <v>0</v>
      </c>
      <c r="HB278">
        <v>0</v>
      </c>
      <c r="HC278">
        <f t="shared" si="566"/>
        <v>0</v>
      </c>
      <c r="HE278" t="s">
        <v>3</v>
      </c>
      <c r="HF278" t="s">
        <v>3</v>
      </c>
      <c r="HM278" t="s">
        <v>3</v>
      </c>
      <c r="HN278" t="s">
        <v>3</v>
      </c>
      <c r="HO278" t="s">
        <v>3</v>
      </c>
      <c r="HP278" t="s">
        <v>3</v>
      </c>
      <c r="HQ278" t="s">
        <v>3</v>
      </c>
      <c r="IK278">
        <v>0</v>
      </c>
    </row>
    <row r="279" spans="1:245" x14ac:dyDescent="0.2">
      <c r="A279">
        <v>19</v>
      </c>
      <c r="B279">
        <v>1</v>
      </c>
      <c r="F279" t="s">
        <v>3</v>
      </c>
      <c r="G279" t="s">
        <v>346</v>
      </c>
      <c r="H279" t="s">
        <v>3</v>
      </c>
      <c r="AA279">
        <v>1</v>
      </c>
      <c r="IK279">
        <v>0</v>
      </c>
    </row>
    <row r="280" spans="1:245" x14ac:dyDescent="0.2">
      <c r="A280">
        <v>17</v>
      </c>
      <c r="B280">
        <v>1</v>
      </c>
      <c r="D280">
        <f>ROW(EtalonRes!A604)</f>
        <v>604</v>
      </c>
      <c r="E280" t="s">
        <v>347</v>
      </c>
      <c r="F280" t="s">
        <v>348</v>
      </c>
      <c r="G280" t="s">
        <v>349</v>
      </c>
      <c r="H280" t="s">
        <v>18</v>
      </c>
      <c r="I280">
        <v>200</v>
      </c>
      <c r="J280">
        <v>0</v>
      </c>
      <c r="K280">
        <v>200</v>
      </c>
      <c r="O280">
        <f>ROUND(CP280,2)</f>
        <v>37896</v>
      </c>
      <c r="P280">
        <f>ROUND(CQ280*I280,2)</f>
        <v>1916</v>
      </c>
      <c r="Q280">
        <f>ROUND(CR280*I280,2)</f>
        <v>0</v>
      </c>
      <c r="R280">
        <f>ROUND(CS280*I280,2)</f>
        <v>0</v>
      </c>
      <c r="S280">
        <f>ROUND(CT280*I280,2)</f>
        <v>35980</v>
      </c>
      <c r="T280">
        <f>ROUND(CU280*I280,2)</f>
        <v>0</v>
      </c>
      <c r="U280">
        <f>CV280*I280</f>
        <v>64</v>
      </c>
      <c r="V280">
        <f>CW280*I280</f>
        <v>0</v>
      </c>
      <c r="W280">
        <f>ROUND(CX280*I280,2)</f>
        <v>0</v>
      </c>
      <c r="X280">
        <f t="shared" ref="X280:Y283" si="567">ROUND(CY280,2)</f>
        <v>25186</v>
      </c>
      <c r="Y280">
        <f t="shared" si="567"/>
        <v>3598</v>
      </c>
      <c r="AA280">
        <v>1473083510</v>
      </c>
      <c r="AB280">
        <f>ROUND((AC280+AD280+AF280),6)</f>
        <v>189.48</v>
      </c>
      <c r="AC280">
        <f>ROUND((ES280),6)</f>
        <v>9.58</v>
      </c>
      <c r="AD280">
        <f>ROUND((((ET280)-(EU280))+AE280),6)</f>
        <v>0</v>
      </c>
      <c r="AE280">
        <f t="shared" ref="AE280:AF283" si="568">ROUND((EU280),6)</f>
        <v>0</v>
      </c>
      <c r="AF280">
        <f t="shared" si="568"/>
        <v>179.9</v>
      </c>
      <c r="AG280">
        <f>ROUND((AP280),6)</f>
        <v>0</v>
      </c>
      <c r="AH280">
        <f t="shared" ref="AH280:AI283" si="569">(EW280)</f>
        <v>0.32</v>
      </c>
      <c r="AI280">
        <f t="shared" si="569"/>
        <v>0</v>
      </c>
      <c r="AJ280">
        <f>(AS280)</f>
        <v>0</v>
      </c>
      <c r="AK280">
        <v>189.48</v>
      </c>
      <c r="AL280">
        <v>9.58</v>
      </c>
      <c r="AM280">
        <v>0</v>
      </c>
      <c r="AN280">
        <v>0</v>
      </c>
      <c r="AO280">
        <v>179.9</v>
      </c>
      <c r="AP280">
        <v>0</v>
      </c>
      <c r="AQ280">
        <v>0.32</v>
      </c>
      <c r="AR280">
        <v>0</v>
      </c>
      <c r="AS280">
        <v>0</v>
      </c>
      <c r="AT280">
        <v>70</v>
      </c>
      <c r="AU280">
        <v>10</v>
      </c>
      <c r="AV280">
        <v>1</v>
      </c>
      <c r="AW280">
        <v>1</v>
      </c>
      <c r="AZ280">
        <v>1</v>
      </c>
      <c r="BA280">
        <v>1</v>
      </c>
      <c r="BB280">
        <v>1</v>
      </c>
      <c r="BC280">
        <v>1</v>
      </c>
      <c r="BD280" t="s">
        <v>3</v>
      </c>
      <c r="BE280" t="s">
        <v>3</v>
      </c>
      <c r="BF280" t="s">
        <v>3</v>
      </c>
      <c r="BG280" t="s">
        <v>3</v>
      </c>
      <c r="BH280">
        <v>0</v>
      </c>
      <c r="BI280">
        <v>4</v>
      </c>
      <c r="BJ280" t="s">
        <v>350</v>
      </c>
      <c r="BM280">
        <v>0</v>
      </c>
      <c r="BN280">
        <v>0</v>
      </c>
      <c r="BO280" t="s">
        <v>3</v>
      </c>
      <c r="BP280">
        <v>0</v>
      </c>
      <c r="BQ280">
        <v>1</v>
      </c>
      <c r="BR280">
        <v>0</v>
      </c>
      <c r="BS280">
        <v>1</v>
      </c>
      <c r="BT280">
        <v>1</v>
      </c>
      <c r="BU280">
        <v>1</v>
      </c>
      <c r="BV280">
        <v>1</v>
      </c>
      <c r="BW280">
        <v>1</v>
      </c>
      <c r="BX280">
        <v>1</v>
      </c>
      <c r="BY280" t="s">
        <v>3</v>
      </c>
      <c r="BZ280">
        <v>70</v>
      </c>
      <c r="CA280">
        <v>10</v>
      </c>
      <c r="CB280" t="s">
        <v>3</v>
      </c>
      <c r="CE280">
        <v>0</v>
      </c>
      <c r="CF280">
        <v>0</v>
      </c>
      <c r="CG280">
        <v>0</v>
      </c>
      <c r="CM280">
        <v>0</v>
      </c>
      <c r="CN280" t="s">
        <v>3</v>
      </c>
      <c r="CO280">
        <v>0</v>
      </c>
      <c r="CP280">
        <f>(P280+Q280+S280)</f>
        <v>37896</v>
      </c>
      <c r="CQ280">
        <f>(AC280*BC280*AW280)</f>
        <v>9.58</v>
      </c>
      <c r="CR280">
        <f>((((ET280)*BB280-(EU280)*BS280)+AE280*BS280)*AV280)</f>
        <v>0</v>
      </c>
      <c r="CS280">
        <f>(AE280*BS280*AV280)</f>
        <v>0</v>
      </c>
      <c r="CT280">
        <f>(AF280*BA280*AV280)</f>
        <v>179.9</v>
      </c>
      <c r="CU280">
        <f>AG280</f>
        <v>0</v>
      </c>
      <c r="CV280">
        <f>(AH280*AV280)</f>
        <v>0.32</v>
      </c>
      <c r="CW280">
        <f t="shared" ref="CW280:CX283" si="570">AI280</f>
        <v>0</v>
      </c>
      <c r="CX280">
        <f t="shared" si="570"/>
        <v>0</v>
      </c>
      <c r="CY280">
        <f>((S280*BZ280)/100)</f>
        <v>25186</v>
      </c>
      <c r="CZ280">
        <f>((S280*CA280)/100)</f>
        <v>3598</v>
      </c>
      <c r="DC280" t="s">
        <v>3</v>
      </c>
      <c r="DD280" t="s">
        <v>3</v>
      </c>
      <c r="DE280" t="s">
        <v>3</v>
      </c>
      <c r="DF280" t="s">
        <v>3</v>
      </c>
      <c r="DG280" t="s">
        <v>3</v>
      </c>
      <c r="DH280" t="s">
        <v>3</v>
      </c>
      <c r="DI280" t="s">
        <v>3</v>
      </c>
      <c r="DJ280" t="s">
        <v>3</v>
      </c>
      <c r="DK280" t="s">
        <v>3</v>
      </c>
      <c r="DL280" t="s">
        <v>3</v>
      </c>
      <c r="DM280" t="s">
        <v>3</v>
      </c>
      <c r="DN280">
        <v>0</v>
      </c>
      <c r="DO280">
        <v>0</v>
      </c>
      <c r="DP280">
        <v>1</v>
      </c>
      <c r="DQ280">
        <v>1</v>
      </c>
      <c r="DU280">
        <v>16987630</v>
      </c>
      <c r="DV280" t="s">
        <v>18</v>
      </c>
      <c r="DW280" t="s">
        <v>18</v>
      </c>
      <c r="DX280">
        <v>1</v>
      </c>
      <c r="DZ280" t="s">
        <v>3</v>
      </c>
      <c r="EA280" t="s">
        <v>3</v>
      </c>
      <c r="EB280" t="s">
        <v>3</v>
      </c>
      <c r="EC280" t="s">
        <v>3</v>
      </c>
      <c r="EE280">
        <v>1441815344</v>
      </c>
      <c r="EF280">
        <v>1</v>
      </c>
      <c r="EG280" t="s">
        <v>20</v>
      </c>
      <c r="EH280">
        <v>0</v>
      </c>
      <c r="EI280" t="s">
        <v>3</v>
      </c>
      <c r="EJ280">
        <v>4</v>
      </c>
      <c r="EK280">
        <v>0</v>
      </c>
      <c r="EL280" t="s">
        <v>21</v>
      </c>
      <c r="EM280" t="s">
        <v>22</v>
      </c>
      <c r="EO280" t="s">
        <v>3</v>
      </c>
      <c r="EQ280">
        <v>0</v>
      </c>
      <c r="ER280">
        <v>189.48</v>
      </c>
      <c r="ES280">
        <v>9.58</v>
      </c>
      <c r="ET280">
        <v>0</v>
      </c>
      <c r="EU280">
        <v>0</v>
      </c>
      <c r="EV280">
        <v>179.9</v>
      </c>
      <c r="EW280">
        <v>0.32</v>
      </c>
      <c r="EX280">
        <v>0</v>
      </c>
      <c r="EY280">
        <v>0</v>
      </c>
      <c r="FQ280">
        <v>0</v>
      </c>
      <c r="FR280">
        <f>ROUND(IF(BI280=3,GM280,0),2)</f>
        <v>0</v>
      </c>
      <c r="FS280">
        <v>0</v>
      </c>
      <c r="FX280">
        <v>70</v>
      </c>
      <c r="FY280">
        <v>10</v>
      </c>
      <c r="GA280" t="s">
        <v>3</v>
      </c>
      <c r="GD280">
        <v>0</v>
      </c>
      <c r="GF280">
        <v>2133120452</v>
      </c>
      <c r="GG280">
        <v>2</v>
      </c>
      <c r="GH280">
        <v>1</v>
      </c>
      <c r="GI280">
        <v>-2</v>
      </c>
      <c r="GJ280">
        <v>0</v>
      </c>
      <c r="GK280">
        <f>ROUND(R280*(R12)/100,2)</f>
        <v>0</v>
      </c>
      <c r="GL280">
        <f>ROUND(IF(AND(BH280=3,BI280=3,FS280&lt;&gt;0),P280,0),2)</f>
        <v>0</v>
      </c>
      <c r="GM280">
        <f>ROUND(O280+X280+Y280+GK280,2)+GX280</f>
        <v>66680</v>
      </c>
      <c r="GN280">
        <f>IF(OR(BI280=0,BI280=1),GM280-GX280,0)</f>
        <v>0</v>
      </c>
      <c r="GO280">
        <f>IF(BI280=2,GM280-GX280,0)</f>
        <v>0</v>
      </c>
      <c r="GP280">
        <f>IF(BI280=4,GM280-GX280,0)</f>
        <v>66680</v>
      </c>
      <c r="GR280">
        <v>0</v>
      </c>
      <c r="GS280">
        <v>3</v>
      </c>
      <c r="GT280">
        <v>0</v>
      </c>
      <c r="GU280" t="s">
        <v>3</v>
      </c>
      <c r="GV280">
        <f>ROUND((GT280),6)</f>
        <v>0</v>
      </c>
      <c r="GW280">
        <v>1</v>
      </c>
      <c r="GX280">
        <f>ROUND(HC280*I280,2)</f>
        <v>0</v>
      </c>
      <c r="HA280">
        <v>0</v>
      </c>
      <c r="HB280">
        <v>0</v>
      </c>
      <c r="HC280">
        <f>GV280*GW280</f>
        <v>0</v>
      </c>
      <c r="HE280" t="s">
        <v>3</v>
      </c>
      <c r="HF280" t="s">
        <v>3</v>
      </c>
      <c r="HM280" t="s">
        <v>3</v>
      </c>
      <c r="HN280" t="s">
        <v>3</v>
      </c>
      <c r="HO280" t="s">
        <v>3</v>
      </c>
      <c r="HP280" t="s">
        <v>3</v>
      </c>
      <c r="HQ280" t="s">
        <v>3</v>
      </c>
      <c r="IK280">
        <v>0</v>
      </c>
    </row>
    <row r="281" spans="1:245" x14ac:dyDescent="0.2">
      <c r="A281">
        <v>17</v>
      </c>
      <c r="B281">
        <v>1</v>
      </c>
      <c r="C281">
        <f>ROW(SmtRes!A459)</f>
        <v>459</v>
      </c>
      <c r="D281">
        <f>ROW(EtalonRes!A606)</f>
        <v>606</v>
      </c>
      <c r="E281" t="s">
        <v>351</v>
      </c>
      <c r="F281" t="s">
        <v>352</v>
      </c>
      <c r="G281" t="s">
        <v>353</v>
      </c>
      <c r="H281" t="s">
        <v>18</v>
      </c>
      <c r="I281">
        <v>27</v>
      </c>
      <c r="J281">
        <v>0</v>
      </c>
      <c r="K281">
        <v>27</v>
      </c>
      <c r="O281">
        <f>ROUND(CP281,2)</f>
        <v>2766.15</v>
      </c>
      <c r="P281">
        <f>ROUND(CQ281*I281,2)</f>
        <v>34.020000000000003</v>
      </c>
      <c r="Q281">
        <f>ROUND(CR281*I281,2)</f>
        <v>0</v>
      </c>
      <c r="R281">
        <f>ROUND(CS281*I281,2)</f>
        <v>0</v>
      </c>
      <c r="S281">
        <f>ROUND(CT281*I281,2)</f>
        <v>2732.13</v>
      </c>
      <c r="T281">
        <f>ROUND(CU281*I281,2)</f>
        <v>0</v>
      </c>
      <c r="U281">
        <f>CV281*I281</f>
        <v>4.8599999999999994</v>
      </c>
      <c r="V281">
        <f>CW281*I281</f>
        <v>0</v>
      </c>
      <c r="W281">
        <f>ROUND(CX281*I281,2)</f>
        <v>0</v>
      </c>
      <c r="X281">
        <f t="shared" si="567"/>
        <v>1912.49</v>
      </c>
      <c r="Y281">
        <f t="shared" si="567"/>
        <v>273.20999999999998</v>
      </c>
      <c r="AA281">
        <v>1473083510</v>
      </c>
      <c r="AB281">
        <f>ROUND((AC281+AD281+AF281),6)</f>
        <v>102.45</v>
      </c>
      <c r="AC281">
        <f>ROUND((ES281),6)</f>
        <v>1.26</v>
      </c>
      <c r="AD281">
        <f>ROUND((((ET281)-(EU281))+AE281),6)</f>
        <v>0</v>
      </c>
      <c r="AE281">
        <f t="shared" si="568"/>
        <v>0</v>
      </c>
      <c r="AF281">
        <f t="shared" si="568"/>
        <v>101.19</v>
      </c>
      <c r="AG281">
        <f>ROUND((AP281),6)</f>
        <v>0</v>
      </c>
      <c r="AH281">
        <f t="shared" si="569"/>
        <v>0.18</v>
      </c>
      <c r="AI281">
        <f t="shared" si="569"/>
        <v>0</v>
      </c>
      <c r="AJ281">
        <f>(AS281)</f>
        <v>0</v>
      </c>
      <c r="AK281">
        <v>102.45</v>
      </c>
      <c r="AL281">
        <v>1.26</v>
      </c>
      <c r="AM281">
        <v>0</v>
      </c>
      <c r="AN281">
        <v>0</v>
      </c>
      <c r="AO281">
        <v>101.19</v>
      </c>
      <c r="AP281">
        <v>0</v>
      </c>
      <c r="AQ281">
        <v>0.18</v>
      </c>
      <c r="AR281">
        <v>0</v>
      </c>
      <c r="AS281">
        <v>0</v>
      </c>
      <c r="AT281">
        <v>70</v>
      </c>
      <c r="AU281">
        <v>10</v>
      </c>
      <c r="AV281">
        <v>1</v>
      </c>
      <c r="AW281">
        <v>1</v>
      </c>
      <c r="AZ281">
        <v>1</v>
      </c>
      <c r="BA281">
        <v>1</v>
      </c>
      <c r="BB281">
        <v>1</v>
      </c>
      <c r="BC281">
        <v>1</v>
      </c>
      <c r="BD281" t="s">
        <v>3</v>
      </c>
      <c r="BE281" t="s">
        <v>3</v>
      </c>
      <c r="BF281" t="s">
        <v>3</v>
      </c>
      <c r="BG281" t="s">
        <v>3</v>
      </c>
      <c r="BH281">
        <v>0</v>
      </c>
      <c r="BI281">
        <v>4</v>
      </c>
      <c r="BJ281" t="s">
        <v>354</v>
      </c>
      <c r="BM281">
        <v>0</v>
      </c>
      <c r="BN281">
        <v>0</v>
      </c>
      <c r="BO281" t="s">
        <v>3</v>
      </c>
      <c r="BP281">
        <v>0</v>
      </c>
      <c r="BQ281">
        <v>1</v>
      </c>
      <c r="BR281">
        <v>0</v>
      </c>
      <c r="BS281">
        <v>1</v>
      </c>
      <c r="BT281">
        <v>1</v>
      </c>
      <c r="BU281">
        <v>1</v>
      </c>
      <c r="BV281">
        <v>1</v>
      </c>
      <c r="BW281">
        <v>1</v>
      </c>
      <c r="BX281">
        <v>1</v>
      </c>
      <c r="BY281" t="s">
        <v>3</v>
      </c>
      <c r="BZ281">
        <v>70</v>
      </c>
      <c r="CA281">
        <v>10</v>
      </c>
      <c r="CB281" t="s">
        <v>3</v>
      </c>
      <c r="CE281">
        <v>0</v>
      </c>
      <c r="CF281">
        <v>0</v>
      </c>
      <c r="CG281">
        <v>0</v>
      </c>
      <c r="CM281">
        <v>0</v>
      </c>
      <c r="CN281" t="s">
        <v>3</v>
      </c>
      <c r="CO281">
        <v>0</v>
      </c>
      <c r="CP281">
        <f>(P281+Q281+S281)</f>
        <v>2766.15</v>
      </c>
      <c r="CQ281">
        <f>(AC281*BC281*AW281)</f>
        <v>1.26</v>
      </c>
      <c r="CR281">
        <f>((((ET281)*BB281-(EU281)*BS281)+AE281*BS281)*AV281)</f>
        <v>0</v>
      </c>
      <c r="CS281">
        <f>(AE281*BS281*AV281)</f>
        <v>0</v>
      </c>
      <c r="CT281">
        <f>(AF281*BA281*AV281)</f>
        <v>101.19</v>
      </c>
      <c r="CU281">
        <f>AG281</f>
        <v>0</v>
      </c>
      <c r="CV281">
        <f>(AH281*AV281)</f>
        <v>0.18</v>
      </c>
      <c r="CW281">
        <f t="shared" si="570"/>
        <v>0</v>
      </c>
      <c r="CX281">
        <f t="shared" si="570"/>
        <v>0</v>
      </c>
      <c r="CY281">
        <f>((S281*BZ281)/100)</f>
        <v>1912.491</v>
      </c>
      <c r="CZ281">
        <f>((S281*CA281)/100)</f>
        <v>273.21300000000002</v>
      </c>
      <c r="DC281" t="s">
        <v>3</v>
      </c>
      <c r="DD281" t="s">
        <v>3</v>
      </c>
      <c r="DE281" t="s">
        <v>3</v>
      </c>
      <c r="DF281" t="s">
        <v>3</v>
      </c>
      <c r="DG281" t="s">
        <v>3</v>
      </c>
      <c r="DH281" t="s">
        <v>3</v>
      </c>
      <c r="DI281" t="s">
        <v>3</v>
      </c>
      <c r="DJ281" t="s">
        <v>3</v>
      </c>
      <c r="DK281" t="s">
        <v>3</v>
      </c>
      <c r="DL281" t="s">
        <v>3</v>
      </c>
      <c r="DM281" t="s">
        <v>3</v>
      </c>
      <c r="DN281">
        <v>0</v>
      </c>
      <c r="DO281">
        <v>0</v>
      </c>
      <c r="DP281">
        <v>1</v>
      </c>
      <c r="DQ281">
        <v>1</v>
      </c>
      <c r="DU281">
        <v>16987630</v>
      </c>
      <c r="DV281" t="s">
        <v>18</v>
      </c>
      <c r="DW281" t="s">
        <v>18</v>
      </c>
      <c r="DX281">
        <v>1</v>
      </c>
      <c r="DZ281" t="s">
        <v>3</v>
      </c>
      <c r="EA281" t="s">
        <v>3</v>
      </c>
      <c r="EB281" t="s">
        <v>3</v>
      </c>
      <c r="EC281" t="s">
        <v>3</v>
      </c>
      <c r="EE281">
        <v>1441815344</v>
      </c>
      <c r="EF281">
        <v>1</v>
      </c>
      <c r="EG281" t="s">
        <v>20</v>
      </c>
      <c r="EH281">
        <v>0</v>
      </c>
      <c r="EI281" t="s">
        <v>3</v>
      </c>
      <c r="EJ281">
        <v>4</v>
      </c>
      <c r="EK281">
        <v>0</v>
      </c>
      <c r="EL281" t="s">
        <v>21</v>
      </c>
      <c r="EM281" t="s">
        <v>22</v>
      </c>
      <c r="EO281" t="s">
        <v>3</v>
      </c>
      <c r="EQ281">
        <v>0</v>
      </c>
      <c r="ER281">
        <v>102.45</v>
      </c>
      <c r="ES281">
        <v>1.26</v>
      </c>
      <c r="ET281">
        <v>0</v>
      </c>
      <c r="EU281">
        <v>0</v>
      </c>
      <c r="EV281">
        <v>101.19</v>
      </c>
      <c r="EW281">
        <v>0.18</v>
      </c>
      <c r="EX281">
        <v>0</v>
      </c>
      <c r="EY281">
        <v>0</v>
      </c>
      <c r="FQ281">
        <v>0</v>
      </c>
      <c r="FR281">
        <f>ROUND(IF(BI281=3,GM281,0),2)</f>
        <v>0</v>
      </c>
      <c r="FS281">
        <v>0</v>
      </c>
      <c r="FX281">
        <v>70</v>
      </c>
      <c r="FY281">
        <v>10</v>
      </c>
      <c r="GA281" t="s">
        <v>3</v>
      </c>
      <c r="GD281">
        <v>0</v>
      </c>
      <c r="GF281">
        <v>-1083907483</v>
      </c>
      <c r="GG281">
        <v>2</v>
      </c>
      <c r="GH281">
        <v>1</v>
      </c>
      <c r="GI281">
        <v>-2</v>
      </c>
      <c r="GJ281">
        <v>0</v>
      </c>
      <c r="GK281">
        <f>ROUND(R281*(R12)/100,2)</f>
        <v>0</v>
      </c>
      <c r="GL281">
        <f>ROUND(IF(AND(BH281=3,BI281=3,FS281&lt;&gt;0),P281,0),2)</f>
        <v>0</v>
      </c>
      <c r="GM281">
        <f>ROUND(O281+X281+Y281+GK281,2)+GX281</f>
        <v>4951.8500000000004</v>
      </c>
      <c r="GN281">
        <f>IF(OR(BI281=0,BI281=1),GM281-GX281,0)</f>
        <v>0</v>
      </c>
      <c r="GO281">
        <f>IF(BI281=2,GM281-GX281,0)</f>
        <v>0</v>
      </c>
      <c r="GP281">
        <f>IF(BI281=4,GM281-GX281,0)</f>
        <v>4951.8500000000004</v>
      </c>
      <c r="GR281">
        <v>0</v>
      </c>
      <c r="GS281">
        <v>3</v>
      </c>
      <c r="GT281">
        <v>0</v>
      </c>
      <c r="GU281" t="s">
        <v>3</v>
      </c>
      <c r="GV281">
        <f>ROUND((GT281),6)</f>
        <v>0</v>
      </c>
      <c r="GW281">
        <v>1</v>
      </c>
      <c r="GX281">
        <f>ROUND(HC281*I281,2)</f>
        <v>0</v>
      </c>
      <c r="HA281">
        <v>0</v>
      </c>
      <c r="HB281">
        <v>0</v>
      </c>
      <c r="HC281">
        <f>GV281*GW281</f>
        <v>0</v>
      </c>
      <c r="HE281" t="s">
        <v>3</v>
      </c>
      <c r="HF281" t="s">
        <v>3</v>
      </c>
      <c r="HM281" t="s">
        <v>3</v>
      </c>
      <c r="HN281" t="s">
        <v>3</v>
      </c>
      <c r="HO281" t="s">
        <v>3</v>
      </c>
      <c r="HP281" t="s">
        <v>3</v>
      </c>
      <c r="HQ281" t="s">
        <v>3</v>
      </c>
      <c r="IK281">
        <v>0</v>
      </c>
    </row>
    <row r="282" spans="1:245" x14ac:dyDescent="0.2">
      <c r="A282">
        <v>17</v>
      </c>
      <c r="B282">
        <v>1</v>
      </c>
      <c r="C282">
        <f>ROW(SmtRes!A461)</f>
        <v>461</v>
      </c>
      <c r="D282">
        <f>ROW(EtalonRes!A608)</f>
        <v>608</v>
      </c>
      <c r="E282" t="s">
        <v>355</v>
      </c>
      <c r="F282" t="s">
        <v>356</v>
      </c>
      <c r="G282" t="s">
        <v>357</v>
      </c>
      <c r="H282" t="s">
        <v>18</v>
      </c>
      <c r="I282">
        <v>15</v>
      </c>
      <c r="J282">
        <v>0</v>
      </c>
      <c r="K282">
        <v>15</v>
      </c>
      <c r="O282">
        <f>ROUND(CP282,2)</f>
        <v>2539.1999999999998</v>
      </c>
      <c r="P282">
        <f>ROUND(CQ282*I282,2)</f>
        <v>9.4499999999999993</v>
      </c>
      <c r="Q282">
        <f>ROUND(CR282*I282,2)</f>
        <v>0</v>
      </c>
      <c r="R282">
        <f>ROUND(CS282*I282,2)</f>
        <v>0</v>
      </c>
      <c r="S282">
        <f>ROUND(CT282*I282,2)</f>
        <v>2529.75</v>
      </c>
      <c r="T282">
        <f>ROUND(CU282*I282,2)</f>
        <v>0</v>
      </c>
      <c r="U282">
        <f>CV282*I282</f>
        <v>4.5</v>
      </c>
      <c r="V282">
        <f>CW282*I282</f>
        <v>0</v>
      </c>
      <c r="W282">
        <f>ROUND(CX282*I282,2)</f>
        <v>0</v>
      </c>
      <c r="X282">
        <f t="shared" si="567"/>
        <v>1770.83</v>
      </c>
      <c r="Y282">
        <f t="shared" si="567"/>
        <v>252.98</v>
      </c>
      <c r="AA282">
        <v>1473083510</v>
      </c>
      <c r="AB282">
        <f>ROUND((AC282+AD282+AF282),6)</f>
        <v>169.28</v>
      </c>
      <c r="AC282">
        <f>ROUND((ES282),6)</f>
        <v>0.63</v>
      </c>
      <c r="AD282">
        <f>ROUND((((ET282)-(EU282))+AE282),6)</f>
        <v>0</v>
      </c>
      <c r="AE282">
        <f t="shared" si="568"/>
        <v>0</v>
      </c>
      <c r="AF282">
        <f t="shared" si="568"/>
        <v>168.65</v>
      </c>
      <c r="AG282">
        <f>ROUND((AP282),6)</f>
        <v>0</v>
      </c>
      <c r="AH282">
        <f t="shared" si="569"/>
        <v>0.3</v>
      </c>
      <c r="AI282">
        <f t="shared" si="569"/>
        <v>0</v>
      </c>
      <c r="AJ282">
        <f>(AS282)</f>
        <v>0</v>
      </c>
      <c r="AK282">
        <v>169.28</v>
      </c>
      <c r="AL282">
        <v>0.63</v>
      </c>
      <c r="AM282">
        <v>0</v>
      </c>
      <c r="AN282">
        <v>0</v>
      </c>
      <c r="AO282">
        <v>168.65</v>
      </c>
      <c r="AP282">
        <v>0</v>
      </c>
      <c r="AQ282">
        <v>0.3</v>
      </c>
      <c r="AR282">
        <v>0</v>
      </c>
      <c r="AS282">
        <v>0</v>
      </c>
      <c r="AT282">
        <v>70</v>
      </c>
      <c r="AU282">
        <v>10</v>
      </c>
      <c r="AV282">
        <v>1</v>
      </c>
      <c r="AW282">
        <v>1</v>
      </c>
      <c r="AZ282">
        <v>1</v>
      </c>
      <c r="BA282">
        <v>1</v>
      </c>
      <c r="BB282">
        <v>1</v>
      </c>
      <c r="BC282">
        <v>1</v>
      </c>
      <c r="BD282" t="s">
        <v>3</v>
      </c>
      <c r="BE282" t="s">
        <v>3</v>
      </c>
      <c r="BF282" t="s">
        <v>3</v>
      </c>
      <c r="BG282" t="s">
        <v>3</v>
      </c>
      <c r="BH282">
        <v>0</v>
      </c>
      <c r="BI282">
        <v>4</v>
      </c>
      <c r="BJ282" t="s">
        <v>358</v>
      </c>
      <c r="BM282">
        <v>0</v>
      </c>
      <c r="BN282">
        <v>0</v>
      </c>
      <c r="BO282" t="s">
        <v>3</v>
      </c>
      <c r="BP282">
        <v>0</v>
      </c>
      <c r="BQ282">
        <v>1</v>
      </c>
      <c r="BR282">
        <v>0</v>
      </c>
      <c r="BS282">
        <v>1</v>
      </c>
      <c r="BT282">
        <v>1</v>
      </c>
      <c r="BU282">
        <v>1</v>
      </c>
      <c r="BV282">
        <v>1</v>
      </c>
      <c r="BW282">
        <v>1</v>
      </c>
      <c r="BX282">
        <v>1</v>
      </c>
      <c r="BY282" t="s">
        <v>3</v>
      </c>
      <c r="BZ282">
        <v>70</v>
      </c>
      <c r="CA282">
        <v>10</v>
      </c>
      <c r="CB282" t="s">
        <v>3</v>
      </c>
      <c r="CE282">
        <v>0</v>
      </c>
      <c r="CF282">
        <v>0</v>
      </c>
      <c r="CG282">
        <v>0</v>
      </c>
      <c r="CM282">
        <v>0</v>
      </c>
      <c r="CN282" t="s">
        <v>3</v>
      </c>
      <c r="CO282">
        <v>0</v>
      </c>
      <c r="CP282">
        <f>(P282+Q282+S282)</f>
        <v>2539.1999999999998</v>
      </c>
      <c r="CQ282">
        <f>(AC282*BC282*AW282)</f>
        <v>0.63</v>
      </c>
      <c r="CR282">
        <f>((((ET282)*BB282-(EU282)*BS282)+AE282*BS282)*AV282)</f>
        <v>0</v>
      </c>
      <c r="CS282">
        <f>(AE282*BS282*AV282)</f>
        <v>0</v>
      </c>
      <c r="CT282">
        <f>(AF282*BA282*AV282)</f>
        <v>168.65</v>
      </c>
      <c r="CU282">
        <f>AG282</f>
        <v>0</v>
      </c>
      <c r="CV282">
        <f>(AH282*AV282)</f>
        <v>0.3</v>
      </c>
      <c r="CW282">
        <f t="shared" si="570"/>
        <v>0</v>
      </c>
      <c r="CX282">
        <f t="shared" si="570"/>
        <v>0</v>
      </c>
      <c r="CY282">
        <f>((S282*BZ282)/100)</f>
        <v>1770.825</v>
      </c>
      <c r="CZ282">
        <f>((S282*CA282)/100)</f>
        <v>252.97499999999999</v>
      </c>
      <c r="DC282" t="s">
        <v>3</v>
      </c>
      <c r="DD282" t="s">
        <v>3</v>
      </c>
      <c r="DE282" t="s">
        <v>3</v>
      </c>
      <c r="DF282" t="s">
        <v>3</v>
      </c>
      <c r="DG282" t="s">
        <v>3</v>
      </c>
      <c r="DH282" t="s">
        <v>3</v>
      </c>
      <c r="DI282" t="s">
        <v>3</v>
      </c>
      <c r="DJ282" t="s">
        <v>3</v>
      </c>
      <c r="DK282" t="s">
        <v>3</v>
      </c>
      <c r="DL282" t="s">
        <v>3</v>
      </c>
      <c r="DM282" t="s">
        <v>3</v>
      </c>
      <c r="DN282">
        <v>0</v>
      </c>
      <c r="DO282">
        <v>0</v>
      </c>
      <c r="DP282">
        <v>1</v>
      </c>
      <c r="DQ282">
        <v>1</v>
      </c>
      <c r="DU282">
        <v>16987630</v>
      </c>
      <c r="DV282" t="s">
        <v>18</v>
      </c>
      <c r="DW282" t="s">
        <v>18</v>
      </c>
      <c r="DX282">
        <v>1</v>
      </c>
      <c r="DZ282" t="s">
        <v>3</v>
      </c>
      <c r="EA282" t="s">
        <v>3</v>
      </c>
      <c r="EB282" t="s">
        <v>3</v>
      </c>
      <c r="EC282" t="s">
        <v>3</v>
      </c>
      <c r="EE282">
        <v>1441815344</v>
      </c>
      <c r="EF282">
        <v>1</v>
      </c>
      <c r="EG282" t="s">
        <v>20</v>
      </c>
      <c r="EH282">
        <v>0</v>
      </c>
      <c r="EI282" t="s">
        <v>3</v>
      </c>
      <c r="EJ282">
        <v>4</v>
      </c>
      <c r="EK282">
        <v>0</v>
      </c>
      <c r="EL282" t="s">
        <v>21</v>
      </c>
      <c r="EM282" t="s">
        <v>22</v>
      </c>
      <c r="EO282" t="s">
        <v>3</v>
      </c>
      <c r="EQ282">
        <v>0</v>
      </c>
      <c r="ER282">
        <v>169.28</v>
      </c>
      <c r="ES282">
        <v>0.63</v>
      </c>
      <c r="ET282">
        <v>0</v>
      </c>
      <c r="EU282">
        <v>0</v>
      </c>
      <c r="EV282">
        <v>168.65</v>
      </c>
      <c r="EW282">
        <v>0.3</v>
      </c>
      <c r="EX282">
        <v>0</v>
      </c>
      <c r="EY282">
        <v>0</v>
      </c>
      <c r="FQ282">
        <v>0</v>
      </c>
      <c r="FR282">
        <f>ROUND(IF(BI282=3,GM282,0),2)</f>
        <v>0</v>
      </c>
      <c r="FS282">
        <v>0</v>
      </c>
      <c r="FX282">
        <v>70</v>
      </c>
      <c r="FY282">
        <v>10</v>
      </c>
      <c r="GA282" t="s">
        <v>3</v>
      </c>
      <c r="GD282">
        <v>0</v>
      </c>
      <c r="GF282">
        <v>-1038863353</v>
      </c>
      <c r="GG282">
        <v>2</v>
      </c>
      <c r="GH282">
        <v>1</v>
      </c>
      <c r="GI282">
        <v>-2</v>
      </c>
      <c r="GJ282">
        <v>0</v>
      </c>
      <c r="GK282">
        <f>ROUND(R282*(R12)/100,2)</f>
        <v>0</v>
      </c>
      <c r="GL282">
        <f>ROUND(IF(AND(BH282=3,BI282=3,FS282&lt;&gt;0),P282,0),2)</f>
        <v>0</v>
      </c>
      <c r="GM282">
        <f>ROUND(O282+X282+Y282+GK282,2)+GX282</f>
        <v>4563.01</v>
      </c>
      <c r="GN282">
        <f>IF(OR(BI282=0,BI282=1),GM282-GX282,0)</f>
        <v>0</v>
      </c>
      <c r="GO282">
        <f>IF(BI282=2,GM282-GX282,0)</f>
        <v>0</v>
      </c>
      <c r="GP282">
        <f>IF(BI282=4,GM282-GX282,0)</f>
        <v>4563.01</v>
      </c>
      <c r="GR282">
        <v>0</v>
      </c>
      <c r="GS282">
        <v>3</v>
      </c>
      <c r="GT282">
        <v>0</v>
      </c>
      <c r="GU282" t="s">
        <v>3</v>
      </c>
      <c r="GV282">
        <f>ROUND((GT282),6)</f>
        <v>0</v>
      </c>
      <c r="GW282">
        <v>1</v>
      </c>
      <c r="GX282">
        <f>ROUND(HC282*I282,2)</f>
        <v>0</v>
      </c>
      <c r="HA282">
        <v>0</v>
      </c>
      <c r="HB282">
        <v>0</v>
      </c>
      <c r="HC282">
        <f>GV282*GW282</f>
        <v>0</v>
      </c>
      <c r="HE282" t="s">
        <v>3</v>
      </c>
      <c r="HF282" t="s">
        <v>3</v>
      </c>
      <c r="HM282" t="s">
        <v>3</v>
      </c>
      <c r="HN282" t="s">
        <v>3</v>
      </c>
      <c r="HO282" t="s">
        <v>3</v>
      </c>
      <c r="HP282" t="s">
        <v>3</v>
      </c>
      <c r="HQ282" t="s">
        <v>3</v>
      </c>
      <c r="IK282">
        <v>0</v>
      </c>
    </row>
    <row r="283" spans="1:245" x14ac:dyDescent="0.2">
      <c r="A283">
        <v>17</v>
      </c>
      <c r="B283">
        <v>1</v>
      </c>
      <c r="C283">
        <f>ROW(SmtRes!A463)</f>
        <v>463</v>
      </c>
      <c r="D283">
        <f>ROW(EtalonRes!A610)</f>
        <v>610</v>
      </c>
      <c r="E283" t="s">
        <v>359</v>
      </c>
      <c r="F283" t="s">
        <v>360</v>
      </c>
      <c r="G283" t="s">
        <v>361</v>
      </c>
      <c r="H283" t="s">
        <v>18</v>
      </c>
      <c r="I283">
        <v>12</v>
      </c>
      <c r="J283">
        <v>0</v>
      </c>
      <c r="K283">
        <v>12</v>
      </c>
      <c r="O283">
        <f>ROUND(CP283,2)</f>
        <v>1225.56</v>
      </c>
      <c r="P283">
        <f>ROUND(CQ283*I283,2)</f>
        <v>11.28</v>
      </c>
      <c r="Q283">
        <f>ROUND(CR283*I283,2)</f>
        <v>0</v>
      </c>
      <c r="R283">
        <f>ROUND(CS283*I283,2)</f>
        <v>0</v>
      </c>
      <c r="S283">
        <f>ROUND(CT283*I283,2)</f>
        <v>1214.28</v>
      </c>
      <c r="T283">
        <f>ROUND(CU283*I283,2)</f>
        <v>0</v>
      </c>
      <c r="U283">
        <f>CV283*I283</f>
        <v>2.16</v>
      </c>
      <c r="V283">
        <f>CW283*I283</f>
        <v>0</v>
      </c>
      <c r="W283">
        <f>ROUND(CX283*I283,2)</f>
        <v>0</v>
      </c>
      <c r="X283">
        <f t="shared" si="567"/>
        <v>850</v>
      </c>
      <c r="Y283">
        <f t="shared" si="567"/>
        <v>121.43</v>
      </c>
      <c r="AA283">
        <v>1473083510</v>
      </c>
      <c r="AB283">
        <f>ROUND((AC283+AD283+AF283),6)</f>
        <v>102.13</v>
      </c>
      <c r="AC283">
        <f>ROUND((ES283),6)</f>
        <v>0.94</v>
      </c>
      <c r="AD283">
        <f>ROUND((((ET283)-(EU283))+AE283),6)</f>
        <v>0</v>
      </c>
      <c r="AE283">
        <f t="shared" si="568"/>
        <v>0</v>
      </c>
      <c r="AF283">
        <f t="shared" si="568"/>
        <v>101.19</v>
      </c>
      <c r="AG283">
        <f>ROUND((AP283),6)</f>
        <v>0</v>
      </c>
      <c r="AH283">
        <f t="shared" si="569"/>
        <v>0.18</v>
      </c>
      <c r="AI283">
        <f t="shared" si="569"/>
        <v>0</v>
      </c>
      <c r="AJ283">
        <f>(AS283)</f>
        <v>0</v>
      </c>
      <c r="AK283">
        <v>102.13</v>
      </c>
      <c r="AL283">
        <v>0.94</v>
      </c>
      <c r="AM283">
        <v>0</v>
      </c>
      <c r="AN283">
        <v>0</v>
      </c>
      <c r="AO283">
        <v>101.19</v>
      </c>
      <c r="AP283">
        <v>0</v>
      </c>
      <c r="AQ283">
        <v>0.18</v>
      </c>
      <c r="AR283">
        <v>0</v>
      </c>
      <c r="AS283">
        <v>0</v>
      </c>
      <c r="AT283">
        <v>70</v>
      </c>
      <c r="AU283">
        <v>10</v>
      </c>
      <c r="AV283">
        <v>1</v>
      </c>
      <c r="AW283">
        <v>1</v>
      </c>
      <c r="AZ283">
        <v>1</v>
      </c>
      <c r="BA283">
        <v>1</v>
      </c>
      <c r="BB283">
        <v>1</v>
      </c>
      <c r="BC283">
        <v>1</v>
      </c>
      <c r="BD283" t="s">
        <v>3</v>
      </c>
      <c r="BE283" t="s">
        <v>3</v>
      </c>
      <c r="BF283" t="s">
        <v>3</v>
      </c>
      <c r="BG283" t="s">
        <v>3</v>
      </c>
      <c r="BH283">
        <v>0</v>
      </c>
      <c r="BI283">
        <v>4</v>
      </c>
      <c r="BJ283" t="s">
        <v>362</v>
      </c>
      <c r="BM283">
        <v>0</v>
      </c>
      <c r="BN283">
        <v>0</v>
      </c>
      <c r="BO283" t="s">
        <v>3</v>
      </c>
      <c r="BP283">
        <v>0</v>
      </c>
      <c r="BQ283">
        <v>1</v>
      </c>
      <c r="BR283">
        <v>0</v>
      </c>
      <c r="BS283">
        <v>1</v>
      </c>
      <c r="BT283">
        <v>1</v>
      </c>
      <c r="BU283">
        <v>1</v>
      </c>
      <c r="BV283">
        <v>1</v>
      </c>
      <c r="BW283">
        <v>1</v>
      </c>
      <c r="BX283">
        <v>1</v>
      </c>
      <c r="BY283" t="s">
        <v>3</v>
      </c>
      <c r="BZ283">
        <v>70</v>
      </c>
      <c r="CA283">
        <v>10</v>
      </c>
      <c r="CB283" t="s">
        <v>3</v>
      </c>
      <c r="CE283">
        <v>0</v>
      </c>
      <c r="CF283">
        <v>0</v>
      </c>
      <c r="CG283">
        <v>0</v>
      </c>
      <c r="CM283">
        <v>0</v>
      </c>
      <c r="CN283" t="s">
        <v>3</v>
      </c>
      <c r="CO283">
        <v>0</v>
      </c>
      <c r="CP283">
        <f>(P283+Q283+S283)</f>
        <v>1225.56</v>
      </c>
      <c r="CQ283">
        <f>(AC283*BC283*AW283)</f>
        <v>0.94</v>
      </c>
      <c r="CR283">
        <f>((((ET283)*BB283-(EU283)*BS283)+AE283*BS283)*AV283)</f>
        <v>0</v>
      </c>
      <c r="CS283">
        <f>(AE283*BS283*AV283)</f>
        <v>0</v>
      </c>
      <c r="CT283">
        <f>(AF283*BA283*AV283)</f>
        <v>101.19</v>
      </c>
      <c r="CU283">
        <f>AG283</f>
        <v>0</v>
      </c>
      <c r="CV283">
        <f>(AH283*AV283)</f>
        <v>0.18</v>
      </c>
      <c r="CW283">
        <f t="shared" si="570"/>
        <v>0</v>
      </c>
      <c r="CX283">
        <f t="shared" si="570"/>
        <v>0</v>
      </c>
      <c r="CY283">
        <f>((S283*BZ283)/100)</f>
        <v>849.99599999999987</v>
      </c>
      <c r="CZ283">
        <f>((S283*CA283)/100)</f>
        <v>121.428</v>
      </c>
      <c r="DC283" t="s">
        <v>3</v>
      </c>
      <c r="DD283" t="s">
        <v>3</v>
      </c>
      <c r="DE283" t="s">
        <v>3</v>
      </c>
      <c r="DF283" t="s">
        <v>3</v>
      </c>
      <c r="DG283" t="s">
        <v>3</v>
      </c>
      <c r="DH283" t="s">
        <v>3</v>
      </c>
      <c r="DI283" t="s">
        <v>3</v>
      </c>
      <c r="DJ283" t="s">
        <v>3</v>
      </c>
      <c r="DK283" t="s">
        <v>3</v>
      </c>
      <c r="DL283" t="s">
        <v>3</v>
      </c>
      <c r="DM283" t="s">
        <v>3</v>
      </c>
      <c r="DN283">
        <v>0</v>
      </c>
      <c r="DO283">
        <v>0</v>
      </c>
      <c r="DP283">
        <v>1</v>
      </c>
      <c r="DQ283">
        <v>1</v>
      </c>
      <c r="DU283">
        <v>16987630</v>
      </c>
      <c r="DV283" t="s">
        <v>18</v>
      </c>
      <c r="DW283" t="s">
        <v>18</v>
      </c>
      <c r="DX283">
        <v>1</v>
      </c>
      <c r="DZ283" t="s">
        <v>3</v>
      </c>
      <c r="EA283" t="s">
        <v>3</v>
      </c>
      <c r="EB283" t="s">
        <v>3</v>
      </c>
      <c r="EC283" t="s">
        <v>3</v>
      </c>
      <c r="EE283">
        <v>1441815344</v>
      </c>
      <c r="EF283">
        <v>1</v>
      </c>
      <c r="EG283" t="s">
        <v>20</v>
      </c>
      <c r="EH283">
        <v>0</v>
      </c>
      <c r="EI283" t="s">
        <v>3</v>
      </c>
      <c r="EJ283">
        <v>4</v>
      </c>
      <c r="EK283">
        <v>0</v>
      </c>
      <c r="EL283" t="s">
        <v>21</v>
      </c>
      <c r="EM283" t="s">
        <v>22</v>
      </c>
      <c r="EO283" t="s">
        <v>3</v>
      </c>
      <c r="EQ283">
        <v>0</v>
      </c>
      <c r="ER283">
        <v>102.13</v>
      </c>
      <c r="ES283">
        <v>0.94</v>
      </c>
      <c r="ET283">
        <v>0</v>
      </c>
      <c r="EU283">
        <v>0</v>
      </c>
      <c r="EV283">
        <v>101.19</v>
      </c>
      <c r="EW283">
        <v>0.18</v>
      </c>
      <c r="EX283">
        <v>0</v>
      </c>
      <c r="EY283">
        <v>0</v>
      </c>
      <c r="FQ283">
        <v>0</v>
      </c>
      <c r="FR283">
        <f>ROUND(IF(BI283=3,GM283,0),2)</f>
        <v>0</v>
      </c>
      <c r="FS283">
        <v>0</v>
      </c>
      <c r="FX283">
        <v>70</v>
      </c>
      <c r="FY283">
        <v>10</v>
      </c>
      <c r="GA283" t="s">
        <v>3</v>
      </c>
      <c r="GD283">
        <v>0</v>
      </c>
      <c r="GF283">
        <v>-82174492</v>
      </c>
      <c r="GG283">
        <v>2</v>
      </c>
      <c r="GH283">
        <v>1</v>
      </c>
      <c r="GI283">
        <v>-2</v>
      </c>
      <c r="GJ283">
        <v>0</v>
      </c>
      <c r="GK283">
        <f>ROUND(R283*(R12)/100,2)</f>
        <v>0</v>
      </c>
      <c r="GL283">
        <f>ROUND(IF(AND(BH283=3,BI283=3,FS283&lt;&gt;0),P283,0),2)</f>
        <v>0</v>
      </c>
      <c r="GM283">
        <f>ROUND(O283+X283+Y283+GK283,2)+GX283</f>
        <v>2196.9899999999998</v>
      </c>
      <c r="GN283">
        <f>IF(OR(BI283=0,BI283=1),GM283-GX283,0)</f>
        <v>0</v>
      </c>
      <c r="GO283">
        <f>IF(BI283=2,GM283-GX283,0)</f>
        <v>0</v>
      </c>
      <c r="GP283">
        <f>IF(BI283=4,GM283-GX283,0)</f>
        <v>2196.9899999999998</v>
      </c>
      <c r="GR283">
        <v>0</v>
      </c>
      <c r="GS283">
        <v>3</v>
      </c>
      <c r="GT283">
        <v>0</v>
      </c>
      <c r="GU283" t="s">
        <v>3</v>
      </c>
      <c r="GV283">
        <f>ROUND((GT283),6)</f>
        <v>0</v>
      </c>
      <c r="GW283">
        <v>1</v>
      </c>
      <c r="GX283">
        <f>ROUND(HC283*I283,2)</f>
        <v>0</v>
      </c>
      <c r="HA283">
        <v>0</v>
      </c>
      <c r="HB283">
        <v>0</v>
      </c>
      <c r="HC283">
        <f>GV283*GW283</f>
        <v>0</v>
      </c>
      <c r="HE283" t="s">
        <v>3</v>
      </c>
      <c r="HF283" t="s">
        <v>3</v>
      </c>
      <c r="HM283" t="s">
        <v>3</v>
      </c>
      <c r="HN283" t="s">
        <v>3</v>
      </c>
      <c r="HO283" t="s">
        <v>3</v>
      </c>
      <c r="HP283" t="s">
        <v>3</v>
      </c>
      <c r="HQ283" t="s">
        <v>3</v>
      </c>
      <c r="IK283">
        <v>0</v>
      </c>
    </row>
    <row r="284" spans="1:245" x14ac:dyDescent="0.2">
      <c r="A284">
        <v>19</v>
      </c>
      <c r="B284">
        <v>1</v>
      </c>
      <c r="F284" t="s">
        <v>3</v>
      </c>
      <c r="G284" t="s">
        <v>363</v>
      </c>
      <c r="H284" t="s">
        <v>3</v>
      </c>
      <c r="AA284">
        <v>1</v>
      </c>
      <c r="IK284">
        <v>0</v>
      </c>
    </row>
    <row r="285" spans="1:245" x14ac:dyDescent="0.2">
      <c r="A285">
        <v>17</v>
      </c>
      <c r="B285">
        <v>1</v>
      </c>
      <c r="D285">
        <f>ROW(EtalonRes!A611)</f>
        <v>611</v>
      </c>
      <c r="E285" t="s">
        <v>3</v>
      </c>
      <c r="F285" t="s">
        <v>364</v>
      </c>
      <c r="G285" t="s">
        <v>365</v>
      </c>
      <c r="H285" t="s">
        <v>143</v>
      </c>
      <c r="I285">
        <f>ROUND((55+9)/100,9)</f>
        <v>0.64</v>
      </c>
      <c r="J285">
        <v>0</v>
      </c>
      <c r="K285">
        <f>ROUND((55+9)/100,9)</f>
        <v>0.64</v>
      </c>
      <c r="O285">
        <f>ROUND(CP285,2)</f>
        <v>155.69999999999999</v>
      </c>
      <c r="P285">
        <f>ROUND(CQ285*I285,2)</f>
        <v>0</v>
      </c>
      <c r="Q285">
        <f>ROUND(CR285*I285,2)</f>
        <v>0</v>
      </c>
      <c r="R285">
        <f>ROUND(CS285*I285,2)</f>
        <v>0</v>
      </c>
      <c r="S285">
        <f>ROUND(CT285*I285,2)</f>
        <v>155.69999999999999</v>
      </c>
      <c r="T285">
        <f>ROUND(CU285*I285,2)</f>
        <v>0</v>
      </c>
      <c r="U285">
        <f>CV285*I285</f>
        <v>0.30719999999999997</v>
      </c>
      <c r="V285">
        <f>CW285*I285</f>
        <v>0</v>
      </c>
      <c r="W285">
        <f>ROUND(CX285*I285,2)</f>
        <v>0</v>
      </c>
      <c r="X285">
        <f t="shared" ref="X285:Y288" si="571">ROUND(CY285,2)</f>
        <v>108.99</v>
      </c>
      <c r="Y285">
        <f t="shared" si="571"/>
        <v>15.57</v>
      </c>
      <c r="AA285">
        <v>-1</v>
      </c>
      <c r="AB285">
        <f>ROUND((AC285+AD285+AF285),6)</f>
        <v>243.28</v>
      </c>
      <c r="AC285">
        <f>ROUND(((ES285*2)),6)</f>
        <v>0</v>
      </c>
      <c r="AD285">
        <f>ROUND(((((ET285*2))-((EU285*2)))+AE285),6)</f>
        <v>0</v>
      </c>
      <c r="AE285">
        <f>ROUND(((EU285*2)),6)</f>
        <v>0</v>
      </c>
      <c r="AF285">
        <f>ROUND(((EV285*2)),6)</f>
        <v>243.28</v>
      </c>
      <c r="AG285">
        <f>ROUND((AP285),6)</f>
        <v>0</v>
      </c>
      <c r="AH285">
        <f>((EW285*2))</f>
        <v>0.48</v>
      </c>
      <c r="AI285">
        <f>((EX285*2))</f>
        <v>0</v>
      </c>
      <c r="AJ285">
        <f>(AS285)</f>
        <v>0</v>
      </c>
      <c r="AK285">
        <v>121.64</v>
      </c>
      <c r="AL285">
        <v>0</v>
      </c>
      <c r="AM285">
        <v>0</v>
      </c>
      <c r="AN285">
        <v>0</v>
      </c>
      <c r="AO285">
        <v>121.64</v>
      </c>
      <c r="AP285">
        <v>0</v>
      </c>
      <c r="AQ285">
        <v>0.24</v>
      </c>
      <c r="AR285">
        <v>0</v>
      </c>
      <c r="AS285">
        <v>0</v>
      </c>
      <c r="AT285">
        <v>70</v>
      </c>
      <c r="AU285">
        <v>10</v>
      </c>
      <c r="AV285">
        <v>1</v>
      </c>
      <c r="AW285">
        <v>1</v>
      </c>
      <c r="AZ285">
        <v>1</v>
      </c>
      <c r="BA285">
        <v>1</v>
      </c>
      <c r="BB285">
        <v>1</v>
      </c>
      <c r="BC285">
        <v>1</v>
      </c>
      <c r="BD285" t="s">
        <v>3</v>
      </c>
      <c r="BE285" t="s">
        <v>3</v>
      </c>
      <c r="BF285" t="s">
        <v>3</v>
      </c>
      <c r="BG285" t="s">
        <v>3</v>
      </c>
      <c r="BH285">
        <v>0</v>
      </c>
      <c r="BI285">
        <v>4</v>
      </c>
      <c r="BJ285" t="s">
        <v>366</v>
      </c>
      <c r="BM285">
        <v>0</v>
      </c>
      <c r="BN285">
        <v>0</v>
      </c>
      <c r="BO285" t="s">
        <v>3</v>
      </c>
      <c r="BP285">
        <v>0</v>
      </c>
      <c r="BQ285">
        <v>1</v>
      </c>
      <c r="BR285">
        <v>0</v>
      </c>
      <c r="BS285">
        <v>1</v>
      </c>
      <c r="BT285">
        <v>1</v>
      </c>
      <c r="BU285">
        <v>1</v>
      </c>
      <c r="BV285">
        <v>1</v>
      </c>
      <c r="BW285">
        <v>1</v>
      </c>
      <c r="BX285">
        <v>1</v>
      </c>
      <c r="BY285" t="s">
        <v>3</v>
      </c>
      <c r="BZ285">
        <v>70</v>
      </c>
      <c r="CA285">
        <v>10</v>
      </c>
      <c r="CB285" t="s">
        <v>3</v>
      </c>
      <c r="CE285">
        <v>0</v>
      </c>
      <c r="CF285">
        <v>0</v>
      </c>
      <c r="CG285">
        <v>0</v>
      </c>
      <c r="CM285">
        <v>0</v>
      </c>
      <c r="CN285" t="s">
        <v>3</v>
      </c>
      <c r="CO285">
        <v>0</v>
      </c>
      <c r="CP285">
        <f>(P285+Q285+S285)</f>
        <v>155.69999999999999</v>
      </c>
      <c r="CQ285">
        <f>(AC285*BC285*AW285)</f>
        <v>0</v>
      </c>
      <c r="CR285">
        <f>(((((ET285*2))*BB285-((EU285*2))*BS285)+AE285*BS285)*AV285)</f>
        <v>0</v>
      </c>
      <c r="CS285">
        <f>(AE285*BS285*AV285)</f>
        <v>0</v>
      </c>
      <c r="CT285">
        <f>(AF285*BA285*AV285)</f>
        <v>243.28</v>
      </c>
      <c r="CU285">
        <f>AG285</f>
        <v>0</v>
      </c>
      <c r="CV285">
        <f>(AH285*AV285)</f>
        <v>0.48</v>
      </c>
      <c r="CW285">
        <f t="shared" ref="CW285:CX288" si="572">AI285</f>
        <v>0</v>
      </c>
      <c r="CX285">
        <f t="shared" si="572"/>
        <v>0</v>
      </c>
      <c r="CY285">
        <f>((S285*BZ285)/100)</f>
        <v>108.99</v>
      </c>
      <c r="CZ285">
        <f>((S285*CA285)/100)</f>
        <v>15.57</v>
      </c>
      <c r="DC285" t="s">
        <v>3</v>
      </c>
      <c r="DD285" t="s">
        <v>228</v>
      </c>
      <c r="DE285" t="s">
        <v>228</v>
      </c>
      <c r="DF285" t="s">
        <v>228</v>
      </c>
      <c r="DG285" t="s">
        <v>228</v>
      </c>
      <c r="DH285" t="s">
        <v>3</v>
      </c>
      <c r="DI285" t="s">
        <v>228</v>
      </c>
      <c r="DJ285" t="s">
        <v>228</v>
      </c>
      <c r="DK285" t="s">
        <v>3</v>
      </c>
      <c r="DL285" t="s">
        <v>3</v>
      </c>
      <c r="DM285" t="s">
        <v>3</v>
      </c>
      <c r="DN285">
        <v>0</v>
      </c>
      <c r="DO285">
        <v>0</v>
      </c>
      <c r="DP285">
        <v>1</v>
      </c>
      <c r="DQ285">
        <v>1</v>
      </c>
      <c r="DU285">
        <v>16987630</v>
      </c>
      <c r="DV285" t="s">
        <v>143</v>
      </c>
      <c r="DW285" t="s">
        <v>143</v>
      </c>
      <c r="DX285">
        <v>100</v>
      </c>
      <c r="DZ285" t="s">
        <v>3</v>
      </c>
      <c r="EA285" t="s">
        <v>3</v>
      </c>
      <c r="EB285" t="s">
        <v>3</v>
      </c>
      <c r="EC285" t="s">
        <v>3</v>
      </c>
      <c r="EE285">
        <v>1441815344</v>
      </c>
      <c r="EF285">
        <v>1</v>
      </c>
      <c r="EG285" t="s">
        <v>20</v>
      </c>
      <c r="EH285">
        <v>0</v>
      </c>
      <c r="EI285" t="s">
        <v>3</v>
      </c>
      <c r="EJ285">
        <v>4</v>
      </c>
      <c r="EK285">
        <v>0</v>
      </c>
      <c r="EL285" t="s">
        <v>21</v>
      </c>
      <c r="EM285" t="s">
        <v>22</v>
      </c>
      <c r="EO285" t="s">
        <v>3</v>
      </c>
      <c r="EQ285">
        <v>1024</v>
      </c>
      <c r="ER285">
        <v>121.64</v>
      </c>
      <c r="ES285">
        <v>0</v>
      </c>
      <c r="ET285">
        <v>0</v>
      </c>
      <c r="EU285">
        <v>0</v>
      </c>
      <c r="EV285">
        <v>121.64</v>
      </c>
      <c r="EW285">
        <v>0.24</v>
      </c>
      <c r="EX285">
        <v>0</v>
      </c>
      <c r="EY285">
        <v>0</v>
      </c>
      <c r="FQ285">
        <v>0</v>
      </c>
      <c r="FR285">
        <f>ROUND(IF(BI285=3,GM285,0),2)</f>
        <v>0</v>
      </c>
      <c r="FS285">
        <v>0</v>
      </c>
      <c r="FX285">
        <v>70</v>
      </c>
      <c r="FY285">
        <v>10</v>
      </c>
      <c r="GA285" t="s">
        <v>3</v>
      </c>
      <c r="GD285">
        <v>0</v>
      </c>
      <c r="GF285">
        <v>1019270866</v>
      </c>
      <c r="GG285">
        <v>2</v>
      </c>
      <c r="GH285">
        <v>1</v>
      </c>
      <c r="GI285">
        <v>-2</v>
      </c>
      <c r="GJ285">
        <v>0</v>
      </c>
      <c r="GK285">
        <f>ROUND(R285*(R12)/100,2)</f>
        <v>0</v>
      </c>
      <c r="GL285">
        <f>ROUND(IF(AND(BH285=3,BI285=3,FS285&lt;&gt;0),P285,0),2)</f>
        <v>0</v>
      </c>
      <c r="GM285">
        <f>ROUND(O285+X285+Y285+GK285,2)+GX285</f>
        <v>280.26</v>
      </c>
      <c r="GN285">
        <f>IF(OR(BI285=0,BI285=1),GM285-GX285,0)</f>
        <v>0</v>
      </c>
      <c r="GO285">
        <f>IF(BI285=2,GM285-GX285,0)</f>
        <v>0</v>
      </c>
      <c r="GP285">
        <f>IF(BI285=4,GM285-GX285,0)</f>
        <v>280.26</v>
      </c>
      <c r="GR285">
        <v>0</v>
      </c>
      <c r="GS285">
        <v>3</v>
      </c>
      <c r="GT285">
        <v>0</v>
      </c>
      <c r="GU285" t="s">
        <v>3</v>
      </c>
      <c r="GV285">
        <f>ROUND((GT285),6)</f>
        <v>0</v>
      </c>
      <c r="GW285">
        <v>1</v>
      </c>
      <c r="GX285">
        <f>ROUND(HC285*I285,2)</f>
        <v>0</v>
      </c>
      <c r="HA285">
        <v>0</v>
      </c>
      <c r="HB285">
        <v>0</v>
      </c>
      <c r="HC285">
        <f>GV285*GW285</f>
        <v>0</v>
      </c>
      <c r="HE285" t="s">
        <v>3</v>
      </c>
      <c r="HF285" t="s">
        <v>3</v>
      </c>
      <c r="HM285" t="s">
        <v>3</v>
      </c>
      <c r="HN285" t="s">
        <v>3</v>
      </c>
      <c r="HO285" t="s">
        <v>3</v>
      </c>
      <c r="HP285" t="s">
        <v>3</v>
      </c>
      <c r="HQ285" t="s">
        <v>3</v>
      </c>
      <c r="IK285">
        <v>0</v>
      </c>
    </row>
    <row r="286" spans="1:245" x14ac:dyDescent="0.2">
      <c r="A286">
        <v>17</v>
      </c>
      <c r="B286">
        <v>1</v>
      </c>
      <c r="D286">
        <f>ROW(EtalonRes!A613)</f>
        <v>613</v>
      </c>
      <c r="E286" t="s">
        <v>3</v>
      </c>
      <c r="F286" t="s">
        <v>367</v>
      </c>
      <c r="G286" t="s">
        <v>368</v>
      </c>
      <c r="H286" t="s">
        <v>38</v>
      </c>
      <c r="I286">
        <f>ROUND((55+9)/10,9)</f>
        <v>6.4</v>
      </c>
      <c r="J286">
        <v>0</v>
      </c>
      <c r="K286">
        <f>ROUND((55+9)/10,9)</f>
        <v>6.4</v>
      </c>
      <c r="O286">
        <f>ROUND(CP286,2)</f>
        <v>1621.12</v>
      </c>
      <c r="P286">
        <f>ROUND(CQ286*I286,2)</f>
        <v>40.32</v>
      </c>
      <c r="Q286">
        <f>ROUND(CR286*I286,2)</f>
        <v>0</v>
      </c>
      <c r="R286">
        <f>ROUND(CS286*I286,2)</f>
        <v>0</v>
      </c>
      <c r="S286">
        <f>ROUND(CT286*I286,2)</f>
        <v>1580.8</v>
      </c>
      <c r="T286">
        <f>ROUND(CU286*I286,2)</f>
        <v>0</v>
      </c>
      <c r="U286">
        <f>CV286*I286</f>
        <v>2.5600000000000005</v>
      </c>
      <c r="V286">
        <f>CW286*I286</f>
        <v>0</v>
      </c>
      <c r="W286">
        <f>ROUND(CX286*I286,2)</f>
        <v>0</v>
      </c>
      <c r="X286">
        <f t="shared" si="571"/>
        <v>1106.56</v>
      </c>
      <c r="Y286">
        <f t="shared" si="571"/>
        <v>158.08000000000001</v>
      </c>
      <c r="AA286">
        <v>-1</v>
      </c>
      <c r="AB286">
        <f>ROUND((AC286+AD286+AF286),6)</f>
        <v>253.3</v>
      </c>
      <c r="AC286">
        <f>ROUND((ES286),6)</f>
        <v>6.3</v>
      </c>
      <c r="AD286">
        <f>ROUND((((ET286)-(EU286))+AE286),6)</f>
        <v>0</v>
      </c>
      <c r="AE286">
        <f t="shared" ref="AE286:AF288" si="573">ROUND((EU286),6)</f>
        <v>0</v>
      </c>
      <c r="AF286">
        <f t="shared" si="573"/>
        <v>247</v>
      </c>
      <c r="AG286">
        <f>ROUND((AP286),6)</f>
        <v>0</v>
      </c>
      <c r="AH286">
        <f t="shared" ref="AH286:AI288" si="574">(EW286)</f>
        <v>0.4</v>
      </c>
      <c r="AI286">
        <f t="shared" si="574"/>
        <v>0</v>
      </c>
      <c r="AJ286">
        <f>(AS286)</f>
        <v>0</v>
      </c>
      <c r="AK286">
        <v>253.3</v>
      </c>
      <c r="AL286">
        <v>6.3</v>
      </c>
      <c r="AM286">
        <v>0</v>
      </c>
      <c r="AN286">
        <v>0</v>
      </c>
      <c r="AO286">
        <v>247</v>
      </c>
      <c r="AP286">
        <v>0</v>
      </c>
      <c r="AQ286">
        <v>0.4</v>
      </c>
      <c r="AR286">
        <v>0</v>
      </c>
      <c r="AS286">
        <v>0</v>
      </c>
      <c r="AT286">
        <v>70</v>
      </c>
      <c r="AU286">
        <v>10</v>
      </c>
      <c r="AV286">
        <v>1</v>
      </c>
      <c r="AW286">
        <v>1</v>
      </c>
      <c r="AZ286">
        <v>1</v>
      </c>
      <c r="BA286">
        <v>1</v>
      </c>
      <c r="BB286">
        <v>1</v>
      </c>
      <c r="BC286">
        <v>1</v>
      </c>
      <c r="BD286" t="s">
        <v>3</v>
      </c>
      <c r="BE286" t="s">
        <v>3</v>
      </c>
      <c r="BF286" t="s">
        <v>3</v>
      </c>
      <c r="BG286" t="s">
        <v>3</v>
      </c>
      <c r="BH286">
        <v>0</v>
      </c>
      <c r="BI286">
        <v>4</v>
      </c>
      <c r="BJ286" t="s">
        <v>369</v>
      </c>
      <c r="BM286">
        <v>0</v>
      </c>
      <c r="BN286">
        <v>0</v>
      </c>
      <c r="BO286" t="s">
        <v>3</v>
      </c>
      <c r="BP286">
        <v>0</v>
      </c>
      <c r="BQ286">
        <v>1</v>
      </c>
      <c r="BR286">
        <v>0</v>
      </c>
      <c r="BS286">
        <v>1</v>
      </c>
      <c r="BT286">
        <v>1</v>
      </c>
      <c r="BU286">
        <v>1</v>
      </c>
      <c r="BV286">
        <v>1</v>
      </c>
      <c r="BW286">
        <v>1</v>
      </c>
      <c r="BX286">
        <v>1</v>
      </c>
      <c r="BY286" t="s">
        <v>3</v>
      </c>
      <c r="BZ286">
        <v>70</v>
      </c>
      <c r="CA286">
        <v>10</v>
      </c>
      <c r="CB286" t="s">
        <v>3</v>
      </c>
      <c r="CE286">
        <v>0</v>
      </c>
      <c r="CF286">
        <v>0</v>
      </c>
      <c r="CG286">
        <v>0</v>
      </c>
      <c r="CM286">
        <v>0</v>
      </c>
      <c r="CN286" t="s">
        <v>3</v>
      </c>
      <c r="CO286">
        <v>0</v>
      </c>
      <c r="CP286">
        <f>(P286+Q286+S286)</f>
        <v>1621.12</v>
      </c>
      <c r="CQ286">
        <f>(AC286*BC286*AW286)</f>
        <v>6.3</v>
      </c>
      <c r="CR286">
        <f>((((ET286)*BB286-(EU286)*BS286)+AE286*BS286)*AV286)</f>
        <v>0</v>
      </c>
      <c r="CS286">
        <f>(AE286*BS286*AV286)</f>
        <v>0</v>
      </c>
      <c r="CT286">
        <f>(AF286*BA286*AV286)</f>
        <v>247</v>
      </c>
      <c r="CU286">
        <f>AG286</f>
        <v>0</v>
      </c>
      <c r="CV286">
        <f>(AH286*AV286)</f>
        <v>0.4</v>
      </c>
      <c r="CW286">
        <f t="shared" si="572"/>
        <v>0</v>
      </c>
      <c r="CX286">
        <f t="shared" si="572"/>
        <v>0</v>
      </c>
      <c r="CY286">
        <f>((S286*BZ286)/100)</f>
        <v>1106.56</v>
      </c>
      <c r="CZ286">
        <f>((S286*CA286)/100)</f>
        <v>158.08000000000001</v>
      </c>
      <c r="DC286" t="s">
        <v>3</v>
      </c>
      <c r="DD286" t="s">
        <v>3</v>
      </c>
      <c r="DE286" t="s">
        <v>3</v>
      </c>
      <c r="DF286" t="s">
        <v>3</v>
      </c>
      <c r="DG286" t="s">
        <v>3</v>
      </c>
      <c r="DH286" t="s">
        <v>3</v>
      </c>
      <c r="DI286" t="s">
        <v>3</v>
      </c>
      <c r="DJ286" t="s">
        <v>3</v>
      </c>
      <c r="DK286" t="s">
        <v>3</v>
      </c>
      <c r="DL286" t="s">
        <v>3</v>
      </c>
      <c r="DM286" t="s">
        <v>3</v>
      </c>
      <c r="DN286">
        <v>0</v>
      </c>
      <c r="DO286">
        <v>0</v>
      </c>
      <c r="DP286">
        <v>1</v>
      </c>
      <c r="DQ286">
        <v>1</v>
      </c>
      <c r="DU286">
        <v>16987630</v>
      </c>
      <c r="DV286" t="s">
        <v>38</v>
      </c>
      <c r="DW286" t="s">
        <v>38</v>
      </c>
      <c r="DX286">
        <v>10</v>
      </c>
      <c r="DZ286" t="s">
        <v>3</v>
      </c>
      <c r="EA286" t="s">
        <v>3</v>
      </c>
      <c r="EB286" t="s">
        <v>3</v>
      </c>
      <c r="EC286" t="s">
        <v>3</v>
      </c>
      <c r="EE286">
        <v>1441815344</v>
      </c>
      <c r="EF286">
        <v>1</v>
      </c>
      <c r="EG286" t="s">
        <v>20</v>
      </c>
      <c r="EH286">
        <v>0</v>
      </c>
      <c r="EI286" t="s">
        <v>3</v>
      </c>
      <c r="EJ286">
        <v>4</v>
      </c>
      <c r="EK286">
        <v>0</v>
      </c>
      <c r="EL286" t="s">
        <v>21</v>
      </c>
      <c r="EM286" t="s">
        <v>22</v>
      </c>
      <c r="EO286" t="s">
        <v>3</v>
      </c>
      <c r="EQ286">
        <v>1024</v>
      </c>
      <c r="ER286">
        <v>253.3</v>
      </c>
      <c r="ES286">
        <v>6.3</v>
      </c>
      <c r="ET286">
        <v>0</v>
      </c>
      <c r="EU286">
        <v>0</v>
      </c>
      <c r="EV286">
        <v>247</v>
      </c>
      <c r="EW286">
        <v>0.4</v>
      </c>
      <c r="EX286">
        <v>0</v>
      </c>
      <c r="EY286">
        <v>0</v>
      </c>
      <c r="FQ286">
        <v>0</v>
      </c>
      <c r="FR286">
        <f>ROUND(IF(BI286=3,GM286,0),2)</f>
        <v>0</v>
      </c>
      <c r="FS286">
        <v>0</v>
      </c>
      <c r="FX286">
        <v>70</v>
      </c>
      <c r="FY286">
        <v>10</v>
      </c>
      <c r="GA286" t="s">
        <v>3</v>
      </c>
      <c r="GD286">
        <v>0</v>
      </c>
      <c r="GF286">
        <v>526043079</v>
      </c>
      <c r="GG286">
        <v>2</v>
      </c>
      <c r="GH286">
        <v>1</v>
      </c>
      <c r="GI286">
        <v>-2</v>
      </c>
      <c r="GJ286">
        <v>0</v>
      </c>
      <c r="GK286">
        <f>ROUND(R286*(R12)/100,2)</f>
        <v>0</v>
      </c>
      <c r="GL286">
        <f>ROUND(IF(AND(BH286=3,BI286=3,FS286&lt;&gt;0),P286,0),2)</f>
        <v>0</v>
      </c>
      <c r="GM286">
        <f>ROUND(O286+X286+Y286+GK286,2)+GX286</f>
        <v>2885.76</v>
      </c>
      <c r="GN286">
        <f>IF(OR(BI286=0,BI286=1),GM286-GX286,0)</f>
        <v>0</v>
      </c>
      <c r="GO286">
        <f>IF(BI286=2,GM286-GX286,0)</f>
        <v>0</v>
      </c>
      <c r="GP286">
        <f>IF(BI286=4,GM286-GX286,0)</f>
        <v>2885.76</v>
      </c>
      <c r="GR286">
        <v>0</v>
      </c>
      <c r="GS286">
        <v>3</v>
      </c>
      <c r="GT286">
        <v>0</v>
      </c>
      <c r="GU286" t="s">
        <v>3</v>
      </c>
      <c r="GV286">
        <f>ROUND((GT286),6)</f>
        <v>0</v>
      </c>
      <c r="GW286">
        <v>1</v>
      </c>
      <c r="GX286">
        <f>ROUND(HC286*I286,2)</f>
        <v>0</v>
      </c>
      <c r="HA286">
        <v>0</v>
      </c>
      <c r="HB286">
        <v>0</v>
      </c>
      <c r="HC286">
        <f>GV286*GW286</f>
        <v>0</v>
      </c>
      <c r="HE286" t="s">
        <v>3</v>
      </c>
      <c r="HF286" t="s">
        <v>3</v>
      </c>
      <c r="HM286" t="s">
        <v>3</v>
      </c>
      <c r="HN286" t="s">
        <v>3</v>
      </c>
      <c r="HO286" t="s">
        <v>3</v>
      </c>
      <c r="HP286" t="s">
        <v>3</v>
      </c>
      <c r="HQ286" t="s">
        <v>3</v>
      </c>
      <c r="IK286">
        <v>0</v>
      </c>
    </row>
    <row r="287" spans="1:245" x14ac:dyDescent="0.2">
      <c r="A287">
        <v>17</v>
      </c>
      <c r="B287">
        <v>1</v>
      </c>
      <c r="D287">
        <f>ROW(EtalonRes!A615)</f>
        <v>615</v>
      </c>
      <c r="E287" t="s">
        <v>370</v>
      </c>
      <c r="F287" t="s">
        <v>371</v>
      </c>
      <c r="G287" t="s">
        <v>372</v>
      </c>
      <c r="H287" t="s">
        <v>38</v>
      </c>
      <c r="I287">
        <f>ROUND((55+9)/10,9)</f>
        <v>6.4</v>
      </c>
      <c r="J287">
        <v>0</v>
      </c>
      <c r="K287">
        <f>ROUND((55+9)/10,9)</f>
        <v>6.4</v>
      </c>
      <c r="O287">
        <f>ROUND(CP287,2)</f>
        <v>751.68</v>
      </c>
      <c r="P287">
        <f>ROUND(CQ287*I287,2)</f>
        <v>40.32</v>
      </c>
      <c r="Q287">
        <f>ROUND(CR287*I287,2)</f>
        <v>0</v>
      </c>
      <c r="R287">
        <f>ROUND(CS287*I287,2)</f>
        <v>0</v>
      </c>
      <c r="S287">
        <f>ROUND(CT287*I287,2)</f>
        <v>711.36</v>
      </c>
      <c r="T287">
        <f>ROUND(CU287*I287,2)</f>
        <v>0</v>
      </c>
      <c r="U287">
        <f>CV287*I287</f>
        <v>1.1519999999999999</v>
      </c>
      <c r="V287">
        <f>CW287*I287</f>
        <v>0</v>
      </c>
      <c r="W287">
        <f>ROUND(CX287*I287,2)</f>
        <v>0</v>
      </c>
      <c r="X287">
        <f t="shared" si="571"/>
        <v>497.95</v>
      </c>
      <c r="Y287">
        <f t="shared" si="571"/>
        <v>71.14</v>
      </c>
      <c r="AA287">
        <v>1473083510</v>
      </c>
      <c r="AB287">
        <f>ROUND((AC287+AD287+AF287),6)</f>
        <v>117.45</v>
      </c>
      <c r="AC287">
        <f>ROUND((ES287),6)</f>
        <v>6.3</v>
      </c>
      <c r="AD287">
        <f>ROUND((((ET287)-(EU287))+AE287),6)</f>
        <v>0</v>
      </c>
      <c r="AE287">
        <f t="shared" si="573"/>
        <v>0</v>
      </c>
      <c r="AF287">
        <f t="shared" si="573"/>
        <v>111.15</v>
      </c>
      <c r="AG287">
        <f>ROUND((AP287),6)</f>
        <v>0</v>
      </c>
      <c r="AH287">
        <f t="shared" si="574"/>
        <v>0.18</v>
      </c>
      <c r="AI287">
        <f t="shared" si="574"/>
        <v>0</v>
      </c>
      <c r="AJ287">
        <f>(AS287)</f>
        <v>0</v>
      </c>
      <c r="AK287">
        <v>117.45</v>
      </c>
      <c r="AL287">
        <v>6.3</v>
      </c>
      <c r="AM287">
        <v>0</v>
      </c>
      <c r="AN287">
        <v>0</v>
      </c>
      <c r="AO287">
        <v>111.15</v>
      </c>
      <c r="AP287">
        <v>0</v>
      </c>
      <c r="AQ287">
        <v>0.18</v>
      </c>
      <c r="AR287">
        <v>0</v>
      </c>
      <c r="AS287">
        <v>0</v>
      </c>
      <c r="AT287">
        <v>70</v>
      </c>
      <c r="AU287">
        <v>10</v>
      </c>
      <c r="AV287">
        <v>1</v>
      </c>
      <c r="AW287">
        <v>1</v>
      </c>
      <c r="AZ287">
        <v>1</v>
      </c>
      <c r="BA287">
        <v>1</v>
      </c>
      <c r="BB287">
        <v>1</v>
      </c>
      <c r="BC287">
        <v>1</v>
      </c>
      <c r="BD287" t="s">
        <v>3</v>
      </c>
      <c r="BE287" t="s">
        <v>3</v>
      </c>
      <c r="BF287" t="s">
        <v>3</v>
      </c>
      <c r="BG287" t="s">
        <v>3</v>
      </c>
      <c r="BH287">
        <v>0</v>
      </c>
      <c r="BI287">
        <v>4</v>
      </c>
      <c r="BJ287" t="s">
        <v>373</v>
      </c>
      <c r="BM287">
        <v>0</v>
      </c>
      <c r="BN287">
        <v>0</v>
      </c>
      <c r="BO287" t="s">
        <v>3</v>
      </c>
      <c r="BP287">
        <v>0</v>
      </c>
      <c r="BQ287">
        <v>1</v>
      </c>
      <c r="BR287">
        <v>0</v>
      </c>
      <c r="BS287">
        <v>1</v>
      </c>
      <c r="BT287">
        <v>1</v>
      </c>
      <c r="BU287">
        <v>1</v>
      </c>
      <c r="BV287">
        <v>1</v>
      </c>
      <c r="BW287">
        <v>1</v>
      </c>
      <c r="BX287">
        <v>1</v>
      </c>
      <c r="BY287" t="s">
        <v>3</v>
      </c>
      <c r="BZ287">
        <v>70</v>
      </c>
      <c r="CA287">
        <v>10</v>
      </c>
      <c r="CB287" t="s">
        <v>3</v>
      </c>
      <c r="CE287">
        <v>0</v>
      </c>
      <c r="CF287">
        <v>0</v>
      </c>
      <c r="CG287">
        <v>0</v>
      </c>
      <c r="CM287">
        <v>0</v>
      </c>
      <c r="CN287" t="s">
        <v>3</v>
      </c>
      <c r="CO287">
        <v>0</v>
      </c>
      <c r="CP287">
        <f>(P287+Q287+S287)</f>
        <v>751.68000000000006</v>
      </c>
      <c r="CQ287">
        <f>(AC287*BC287*AW287)</f>
        <v>6.3</v>
      </c>
      <c r="CR287">
        <f>((((ET287)*BB287-(EU287)*BS287)+AE287*BS287)*AV287)</f>
        <v>0</v>
      </c>
      <c r="CS287">
        <f>(AE287*BS287*AV287)</f>
        <v>0</v>
      </c>
      <c r="CT287">
        <f>(AF287*BA287*AV287)</f>
        <v>111.15</v>
      </c>
      <c r="CU287">
        <f>AG287</f>
        <v>0</v>
      </c>
      <c r="CV287">
        <f>(AH287*AV287)</f>
        <v>0.18</v>
      </c>
      <c r="CW287">
        <f t="shared" si="572"/>
        <v>0</v>
      </c>
      <c r="CX287">
        <f t="shared" si="572"/>
        <v>0</v>
      </c>
      <c r="CY287">
        <f>((S287*BZ287)/100)</f>
        <v>497.95200000000006</v>
      </c>
      <c r="CZ287">
        <f>((S287*CA287)/100)</f>
        <v>71.13600000000001</v>
      </c>
      <c r="DC287" t="s">
        <v>3</v>
      </c>
      <c r="DD287" t="s">
        <v>3</v>
      </c>
      <c r="DE287" t="s">
        <v>3</v>
      </c>
      <c r="DF287" t="s">
        <v>3</v>
      </c>
      <c r="DG287" t="s">
        <v>3</v>
      </c>
      <c r="DH287" t="s">
        <v>3</v>
      </c>
      <c r="DI287" t="s">
        <v>3</v>
      </c>
      <c r="DJ287" t="s">
        <v>3</v>
      </c>
      <c r="DK287" t="s">
        <v>3</v>
      </c>
      <c r="DL287" t="s">
        <v>3</v>
      </c>
      <c r="DM287" t="s">
        <v>3</v>
      </c>
      <c r="DN287">
        <v>0</v>
      </c>
      <c r="DO287">
        <v>0</v>
      </c>
      <c r="DP287">
        <v>1</v>
      </c>
      <c r="DQ287">
        <v>1</v>
      </c>
      <c r="DU287">
        <v>16987630</v>
      </c>
      <c r="DV287" t="s">
        <v>38</v>
      </c>
      <c r="DW287" t="s">
        <v>38</v>
      </c>
      <c r="DX287">
        <v>10</v>
      </c>
      <c r="DZ287" t="s">
        <v>3</v>
      </c>
      <c r="EA287" t="s">
        <v>3</v>
      </c>
      <c r="EB287" t="s">
        <v>3</v>
      </c>
      <c r="EC287" t="s">
        <v>3</v>
      </c>
      <c r="EE287">
        <v>1441815344</v>
      </c>
      <c r="EF287">
        <v>1</v>
      </c>
      <c r="EG287" t="s">
        <v>20</v>
      </c>
      <c r="EH287">
        <v>0</v>
      </c>
      <c r="EI287" t="s">
        <v>3</v>
      </c>
      <c r="EJ287">
        <v>4</v>
      </c>
      <c r="EK287">
        <v>0</v>
      </c>
      <c r="EL287" t="s">
        <v>21</v>
      </c>
      <c r="EM287" t="s">
        <v>22</v>
      </c>
      <c r="EO287" t="s">
        <v>3</v>
      </c>
      <c r="EQ287">
        <v>0</v>
      </c>
      <c r="ER287">
        <v>117.45</v>
      </c>
      <c r="ES287">
        <v>6.3</v>
      </c>
      <c r="ET287">
        <v>0</v>
      </c>
      <c r="EU287">
        <v>0</v>
      </c>
      <c r="EV287">
        <v>111.15</v>
      </c>
      <c r="EW287">
        <v>0.18</v>
      </c>
      <c r="EX287">
        <v>0</v>
      </c>
      <c r="EY287">
        <v>0</v>
      </c>
      <c r="FQ287">
        <v>0</v>
      </c>
      <c r="FR287">
        <f>ROUND(IF(BI287=3,GM287,0),2)</f>
        <v>0</v>
      </c>
      <c r="FS287">
        <v>0</v>
      </c>
      <c r="FX287">
        <v>70</v>
      </c>
      <c r="FY287">
        <v>10</v>
      </c>
      <c r="GA287" t="s">
        <v>3</v>
      </c>
      <c r="GD287">
        <v>0</v>
      </c>
      <c r="GF287">
        <v>1310870617</v>
      </c>
      <c r="GG287">
        <v>2</v>
      </c>
      <c r="GH287">
        <v>1</v>
      </c>
      <c r="GI287">
        <v>-2</v>
      </c>
      <c r="GJ287">
        <v>0</v>
      </c>
      <c r="GK287">
        <f>ROUND(R287*(R12)/100,2)</f>
        <v>0</v>
      </c>
      <c r="GL287">
        <f>ROUND(IF(AND(BH287=3,BI287=3,FS287&lt;&gt;0),P287,0),2)</f>
        <v>0</v>
      </c>
      <c r="GM287">
        <f>ROUND(O287+X287+Y287+GK287,2)+GX287</f>
        <v>1320.77</v>
      </c>
      <c r="GN287">
        <f>IF(OR(BI287=0,BI287=1),GM287-GX287,0)</f>
        <v>0</v>
      </c>
      <c r="GO287">
        <f>IF(BI287=2,GM287-GX287,0)</f>
        <v>0</v>
      </c>
      <c r="GP287">
        <f>IF(BI287=4,GM287-GX287,0)</f>
        <v>1320.77</v>
      </c>
      <c r="GR287">
        <v>0</v>
      </c>
      <c r="GS287">
        <v>3</v>
      </c>
      <c r="GT287">
        <v>0</v>
      </c>
      <c r="GU287" t="s">
        <v>3</v>
      </c>
      <c r="GV287">
        <f>ROUND((GT287),6)</f>
        <v>0</v>
      </c>
      <c r="GW287">
        <v>1</v>
      </c>
      <c r="GX287">
        <f>ROUND(HC287*I287,2)</f>
        <v>0</v>
      </c>
      <c r="HA287">
        <v>0</v>
      </c>
      <c r="HB287">
        <v>0</v>
      </c>
      <c r="HC287">
        <f>GV287*GW287</f>
        <v>0</v>
      </c>
      <c r="HE287" t="s">
        <v>3</v>
      </c>
      <c r="HF287" t="s">
        <v>3</v>
      </c>
      <c r="HM287" t="s">
        <v>3</v>
      </c>
      <c r="HN287" t="s">
        <v>3</v>
      </c>
      <c r="HO287" t="s">
        <v>3</v>
      </c>
      <c r="HP287" t="s">
        <v>3</v>
      </c>
      <c r="HQ287" t="s">
        <v>3</v>
      </c>
      <c r="IK287">
        <v>0</v>
      </c>
    </row>
    <row r="288" spans="1:245" x14ac:dyDescent="0.2">
      <c r="A288">
        <v>17</v>
      </c>
      <c r="B288">
        <v>1</v>
      </c>
      <c r="C288">
        <f>ROW(SmtRes!A467)</f>
        <v>467</v>
      </c>
      <c r="D288">
        <f>ROW(EtalonRes!A619)</f>
        <v>619</v>
      </c>
      <c r="E288" t="s">
        <v>374</v>
      </c>
      <c r="F288" t="s">
        <v>375</v>
      </c>
      <c r="G288" t="s">
        <v>376</v>
      </c>
      <c r="H288" t="s">
        <v>18</v>
      </c>
      <c r="I288">
        <f>ROUND(80+50+60+300,9)</f>
        <v>490</v>
      </c>
      <c r="J288">
        <v>0</v>
      </c>
      <c r="K288">
        <f>ROUND(80+50+60+300,9)</f>
        <v>490</v>
      </c>
      <c r="O288">
        <f>ROUND(CP288,2)</f>
        <v>293416.90000000002</v>
      </c>
      <c r="P288">
        <f>ROUND(CQ288*I288,2)</f>
        <v>2949.8</v>
      </c>
      <c r="Q288">
        <f>ROUND(CR288*I288,2)</f>
        <v>0</v>
      </c>
      <c r="R288">
        <f>ROUND(CS288*I288,2)</f>
        <v>0</v>
      </c>
      <c r="S288">
        <f>ROUND(CT288*I288,2)</f>
        <v>290467.09999999998</v>
      </c>
      <c r="T288">
        <f>ROUND(CU288*I288,2)</f>
        <v>0</v>
      </c>
      <c r="U288">
        <f>CV288*I288</f>
        <v>470.4</v>
      </c>
      <c r="V288">
        <f>CW288*I288</f>
        <v>0</v>
      </c>
      <c r="W288">
        <f>ROUND(CX288*I288,2)</f>
        <v>0</v>
      </c>
      <c r="X288">
        <f t="shared" si="571"/>
        <v>203326.97</v>
      </c>
      <c r="Y288">
        <f t="shared" si="571"/>
        <v>29046.71</v>
      </c>
      <c r="AA288">
        <v>1473083510</v>
      </c>
      <c r="AB288">
        <f>ROUND((AC288+AD288+AF288),6)</f>
        <v>598.80999999999995</v>
      </c>
      <c r="AC288">
        <f>ROUND((ES288),6)</f>
        <v>6.02</v>
      </c>
      <c r="AD288">
        <f>ROUND((((ET288)-(EU288))+AE288),6)</f>
        <v>0</v>
      </c>
      <c r="AE288">
        <f t="shared" si="573"/>
        <v>0</v>
      </c>
      <c r="AF288">
        <f t="shared" si="573"/>
        <v>592.79</v>
      </c>
      <c r="AG288">
        <f>ROUND((AP288),6)</f>
        <v>0</v>
      </c>
      <c r="AH288">
        <f t="shared" si="574"/>
        <v>0.96</v>
      </c>
      <c r="AI288">
        <f t="shared" si="574"/>
        <v>0</v>
      </c>
      <c r="AJ288">
        <f>(AS288)</f>
        <v>0</v>
      </c>
      <c r="AK288">
        <v>598.80999999999995</v>
      </c>
      <c r="AL288">
        <v>6.02</v>
      </c>
      <c r="AM288">
        <v>0</v>
      </c>
      <c r="AN288">
        <v>0</v>
      </c>
      <c r="AO288">
        <v>592.79</v>
      </c>
      <c r="AP288">
        <v>0</v>
      </c>
      <c r="AQ288">
        <v>0.96</v>
      </c>
      <c r="AR288">
        <v>0</v>
      </c>
      <c r="AS288">
        <v>0</v>
      </c>
      <c r="AT288">
        <v>70</v>
      </c>
      <c r="AU288">
        <v>10</v>
      </c>
      <c r="AV288">
        <v>1</v>
      </c>
      <c r="AW288">
        <v>1</v>
      </c>
      <c r="AZ288">
        <v>1</v>
      </c>
      <c r="BA288">
        <v>1</v>
      </c>
      <c r="BB288">
        <v>1</v>
      </c>
      <c r="BC288">
        <v>1</v>
      </c>
      <c r="BD288" t="s">
        <v>3</v>
      </c>
      <c r="BE288" t="s">
        <v>3</v>
      </c>
      <c r="BF288" t="s">
        <v>3</v>
      </c>
      <c r="BG288" t="s">
        <v>3</v>
      </c>
      <c r="BH288">
        <v>0</v>
      </c>
      <c r="BI288">
        <v>4</v>
      </c>
      <c r="BJ288" t="s">
        <v>377</v>
      </c>
      <c r="BM288">
        <v>0</v>
      </c>
      <c r="BN288">
        <v>0</v>
      </c>
      <c r="BO288" t="s">
        <v>3</v>
      </c>
      <c r="BP288">
        <v>0</v>
      </c>
      <c r="BQ288">
        <v>1</v>
      </c>
      <c r="BR288">
        <v>0</v>
      </c>
      <c r="BS288">
        <v>1</v>
      </c>
      <c r="BT288">
        <v>1</v>
      </c>
      <c r="BU288">
        <v>1</v>
      </c>
      <c r="BV288">
        <v>1</v>
      </c>
      <c r="BW288">
        <v>1</v>
      </c>
      <c r="BX288">
        <v>1</v>
      </c>
      <c r="BY288" t="s">
        <v>3</v>
      </c>
      <c r="BZ288">
        <v>70</v>
      </c>
      <c r="CA288">
        <v>10</v>
      </c>
      <c r="CB288" t="s">
        <v>3</v>
      </c>
      <c r="CE288">
        <v>0</v>
      </c>
      <c r="CF288">
        <v>0</v>
      </c>
      <c r="CG288">
        <v>0</v>
      </c>
      <c r="CM288">
        <v>0</v>
      </c>
      <c r="CN288" t="s">
        <v>3</v>
      </c>
      <c r="CO288">
        <v>0</v>
      </c>
      <c r="CP288">
        <f>(P288+Q288+S288)</f>
        <v>293416.89999999997</v>
      </c>
      <c r="CQ288">
        <f>(AC288*BC288*AW288)</f>
        <v>6.02</v>
      </c>
      <c r="CR288">
        <f>((((ET288)*BB288-(EU288)*BS288)+AE288*BS288)*AV288)</f>
        <v>0</v>
      </c>
      <c r="CS288">
        <f>(AE288*BS288*AV288)</f>
        <v>0</v>
      </c>
      <c r="CT288">
        <f>(AF288*BA288*AV288)</f>
        <v>592.79</v>
      </c>
      <c r="CU288">
        <f>AG288</f>
        <v>0</v>
      </c>
      <c r="CV288">
        <f>(AH288*AV288)</f>
        <v>0.96</v>
      </c>
      <c r="CW288">
        <f t="shared" si="572"/>
        <v>0</v>
      </c>
      <c r="CX288">
        <f t="shared" si="572"/>
        <v>0</v>
      </c>
      <c r="CY288">
        <f>((S288*BZ288)/100)</f>
        <v>203326.97</v>
      </c>
      <c r="CZ288">
        <f>((S288*CA288)/100)</f>
        <v>29046.71</v>
      </c>
      <c r="DC288" t="s">
        <v>3</v>
      </c>
      <c r="DD288" t="s">
        <v>3</v>
      </c>
      <c r="DE288" t="s">
        <v>3</v>
      </c>
      <c r="DF288" t="s">
        <v>3</v>
      </c>
      <c r="DG288" t="s">
        <v>3</v>
      </c>
      <c r="DH288" t="s">
        <v>3</v>
      </c>
      <c r="DI288" t="s">
        <v>3</v>
      </c>
      <c r="DJ288" t="s">
        <v>3</v>
      </c>
      <c r="DK288" t="s">
        <v>3</v>
      </c>
      <c r="DL288" t="s">
        <v>3</v>
      </c>
      <c r="DM288" t="s">
        <v>3</v>
      </c>
      <c r="DN288">
        <v>0</v>
      </c>
      <c r="DO288">
        <v>0</v>
      </c>
      <c r="DP288">
        <v>1</v>
      </c>
      <c r="DQ288">
        <v>1</v>
      </c>
      <c r="DU288">
        <v>16987630</v>
      </c>
      <c r="DV288" t="s">
        <v>18</v>
      </c>
      <c r="DW288" t="s">
        <v>18</v>
      </c>
      <c r="DX288">
        <v>1</v>
      </c>
      <c r="DZ288" t="s">
        <v>3</v>
      </c>
      <c r="EA288" t="s">
        <v>3</v>
      </c>
      <c r="EB288" t="s">
        <v>3</v>
      </c>
      <c r="EC288" t="s">
        <v>3</v>
      </c>
      <c r="EE288">
        <v>1441815344</v>
      </c>
      <c r="EF288">
        <v>1</v>
      </c>
      <c r="EG288" t="s">
        <v>20</v>
      </c>
      <c r="EH288">
        <v>0</v>
      </c>
      <c r="EI288" t="s">
        <v>3</v>
      </c>
      <c r="EJ288">
        <v>4</v>
      </c>
      <c r="EK288">
        <v>0</v>
      </c>
      <c r="EL288" t="s">
        <v>21</v>
      </c>
      <c r="EM288" t="s">
        <v>22</v>
      </c>
      <c r="EO288" t="s">
        <v>3</v>
      </c>
      <c r="EQ288">
        <v>0</v>
      </c>
      <c r="ER288">
        <v>598.80999999999995</v>
      </c>
      <c r="ES288">
        <v>6.02</v>
      </c>
      <c r="ET288">
        <v>0</v>
      </c>
      <c r="EU288">
        <v>0</v>
      </c>
      <c r="EV288">
        <v>592.79</v>
      </c>
      <c r="EW288">
        <v>0.96</v>
      </c>
      <c r="EX288">
        <v>0</v>
      </c>
      <c r="EY288">
        <v>0</v>
      </c>
      <c r="FQ288">
        <v>0</v>
      </c>
      <c r="FR288">
        <f>ROUND(IF(BI288=3,GM288,0),2)</f>
        <v>0</v>
      </c>
      <c r="FS288">
        <v>0</v>
      </c>
      <c r="FX288">
        <v>70</v>
      </c>
      <c r="FY288">
        <v>10</v>
      </c>
      <c r="GA288" t="s">
        <v>3</v>
      </c>
      <c r="GD288">
        <v>0</v>
      </c>
      <c r="GF288">
        <v>-1968556847</v>
      </c>
      <c r="GG288">
        <v>2</v>
      </c>
      <c r="GH288">
        <v>1</v>
      </c>
      <c r="GI288">
        <v>-2</v>
      </c>
      <c r="GJ288">
        <v>0</v>
      </c>
      <c r="GK288">
        <f>ROUND(R288*(R12)/100,2)</f>
        <v>0</v>
      </c>
      <c r="GL288">
        <f>ROUND(IF(AND(BH288=3,BI288=3,FS288&lt;&gt;0),P288,0),2)</f>
        <v>0</v>
      </c>
      <c r="GM288">
        <f>ROUND(O288+X288+Y288+GK288,2)+GX288</f>
        <v>525790.57999999996</v>
      </c>
      <c r="GN288">
        <f>IF(OR(BI288=0,BI288=1),GM288-GX288,0)</f>
        <v>0</v>
      </c>
      <c r="GO288">
        <f>IF(BI288=2,GM288-GX288,0)</f>
        <v>0</v>
      </c>
      <c r="GP288">
        <f>IF(BI288=4,GM288-GX288,0)</f>
        <v>525790.57999999996</v>
      </c>
      <c r="GR288">
        <v>0</v>
      </c>
      <c r="GS288">
        <v>3</v>
      </c>
      <c r="GT288">
        <v>0</v>
      </c>
      <c r="GU288" t="s">
        <v>3</v>
      </c>
      <c r="GV288">
        <f>ROUND((GT288),6)</f>
        <v>0</v>
      </c>
      <c r="GW288">
        <v>1</v>
      </c>
      <c r="GX288">
        <f>ROUND(HC288*I288,2)</f>
        <v>0</v>
      </c>
      <c r="HA288">
        <v>0</v>
      </c>
      <c r="HB288">
        <v>0</v>
      </c>
      <c r="HC288">
        <f>GV288*GW288</f>
        <v>0</v>
      </c>
      <c r="HE288" t="s">
        <v>3</v>
      </c>
      <c r="HF288" t="s">
        <v>3</v>
      </c>
      <c r="HM288" t="s">
        <v>3</v>
      </c>
      <c r="HN288" t="s">
        <v>3</v>
      </c>
      <c r="HO288" t="s">
        <v>3</v>
      </c>
      <c r="HP288" t="s">
        <v>3</v>
      </c>
      <c r="HQ288" t="s">
        <v>3</v>
      </c>
      <c r="IK288">
        <v>0</v>
      </c>
    </row>
    <row r="289" spans="1:245" x14ac:dyDescent="0.2">
      <c r="A289">
        <v>19</v>
      </c>
      <c r="B289">
        <v>1</v>
      </c>
      <c r="F289" t="s">
        <v>3</v>
      </c>
      <c r="G289" t="s">
        <v>378</v>
      </c>
      <c r="H289" t="s">
        <v>3</v>
      </c>
      <c r="AA289">
        <v>1</v>
      </c>
      <c r="IK289">
        <v>0</v>
      </c>
    </row>
    <row r="290" spans="1:245" x14ac:dyDescent="0.2">
      <c r="A290">
        <v>17</v>
      </c>
      <c r="B290">
        <v>1</v>
      </c>
      <c r="D290">
        <f>ROW(EtalonRes!A621)</f>
        <v>621</v>
      </c>
      <c r="E290" t="s">
        <v>379</v>
      </c>
      <c r="F290" t="s">
        <v>380</v>
      </c>
      <c r="G290" t="s">
        <v>381</v>
      </c>
      <c r="H290" t="s">
        <v>91</v>
      </c>
      <c r="I290">
        <f>ROUND((480+500)*0.2*0.1/100,9)</f>
        <v>0.19600000000000001</v>
      </c>
      <c r="J290">
        <v>0</v>
      </c>
      <c r="K290">
        <f>ROUND((480+500)*0.2*0.1/100,9)</f>
        <v>0.19600000000000001</v>
      </c>
      <c r="O290">
        <f t="shared" ref="O290:O297" si="575">ROUND(CP290,2)</f>
        <v>1533.51</v>
      </c>
      <c r="P290">
        <f t="shared" ref="P290:P297" si="576">ROUND(CQ290*I290,2)</f>
        <v>3.75</v>
      </c>
      <c r="Q290">
        <f t="shared" ref="Q290:Q297" si="577">ROUND(CR290*I290,2)</f>
        <v>0</v>
      </c>
      <c r="R290">
        <f t="shared" ref="R290:R297" si="578">ROUND(CS290*I290,2)</f>
        <v>0</v>
      </c>
      <c r="S290">
        <f t="shared" ref="S290:S297" si="579">ROUND(CT290*I290,2)</f>
        <v>1529.76</v>
      </c>
      <c r="T290">
        <f t="shared" ref="T290:T297" si="580">ROUND(CU290*I290,2)</f>
        <v>0</v>
      </c>
      <c r="U290">
        <f t="shared" ref="U290:U297" si="581">CV290*I290</f>
        <v>2.8576800000000002</v>
      </c>
      <c r="V290">
        <f t="shared" ref="V290:V297" si="582">CW290*I290</f>
        <v>0</v>
      </c>
      <c r="W290">
        <f t="shared" ref="W290:W297" si="583">ROUND(CX290*I290,2)</f>
        <v>0</v>
      </c>
      <c r="X290">
        <f t="shared" ref="X290:Y297" si="584">ROUND(CY290,2)</f>
        <v>1070.83</v>
      </c>
      <c r="Y290">
        <f t="shared" si="584"/>
        <v>152.97999999999999</v>
      </c>
      <c r="AA290">
        <v>1473083510</v>
      </c>
      <c r="AB290">
        <f t="shared" ref="AB290:AB297" si="585">ROUND((AC290+AD290+AF290),6)</f>
        <v>7824.02</v>
      </c>
      <c r="AC290">
        <f t="shared" ref="AC290:AC297" si="586">ROUND((ES290),6)</f>
        <v>19.13</v>
      </c>
      <c r="AD290">
        <f t="shared" ref="AD290:AD297" si="587">ROUND((((ET290)-(EU290))+AE290),6)</f>
        <v>0</v>
      </c>
      <c r="AE290">
        <f t="shared" ref="AE290:AF297" si="588">ROUND((EU290),6)</f>
        <v>0</v>
      </c>
      <c r="AF290">
        <f t="shared" si="588"/>
        <v>7804.89</v>
      </c>
      <c r="AG290">
        <f t="shared" ref="AG290:AG297" si="589">ROUND((AP290),6)</f>
        <v>0</v>
      </c>
      <c r="AH290">
        <f t="shared" ref="AH290:AI297" si="590">(EW290)</f>
        <v>14.58</v>
      </c>
      <c r="AI290">
        <f t="shared" si="590"/>
        <v>0</v>
      </c>
      <c r="AJ290">
        <f t="shared" ref="AJ290:AJ297" si="591">(AS290)</f>
        <v>0</v>
      </c>
      <c r="AK290">
        <v>7824.02</v>
      </c>
      <c r="AL290">
        <v>19.13</v>
      </c>
      <c r="AM290">
        <v>0</v>
      </c>
      <c r="AN290">
        <v>0</v>
      </c>
      <c r="AO290">
        <v>7804.89</v>
      </c>
      <c r="AP290">
        <v>0</v>
      </c>
      <c r="AQ290">
        <v>14.58</v>
      </c>
      <c r="AR290">
        <v>0</v>
      </c>
      <c r="AS290">
        <v>0</v>
      </c>
      <c r="AT290">
        <v>70</v>
      </c>
      <c r="AU290">
        <v>10</v>
      </c>
      <c r="AV290">
        <v>1</v>
      </c>
      <c r="AW290">
        <v>1</v>
      </c>
      <c r="AZ290">
        <v>1</v>
      </c>
      <c r="BA290">
        <v>1</v>
      </c>
      <c r="BB290">
        <v>1</v>
      </c>
      <c r="BC290">
        <v>1</v>
      </c>
      <c r="BD290" t="s">
        <v>3</v>
      </c>
      <c r="BE290" t="s">
        <v>3</v>
      </c>
      <c r="BF290" t="s">
        <v>3</v>
      </c>
      <c r="BG290" t="s">
        <v>3</v>
      </c>
      <c r="BH290">
        <v>0</v>
      </c>
      <c r="BI290">
        <v>4</v>
      </c>
      <c r="BJ290" t="s">
        <v>382</v>
      </c>
      <c r="BM290">
        <v>0</v>
      </c>
      <c r="BN290">
        <v>0</v>
      </c>
      <c r="BO290" t="s">
        <v>3</v>
      </c>
      <c r="BP290">
        <v>0</v>
      </c>
      <c r="BQ290">
        <v>1</v>
      </c>
      <c r="BR290">
        <v>0</v>
      </c>
      <c r="BS290">
        <v>1</v>
      </c>
      <c r="BT290">
        <v>1</v>
      </c>
      <c r="BU290">
        <v>1</v>
      </c>
      <c r="BV290">
        <v>1</v>
      </c>
      <c r="BW290">
        <v>1</v>
      </c>
      <c r="BX290">
        <v>1</v>
      </c>
      <c r="BY290" t="s">
        <v>3</v>
      </c>
      <c r="BZ290">
        <v>70</v>
      </c>
      <c r="CA290">
        <v>10</v>
      </c>
      <c r="CB290" t="s">
        <v>3</v>
      </c>
      <c r="CE290">
        <v>0</v>
      </c>
      <c r="CF290">
        <v>0</v>
      </c>
      <c r="CG290">
        <v>0</v>
      </c>
      <c r="CM290">
        <v>0</v>
      </c>
      <c r="CN290" t="s">
        <v>3</v>
      </c>
      <c r="CO290">
        <v>0</v>
      </c>
      <c r="CP290">
        <f t="shared" ref="CP290:CP297" si="592">(P290+Q290+S290)</f>
        <v>1533.51</v>
      </c>
      <c r="CQ290">
        <f t="shared" ref="CQ290:CQ297" si="593">(AC290*BC290*AW290)</f>
        <v>19.13</v>
      </c>
      <c r="CR290">
        <f t="shared" ref="CR290:CR297" si="594">((((ET290)*BB290-(EU290)*BS290)+AE290*BS290)*AV290)</f>
        <v>0</v>
      </c>
      <c r="CS290">
        <f t="shared" ref="CS290:CS297" si="595">(AE290*BS290*AV290)</f>
        <v>0</v>
      </c>
      <c r="CT290">
        <f t="shared" ref="CT290:CT297" si="596">(AF290*BA290*AV290)</f>
        <v>7804.89</v>
      </c>
      <c r="CU290">
        <f t="shared" ref="CU290:CU297" si="597">AG290</f>
        <v>0</v>
      </c>
      <c r="CV290">
        <f t="shared" ref="CV290:CV297" si="598">(AH290*AV290)</f>
        <v>14.58</v>
      </c>
      <c r="CW290">
        <f t="shared" ref="CW290:CX297" si="599">AI290</f>
        <v>0</v>
      </c>
      <c r="CX290">
        <f t="shared" si="599"/>
        <v>0</v>
      </c>
      <c r="CY290">
        <f t="shared" ref="CY290:CY297" si="600">((S290*BZ290)/100)</f>
        <v>1070.8319999999999</v>
      </c>
      <c r="CZ290">
        <f t="shared" ref="CZ290:CZ297" si="601">((S290*CA290)/100)</f>
        <v>152.976</v>
      </c>
      <c r="DC290" t="s">
        <v>3</v>
      </c>
      <c r="DD290" t="s">
        <v>3</v>
      </c>
      <c r="DE290" t="s">
        <v>3</v>
      </c>
      <c r="DF290" t="s">
        <v>3</v>
      </c>
      <c r="DG290" t="s">
        <v>3</v>
      </c>
      <c r="DH290" t="s">
        <v>3</v>
      </c>
      <c r="DI290" t="s">
        <v>3</v>
      </c>
      <c r="DJ290" t="s">
        <v>3</v>
      </c>
      <c r="DK290" t="s">
        <v>3</v>
      </c>
      <c r="DL290" t="s">
        <v>3</v>
      </c>
      <c r="DM290" t="s">
        <v>3</v>
      </c>
      <c r="DN290">
        <v>0</v>
      </c>
      <c r="DO290">
        <v>0</v>
      </c>
      <c r="DP290">
        <v>1</v>
      </c>
      <c r="DQ290">
        <v>1</v>
      </c>
      <c r="DU290">
        <v>1003</v>
      </c>
      <c r="DV290" t="s">
        <v>91</v>
      </c>
      <c r="DW290" t="s">
        <v>91</v>
      </c>
      <c r="DX290">
        <v>100</v>
      </c>
      <c r="DZ290" t="s">
        <v>3</v>
      </c>
      <c r="EA290" t="s">
        <v>3</v>
      </c>
      <c r="EB290" t="s">
        <v>3</v>
      </c>
      <c r="EC290" t="s">
        <v>3</v>
      </c>
      <c r="EE290">
        <v>1441815344</v>
      </c>
      <c r="EF290">
        <v>1</v>
      </c>
      <c r="EG290" t="s">
        <v>20</v>
      </c>
      <c r="EH290">
        <v>0</v>
      </c>
      <c r="EI290" t="s">
        <v>3</v>
      </c>
      <c r="EJ290">
        <v>4</v>
      </c>
      <c r="EK290">
        <v>0</v>
      </c>
      <c r="EL290" t="s">
        <v>21</v>
      </c>
      <c r="EM290" t="s">
        <v>22</v>
      </c>
      <c r="EO290" t="s">
        <v>3</v>
      </c>
      <c r="EQ290">
        <v>0</v>
      </c>
      <c r="ER290">
        <v>7824.02</v>
      </c>
      <c r="ES290">
        <v>19.13</v>
      </c>
      <c r="ET290">
        <v>0</v>
      </c>
      <c r="EU290">
        <v>0</v>
      </c>
      <c r="EV290">
        <v>7804.89</v>
      </c>
      <c r="EW290">
        <v>14.58</v>
      </c>
      <c r="EX290">
        <v>0</v>
      </c>
      <c r="EY290">
        <v>0</v>
      </c>
      <c r="FQ290">
        <v>0</v>
      </c>
      <c r="FR290">
        <f t="shared" ref="FR290:FR297" si="602">ROUND(IF(BI290=3,GM290,0),2)</f>
        <v>0</v>
      </c>
      <c r="FS290">
        <v>0</v>
      </c>
      <c r="FX290">
        <v>70</v>
      </c>
      <c r="FY290">
        <v>10</v>
      </c>
      <c r="GA290" t="s">
        <v>3</v>
      </c>
      <c r="GD290">
        <v>0</v>
      </c>
      <c r="GF290">
        <v>-624708881</v>
      </c>
      <c r="GG290">
        <v>2</v>
      </c>
      <c r="GH290">
        <v>1</v>
      </c>
      <c r="GI290">
        <v>-2</v>
      </c>
      <c r="GJ290">
        <v>0</v>
      </c>
      <c r="GK290">
        <f>ROUND(R290*(R12)/100,2)</f>
        <v>0</v>
      </c>
      <c r="GL290">
        <f t="shared" ref="GL290:GL297" si="603">ROUND(IF(AND(BH290=3,BI290=3,FS290&lt;&gt;0),P290,0),2)</f>
        <v>0</v>
      </c>
      <c r="GM290">
        <f t="shared" ref="GM290:GM297" si="604">ROUND(O290+X290+Y290+GK290,2)+GX290</f>
        <v>2757.32</v>
      </c>
      <c r="GN290">
        <f t="shared" ref="GN290:GN297" si="605">IF(OR(BI290=0,BI290=1),GM290-GX290,0)</f>
        <v>0</v>
      </c>
      <c r="GO290">
        <f t="shared" ref="GO290:GO297" si="606">IF(BI290=2,GM290-GX290,0)</f>
        <v>0</v>
      </c>
      <c r="GP290">
        <f t="shared" ref="GP290:GP297" si="607">IF(BI290=4,GM290-GX290,0)</f>
        <v>2757.32</v>
      </c>
      <c r="GR290">
        <v>0</v>
      </c>
      <c r="GS290">
        <v>3</v>
      </c>
      <c r="GT290">
        <v>0</v>
      </c>
      <c r="GU290" t="s">
        <v>3</v>
      </c>
      <c r="GV290">
        <f t="shared" ref="GV290:GV297" si="608">ROUND((GT290),6)</f>
        <v>0</v>
      </c>
      <c r="GW290">
        <v>1</v>
      </c>
      <c r="GX290">
        <f t="shared" ref="GX290:GX297" si="609">ROUND(HC290*I290,2)</f>
        <v>0</v>
      </c>
      <c r="HA290">
        <v>0</v>
      </c>
      <c r="HB290">
        <v>0</v>
      </c>
      <c r="HC290">
        <f t="shared" ref="HC290:HC297" si="610">GV290*GW290</f>
        <v>0</v>
      </c>
      <c r="HE290" t="s">
        <v>3</v>
      </c>
      <c r="HF290" t="s">
        <v>3</v>
      </c>
      <c r="HM290" t="s">
        <v>3</v>
      </c>
      <c r="HN290" t="s">
        <v>3</v>
      </c>
      <c r="HO290" t="s">
        <v>3</v>
      </c>
      <c r="HP290" t="s">
        <v>3</v>
      </c>
      <c r="HQ290" t="s">
        <v>3</v>
      </c>
      <c r="IK290">
        <v>0</v>
      </c>
    </row>
    <row r="291" spans="1:245" x14ac:dyDescent="0.2">
      <c r="A291">
        <v>17</v>
      </c>
      <c r="B291">
        <v>1</v>
      </c>
      <c r="D291">
        <f>ROW(EtalonRes!A623)</f>
        <v>623</v>
      </c>
      <c r="E291" t="s">
        <v>3</v>
      </c>
      <c r="F291" t="s">
        <v>383</v>
      </c>
      <c r="G291" t="s">
        <v>384</v>
      </c>
      <c r="H291" t="s">
        <v>91</v>
      </c>
      <c r="I291">
        <f>ROUND((480+500)*0.1/100,9)</f>
        <v>0.98</v>
      </c>
      <c r="J291">
        <v>0</v>
      </c>
      <c r="K291">
        <f>ROUND((480+500)*0.1/100,9)</f>
        <v>0.98</v>
      </c>
      <c r="O291">
        <f t="shared" si="575"/>
        <v>257.8</v>
      </c>
      <c r="P291">
        <f t="shared" si="576"/>
        <v>0.74</v>
      </c>
      <c r="Q291">
        <f t="shared" si="577"/>
        <v>0</v>
      </c>
      <c r="R291">
        <f t="shared" si="578"/>
        <v>0</v>
      </c>
      <c r="S291">
        <f t="shared" si="579"/>
        <v>257.06</v>
      </c>
      <c r="T291">
        <f t="shared" si="580"/>
        <v>0</v>
      </c>
      <c r="U291">
        <f t="shared" si="581"/>
        <v>0.48019999999999996</v>
      </c>
      <c r="V291">
        <f t="shared" si="582"/>
        <v>0</v>
      </c>
      <c r="W291">
        <f t="shared" si="583"/>
        <v>0</v>
      </c>
      <c r="X291">
        <f t="shared" si="584"/>
        <v>179.94</v>
      </c>
      <c r="Y291">
        <f t="shared" si="584"/>
        <v>25.71</v>
      </c>
      <c r="AA291">
        <v>-1</v>
      </c>
      <c r="AB291">
        <f t="shared" si="585"/>
        <v>263.06</v>
      </c>
      <c r="AC291">
        <f t="shared" si="586"/>
        <v>0.75</v>
      </c>
      <c r="AD291">
        <f t="shared" si="587"/>
        <v>0</v>
      </c>
      <c r="AE291">
        <f t="shared" si="588"/>
        <v>0</v>
      </c>
      <c r="AF291">
        <f t="shared" si="588"/>
        <v>262.31</v>
      </c>
      <c r="AG291">
        <f t="shared" si="589"/>
        <v>0</v>
      </c>
      <c r="AH291">
        <f t="shared" si="590"/>
        <v>0.49</v>
      </c>
      <c r="AI291">
        <f t="shared" si="590"/>
        <v>0</v>
      </c>
      <c r="AJ291">
        <f t="shared" si="591"/>
        <v>0</v>
      </c>
      <c r="AK291">
        <v>263.06</v>
      </c>
      <c r="AL291">
        <v>0.75</v>
      </c>
      <c r="AM291">
        <v>0</v>
      </c>
      <c r="AN291">
        <v>0</v>
      </c>
      <c r="AO291">
        <v>262.31</v>
      </c>
      <c r="AP291">
        <v>0</v>
      </c>
      <c r="AQ291">
        <v>0.49</v>
      </c>
      <c r="AR291">
        <v>0</v>
      </c>
      <c r="AS291">
        <v>0</v>
      </c>
      <c r="AT291">
        <v>70</v>
      </c>
      <c r="AU291">
        <v>10</v>
      </c>
      <c r="AV291">
        <v>1</v>
      </c>
      <c r="AW291">
        <v>1</v>
      </c>
      <c r="AZ291">
        <v>1</v>
      </c>
      <c r="BA291">
        <v>1</v>
      </c>
      <c r="BB291">
        <v>1</v>
      </c>
      <c r="BC291">
        <v>1</v>
      </c>
      <c r="BD291" t="s">
        <v>3</v>
      </c>
      <c r="BE291" t="s">
        <v>3</v>
      </c>
      <c r="BF291" t="s">
        <v>3</v>
      </c>
      <c r="BG291" t="s">
        <v>3</v>
      </c>
      <c r="BH291">
        <v>0</v>
      </c>
      <c r="BI291">
        <v>4</v>
      </c>
      <c r="BJ291" t="s">
        <v>385</v>
      </c>
      <c r="BM291">
        <v>0</v>
      </c>
      <c r="BN291">
        <v>0</v>
      </c>
      <c r="BO291" t="s">
        <v>3</v>
      </c>
      <c r="BP291">
        <v>0</v>
      </c>
      <c r="BQ291">
        <v>1</v>
      </c>
      <c r="BR291">
        <v>0</v>
      </c>
      <c r="BS291">
        <v>1</v>
      </c>
      <c r="BT291">
        <v>1</v>
      </c>
      <c r="BU291">
        <v>1</v>
      </c>
      <c r="BV291">
        <v>1</v>
      </c>
      <c r="BW291">
        <v>1</v>
      </c>
      <c r="BX291">
        <v>1</v>
      </c>
      <c r="BY291" t="s">
        <v>3</v>
      </c>
      <c r="BZ291">
        <v>70</v>
      </c>
      <c r="CA291">
        <v>10</v>
      </c>
      <c r="CB291" t="s">
        <v>3</v>
      </c>
      <c r="CE291">
        <v>0</v>
      </c>
      <c r="CF291">
        <v>0</v>
      </c>
      <c r="CG291">
        <v>0</v>
      </c>
      <c r="CM291">
        <v>0</v>
      </c>
      <c r="CN291" t="s">
        <v>3</v>
      </c>
      <c r="CO291">
        <v>0</v>
      </c>
      <c r="CP291">
        <f t="shared" si="592"/>
        <v>257.8</v>
      </c>
      <c r="CQ291">
        <f t="shared" si="593"/>
        <v>0.75</v>
      </c>
      <c r="CR291">
        <f t="shared" si="594"/>
        <v>0</v>
      </c>
      <c r="CS291">
        <f t="shared" si="595"/>
        <v>0</v>
      </c>
      <c r="CT291">
        <f t="shared" si="596"/>
        <v>262.31</v>
      </c>
      <c r="CU291">
        <f t="shared" si="597"/>
        <v>0</v>
      </c>
      <c r="CV291">
        <f t="shared" si="598"/>
        <v>0.49</v>
      </c>
      <c r="CW291">
        <f t="shared" si="599"/>
        <v>0</v>
      </c>
      <c r="CX291">
        <f t="shared" si="599"/>
        <v>0</v>
      </c>
      <c r="CY291">
        <f t="shared" si="600"/>
        <v>179.94200000000001</v>
      </c>
      <c r="CZ291">
        <f t="shared" si="601"/>
        <v>25.706</v>
      </c>
      <c r="DC291" t="s">
        <v>3</v>
      </c>
      <c r="DD291" t="s">
        <v>3</v>
      </c>
      <c r="DE291" t="s">
        <v>3</v>
      </c>
      <c r="DF291" t="s">
        <v>3</v>
      </c>
      <c r="DG291" t="s">
        <v>3</v>
      </c>
      <c r="DH291" t="s">
        <v>3</v>
      </c>
      <c r="DI291" t="s">
        <v>3</v>
      </c>
      <c r="DJ291" t="s">
        <v>3</v>
      </c>
      <c r="DK291" t="s">
        <v>3</v>
      </c>
      <c r="DL291" t="s">
        <v>3</v>
      </c>
      <c r="DM291" t="s">
        <v>3</v>
      </c>
      <c r="DN291">
        <v>0</v>
      </c>
      <c r="DO291">
        <v>0</v>
      </c>
      <c r="DP291">
        <v>1</v>
      </c>
      <c r="DQ291">
        <v>1</v>
      </c>
      <c r="DU291">
        <v>1003</v>
      </c>
      <c r="DV291" t="s">
        <v>91</v>
      </c>
      <c r="DW291" t="s">
        <v>91</v>
      </c>
      <c r="DX291">
        <v>100</v>
      </c>
      <c r="DZ291" t="s">
        <v>3</v>
      </c>
      <c r="EA291" t="s">
        <v>3</v>
      </c>
      <c r="EB291" t="s">
        <v>3</v>
      </c>
      <c r="EC291" t="s">
        <v>3</v>
      </c>
      <c r="EE291">
        <v>1441815344</v>
      </c>
      <c r="EF291">
        <v>1</v>
      </c>
      <c r="EG291" t="s">
        <v>20</v>
      </c>
      <c r="EH291">
        <v>0</v>
      </c>
      <c r="EI291" t="s">
        <v>3</v>
      </c>
      <c r="EJ291">
        <v>4</v>
      </c>
      <c r="EK291">
        <v>0</v>
      </c>
      <c r="EL291" t="s">
        <v>21</v>
      </c>
      <c r="EM291" t="s">
        <v>22</v>
      </c>
      <c r="EO291" t="s">
        <v>3</v>
      </c>
      <c r="EQ291">
        <v>1024</v>
      </c>
      <c r="ER291">
        <v>263.06</v>
      </c>
      <c r="ES291">
        <v>0.75</v>
      </c>
      <c r="ET291">
        <v>0</v>
      </c>
      <c r="EU291">
        <v>0</v>
      </c>
      <c r="EV291">
        <v>262.31</v>
      </c>
      <c r="EW291">
        <v>0.49</v>
      </c>
      <c r="EX291">
        <v>0</v>
      </c>
      <c r="EY291">
        <v>0</v>
      </c>
      <c r="FQ291">
        <v>0</v>
      </c>
      <c r="FR291">
        <f t="shared" si="602"/>
        <v>0</v>
      </c>
      <c r="FS291">
        <v>0</v>
      </c>
      <c r="FX291">
        <v>70</v>
      </c>
      <c r="FY291">
        <v>10</v>
      </c>
      <c r="GA291" t="s">
        <v>3</v>
      </c>
      <c r="GD291">
        <v>0</v>
      </c>
      <c r="GF291">
        <v>876548495</v>
      </c>
      <c r="GG291">
        <v>2</v>
      </c>
      <c r="GH291">
        <v>1</v>
      </c>
      <c r="GI291">
        <v>-2</v>
      </c>
      <c r="GJ291">
        <v>0</v>
      </c>
      <c r="GK291">
        <f>ROUND(R291*(R12)/100,2)</f>
        <v>0</v>
      </c>
      <c r="GL291">
        <f t="shared" si="603"/>
        <v>0</v>
      </c>
      <c r="GM291">
        <f t="shared" si="604"/>
        <v>463.45</v>
      </c>
      <c r="GN291">
        <f t="shared" si="605"/>
        <v>0</v>
      </c>
      <c r="GO291">
        <f t="shared" si="606"/>
        <v>0</v>
      </c>
      <c r="GP291">
        <f t="shared" si="607"/>
        <v>463.45</v>
      </c>
      <c r="GR291">
        <v>0</v>
      </c>
      <c r="GS291">
        <v>3</v>
      </c>
      <c r="GT291">
        <v>0</v>
      </c>
      <c r="GU291" t="s">
        <v>3</v>
      </c>
      <c r="GV291">
        <f t="shared" si="608"/>
        <v>0</v>
      </c>
      <c r="GW291">
        <v>1</v>
      </c>
      <c r="GX291">
        <f t="shared" si="609"/>
        <v>0</v>
      </c>
      <c r="HA291">
        <v>0</v>
      </c>
      <c r="HB291">
        <v>0</v>
      </c>
      <c r="HC291">
        <f t="shared" si="610"/>
        <v>0</v>
      </c>
      <c r="HE291" t="s">
        <v>3</v>
      </c>
      <c r="HF291" t="s">
        <v>3</v>
      </c>
      <c r="HM291" t="s">
        <v>3</v>
      </c>
      <c r="HN291" t="s">
        <v>3</v>
      </c>
      <c r="HO291" t="s">
        <v>3</v>
      </c>
      <c r="HP291" t="s">
        <v>3</v>
      </c>
      <c r="HQ291" t="s">
        <v>3</v>
      </c>
      <c r="IK291">
        <v>0</v>
      </c>
    </row>
    <row r="292" spans="1:245" x14ac:dyDescent="0.2">
      <c r="A292">
        <v>17</v>
      </c>
      <c r="B292">
        <v>1</v>
      </c>
      <c r="D292">
        <f>ROW(EtalonRes!A625)</f>
        <v>625</v>
      </c>
      <c r="E292" t="s">
        <v>386</v>
      </c>
      <c r="F292" t="s">
        <v>387</v>
      </c>
      <c r="G292" t="s">
        <v>388</v>
      </c>
      <c r="H292" t="s">
        <v>91</v>
      </c>
      <c r="I292">
        <f>ROUND((1400+40+30)*0.2*0.1/100,9)</f>
        <v>0.29399999999999998</v>
      </c>
      <c r="J292">
        <v>0</v>
      </c>
      <c r="K292">
        <f>ROUND((1400+40+30)*0.2*0.1/100,9)</f>
        <v>0.29399999999999998</v>
      </c>
      <c r="O292">
        <f t="shared" si="575"/>
        <v>1874.33</v>
      </c>
      <c r="P292">
        <f t="shared" si="576"/>
        <v>4.63</v>
      </c>
      <c r="Q292">
        <f t="shared" si="577"/>
        <v>0</v>
      </c>
      <c r="R292">
        <f t="shared" si="578"/>
        <v>0</v>
      </c>
      <c r="S292">
        <f t="shared" si="579"/>
        <v>1869.7</v>
      </c>
      <c r="T292">
        <f t="shared" si="580"/>
        <v>0</v>
      </c>
      <c r="U292">
        <f t="shared" si="581"/>
        <v>3.4927199999999998</v>
      </c>
      <c r="V292">
        <f t="shared" si="582"/>
        <v>0</v>
      </c>
      <c r="W292">
        <f t="shared" si="583"/>
        <v>0</v>
      </c>
      <c r="X292">
        <f t="shared" si="584"/>
        <v>1308.79</v>
      </c>
      <c r="Y292">
        <f t="shared" si="584"/>
        <v>186.97</v>
      </c>
      <c r="AA292">
        <v>1473083510</v>
      </c>
      <c r="AB292">
        <f t="shared" si="585"/>
        <v>6375.3</v>
      </c>
      <c r="AC292">
        <f t="shared" si="586"/>
        <v>15.76</v>
      </c>
      <c r="AD292">
        <f t="shared" si="587"/>
        <v>0</v>
      </c>
      <c r="AE292">
        <f t="shared" si="588"/>
        <v>0</v>
      </c>
      <c r="AF292">
        <f t="shared" si="588"/>
        <v>6359.54</v>
      </c>
      <c r="AG292">
        <f t="shared" si="589"/>
        <v>0</v>
      </c>
      <c r="AH292">
        <f t="shared" si="590"/>
        <v>11.88</v>
      </c>
      <c r="AI292">
        <f t="shared" si="590"/>
        <v>0</v>
      </c>
      <c r="AJ292">
        <f t="shared" si="591"/>
        <v>0</v>
      </c>
      <c r="AK292">
        <v>6375.3</v>
      </c>
      <c r="AL292">
        <v>15.76</v>
      </c>
      <c r="AM292">
        <v>0</v>
      </c>
      <c r="AN292">
        <v>0</v>
      </c>
      <c r="AO292">
        <v>6359.54</v>
      </c>
      <c r="AP292">
        <v>0</v>
      </c>
      <c r="AQ292">
        <v>11.88</v>
      </c>
      <c r="AR292">
        <v>0</v>
      </c>
      <c r="AS292">
        <v>0</v>
      </c>
      <c r="AT292">
        <v>70</v>
      </c>
      <c r="AU292">
        <v>10</v>
      </c>
      <c r="AV292">
        <v>1</v>
      </c>
      <c r="AW292">
        <v>1</v>
      </c>
      <c r="AZ292">
        <v>1</v>
      </c>
      <c r="BA292">
        <v>1</v>
      </c>
      <c r="BB292">
        <v>1</v>
      </c>
      <c r="BC292">
        <v>1</v>
      </c>
      <c r="BD292" t="s">
        <v>3</v>
      </c>
      <c r="BE292" t="s">
        <v>3</v>
      </c>
      <c r="BF292" t="s">
        <v>3</v>
      </c>
      <c r="BG292" t="s">
        <v>3</v>
      </c>
      <c r="BH292">
        <v>0</v>
      </c>
      <c r="BI292">
        <v>4</v>
      </c>
      <c r="BJ292" t="s">
        <v>389</v>
      </c>
      <c r="BM292">
        <v>0</v>
      </c>
      <c r="BN292">
        <v>0</v>
      </c>
      <c r="BO292" t="s">
        <v>3</v>
      </c>
      <c r="BP292">
        <v>0</v>
      </c>
      <c r="BQ292">
        <v>1</v>
      </c>
      <c r="BR292">
        <v>0</v>
      </c>
      <c r="BS292">
        <v>1</v>
      </c>
      <c r="BT292">
        <v>1</v>
      </c>
      <c r="BU292">
        <v>1</v>
      </c>
      <c r="BV292">
        <v>1</v>
      </c>
      <c r="BW292">
        <v>1</v>
      </c>
      <c r="BX292">
        <v>1</v>
      </c>
      <c r="BY292" t="s">
        <v>3</v>
      </c>
      <c r="BZ292">
        <v>70</v>
      </c>
      <c r="CA292">
        <v>10</v>
      </c>
      <c r="CB292" t="s">
        <v>3</v>
      </c>
      <c r="CE292">
        <v>0</v>
      </c>
      <c r="CF292">
        <v>0</v>
      </c>
      <c r="CG292">
        <v>0</v>
      </c>
      <c r="CM292">
        <v>0</v>
      </c>
      <c r="CN292" t="s">
        <v>3</v>
      </c>
      <c r="CO292">
        <v>0</v>
      </c>
      <c r="CP292">
        <f t="shared" si="592"/>
        <v>1874.3300000000002</v>
      </c>
      <c r="CQ292">
        <f t="shared" si="593"/>
        <v>15.76</v>
      </c>
      <c r="CR292">
        <f t="shared" si="594"/>
        <v>0</v>
      </c>
      <c r="CS292">
        <f t="shared" si="595"/>
        <v>0</v>
      </c>
      <c r="CT292">
        <f t="shared" si="596"/>
        <v>6359.54</v>
      </c>
      <c r="CU292">
        <f t="shared" si="597"/>
        <v>0</v>
      </c>
      <c r="CV292">
        <f t="shared" si="598"/>
        <v>11.88</v>
      </c>
      <c r="CW292">
        <f t="shared" si="599"/>
        <v>0</v>
      </c>
      <c r="CX292">
        <f t="shared" si="599"/>
        <v>0</v>
      </c>
      <c r="CY292">
        <f t="shared" si="600"/>
        <v>1308.79</v>
      </c>
      <c r="CZ292">
        <f t="shared" si="601"/>
        <v>186.97</v>
      </c>
      <c r="DC292" t="s">
        <v>3</v>
      </c>
      <c r="DD292" t="s">
        <v>3</v>
      </c>
      <c r="DE292" t="s">
        <v>3</v>
      </c>
      <c r="DF292" t="s">
        <v>3</v>
      </c>
      <c r="DG292" t="s">
        <v>3</v>
      </c>
      <c r="DH292" t="s">
        <v>3</v>
      </c>
      <c r="DI292" t="s">
        <v>3</v>
      </c>
      <c r="DJ292" t="s">
        <v>3</v>
      </c>
      <c r="DK292" t="s">
        <v>3</v>
      </c>
      <c r="DL292" t="s">
        <v>3</v>
      </c>
      <c r="DM292" t="s">
        <v>3</v>
      </c>
      <c r="DN292">
        <v>0</v>
      </c>
      <c r="DO292">
        <v>0</v>
      </c>
      <c r="DP292">
        <v>1</v>
      </c>
      <c r="DQ292">
        <v>1</v>
      </c>
      <c r="DU292">
        <v>1003</v>
      </c>
      <c r="DV292" t="s">
        <v>91</v>
      </c>
      <c r="DW292" t="s">
        <v>91</v>
      </c>
      <c r="DX292">
        <v>100</v>
      </c>
      <c r="DZ292" t="s">
        <v>3</v>
      </c>
      <c r="EA292" t="s">
        <v>3</v>
      </c>
      <c r="EB292" t="s">
        <v>3</v>
      </c>
      <c r="EC292" t="s">
        <v>3</v>
      </c>
      <c r="EE292">
        <v>1441815344</v>
      </c>
      <c r="EF292">
        <v>1</v>
      </c>
      <c r="EG292" t="s">
        <v>20</v>
      </c>
      <c r="EH292">
        <v>0</v>
      </c>
      <c r="EI292" t="s">
        <v>3</v>
      </c>
      <c r="EJ292">
        <v>4</v>
      </c>
      <c r="EK292">
        <v>0</v>
      </c>
      <c r="EL292" t="s">
        <v>21</v>
      </c>
      <c r="EM292" t="s">
        <v>22</v>
      </c>
      <c r="EO292" t="s">
        <v>3</v>
      </c>
      <c r="EQ292">
        <v>0</v>
      </c>
      <c r="ER292">
        <v>6375.3</v>
      </c>
      <c r="ES292">
        <v>15.76</v>
      </c>
      <c r="ET292">
        <v>0</v>
      </c>
      <c r="EU292">
        <v>0</v>
      </c>
      <c r="EV292">
        <v>6359.54</v>
      </c>
      <c r="EW292">
        <v>11.88</v>
      </c>
      <c r="EX292">
        <v>0</v>
      </c>
      <c r="EY292">
        <v>0</v>
      </c>
      <c r="FQ292">
        <v>0</v>
      </c>
      <c r="FR292">
        <f t="shared" si="602"/>
        <v>0</v>
      </c>
      <c r="FS292">
        <v>0</v>
      </c>
      <c r="FX292">
        <v>70</v>
      </c>
      <c r="FY292">
        <v>10</v>
      </c>
      <c r="GA292" t="s">
        <v>3</v>
      </c>
      <c r="GD292">
        <v>0</v>
      </c>
      <c r="GF292">
        <v>-1560871125</v>
      </c>
      <c r="GG292">
        <v>2</v>
      </c>
      <c r="GH292">
        <v>1</v>
      </c>
      <c r="GI292">
        <v>-2</v>
      </c>
      <c r="GJ292">
        <v>0</v>
      </c>
      <c r="GK292">
        <f>ROUND(R292*(R12)/100,2)</f>
        <v>0</v>
      </c>
      <c r="GL292">
        <f t="shared" si="603"/>
        <v>0</v>
      </c>
      <c r="GM292">
        <f t="shared" si="604"/>
        <v>3370.09</v>
      </c>
      <c r="GN292">
        <f t="shared" si="605"/>
        <v>0</v>
      </c>
      <c r="GO292">
        <f t="shared" si="606"/>
        <v>0</v>
      </c>
      <c r="GP292">
        <f t="shared" si="607"/>
        <v>3370.09</v>
      </c>
      <c r="GR292">
        <v>0</v>
      </c>
      <c r="GS292">
        <v>3</v>
      </c>
      <c r="GT292">
        <v>0</v>
      </c>
      <c r="GU292" t="s">
        <v>3</v>
      </c>
      <c r="GV292">
        <f t="shared" si="608"/>
        <v>0</v>
      </c>
      <c r="GW292">
        <v>1</v>
      </c>
      <c r="GX292">
        <f t="shared" si="609"/>
        <v>0</v>
      </c>
      <c r="HA292">
        <v>0</v>
      </c>
      <c r="HB292">
        <v>0</v>
      </c>
      <c r="HC292">
        <f t="shared" si="610"/>
        <v>0</v>
      </c>
      <c r="HE292" t="s">
        <v>3</v>
      </c>
      <c r="HF292" t="s">
        <v>3</v>
      </c>
      <c r="HM292" t="s">
        <v>3</v>
      </c>
      <c r="HN292" t="s">
        <v>3</v>
      </c>
      <c r="HO292" t="s">
        <v>3</v>
      </c>
      <c r="HP292" t="s">
        <v>3</v>
      </c>
      <c r="HQ292" t="s">
        <v>3</v>
      </c>
      <c r="IK292">
        <v>0</v>
      </c>
    </row>
    <row r="293" spans="1:245" x14ac:dyDescent="0.2">
      <c r="A293">
        <v>17</v>
      </c>
      <c r="B293">
        <v>1</v>
      </c>
      <c r="D293">
        <f>ROW(EtalonRes!A627)</f>
        <v>627</v>
      </c>
      <c r="E293" t="s">
        <v>3</v>
      </c>
      <c r="F293" t="s">
        <v>390</v>
      </c>
      <c r="G293" t="s">
        <v>391</v>
      </c>
      <c r="H293" t="s">
        <v>91</v>
      </c>
      <c r="I293">
        <f>ROUND((1400+40+30)*0.1/100,9)</f>
        <v>1.47</v>
      </c>
      <c r="J293">
        <v>0</v>
      </c>
      <c r="K293">
        <f>ROUND((1400+40+30)*0.1/100,9)</f>
        <v>1.47</v>
      </c>
      <c r="O293">
        <f t="shared" si="575"/>
        <v>315.33</v>
      </c>
      <c r="P293">
        <f t="shared" si="576"/>
        <v>0.56000000000000005</v>
      </c>
      <c r="Q293">
        <f t="shared" si="577"/>
        <v>0</v>
      </c>
      <c r="R293">
        <f t="shared" si="578"/>
        <v>0</v>
      </c>
      <c r="S293">
        <f t="shared" si="579"/>
        <v>314.77</v>
      </c>
      <c r="T293">
        <f t="shared" si="580"/>
        <v>0</v>
      </c>
      <c r="U293">
        <f t="shared" si="581"/>
        <v>0.58799999999999997</v>
      </c>
      <c r="V293">
        <f t="shared" si="582"/>
        <v>0</v>
      </c>
      <c r="W293">
        <f t="shared" si="583"/>
        <v>0</v>
      </c>
      <c r="X293">
        <f t="shared" si="584"/>
        <v>220.34</v>
      </c>
      <c r="Y293">
        <f t="shared" si="584"/>
        <v>31.48</v>
      </c>
      <c r="AA293">
        <v>-1</v>
      </c>
      <c r="AB293">
        <f t="shared" si="585"/>
        <v>214.51</v>
      </c>
      <c r="AC293">
        <f t="shared" si="586"/>
        <v>0.38</v>
      </c>
      <c r="AD293">
        <f t="shared" si="587"/>
        <v>0</v>
      </c>
      <c r="AE293">
        <f t="shared" si="588"/>
        <v>0</v>
      </c>
      <c r="AF293">
        <f t="shared" si="588"/>
        <v>214.13</v>
      </c>
      <c r="AG293">
        <f t="shared" si="589"/>
        <v>0</v>
      </c>
      <c r="AH293">
        <f t="shared" si="590"/>
        <v>0.4</v>
      </c>
      <c r="AI293">
        <f t="shared" si="590"/>
        <v>0</v>
      </c>
      <c r="AJ293">
        <f t="shared" si="591"/>
        <v>0</v>
      </c>
      <c r="AK293">
        <v>214.51</v>
      </c>
      <c r="AL293">
        <v>0.38</v>
      </c>
      <c r="AM293">
        <v>0</v>
      </c>
      <c r="AN293">
        <v>0</v>
      </c>
      <c r="AO293">
        <v>214.13</v>
      </c>
      <c r="AP293">
        <v>0</v>
      </c>
      <c r="AQ293">
        <v>0.4</v>
      </c>
      <c r="AR293">
        <v>0</v>
      </c>
      <c r="AS293">
        <v>0</v>
      </c>
      <c r="AT293">
        <v>70</v>
      </c>
      <c r="AU293">
        <v>10</v>
      </c>
      <c r="AV293">
        <v>1</v>
      </c>
      <c r="AW293">
        <v>1</v>
      </c>
      <c r="AZ293">
        <v>1</v>
      </c>
      <c r="BA293">
        <v>1</v>
      </c>
      <c r="BB293">
        <v>1</v>
      </c>
      <c r="BC293">
        <v>1</v>
      </c>
      <c r="BD293" t="s">
        <v>3</v>
      </c>
      <c r="BE293" t="s">
        <v>3</v>
      </c>
      <c r="BF293" t="s">
        <v>3</v>
      </c>
      <c r="BG293" t="s">
        <v>3</v>
      </c>
      <c r="BH293">
        <v>0</v>
      </c>
      <c r="BI293">
        <v>4</v>
      </c>
      <c r="BJ293" t="s">
        <v>392</v>
      </c>
      <c r="BM293">
        <v>0</v>
      </c>
      <c r="BN293">
        <v>0</v>
      </c>
      <c r="BO293" t="s">
        <v>3</v>
      </c>
      <c r="BP293">
        <v>0</v>
      </c>
      <c r="BQ293">
        <v>1</v>
      </c>
      <c r="BR293">
        <v>0</v>
      </c>
      <c r="BS293">
        <v>1</v>
      </c>
      <c r="BT293">
        <v>1</v>
      </c>
      <c r="BU293">
        <v>1</v>
      </c>
      <c r="BV293">
        <v>1</v>
      </c>
      <c r="BW293">
        <v>1</v>
      </c>
      <c r="BX293">
        <v>1</v>
      </c>
      <c r="BY293" t="s">
        <v>3</v>
      </c>
      <c r="BZ293">
        <v>70</v>
      </c>
      <c r="CA293">
        <v>10</v>
      </c>
      <c r="CB293" t="s">
        <v>3</v>
      </c>
      <c r="CE293">
        <v>0</v>
      </c>
      <c r="CF293">
        <v>0</v>
      </c>
      <c r="CG293">
        <v>0</v>
      </c>
      <c r="CM293">
        <v>0</v>
      </c>
      <c r="CN293" t="s">
        <v>3</v>
      </c>
      <c r="CO293">
        <v>0</v>
      </c>
      <c r="CP293">
        <f t="shared" si="592"/>
        <v>315.33</v>
      </c>
      <c r="CQ293">
        <f t="shared" si="593"/>
        <v>0.38</v>
      </c>
      <c r="CR293">
        <f t="shared" si="594"/>
        <v>0</v>
      </c>
      <c r="CS293">
        <f t="shared" si="595"/>
        <v>0</v>
      </c>
      <c r="CT293">
        <f t="shared" si="596"/>
        <v>214.13</v>
      </c>
      <c r="CU293">
        <f t="shared" si="597"/>
        <v>0</v>
      </c>
      <c r="CV293">
        <f t="shared" si="598"/>
        <v>0.4</v>
      </c>
      <c r="CW293">
        <f t="shared" si="599"/>
        <v>0</v>
      </c>
      <c r="CX293">
        <f t="shared" si="599"/>
        <v>0</v>
      </c>
      <c r="CY293">
        <f t="shared" si="600"/>
        <v>220.33899999999997</v>
      </c>
      <c r="CZ293">
        <f t="shared" si="601"/>
        <v>31.476999999999997</v>
      </c>
      <c r="DC293" t="s">
        <v>3</v>
      </c>
      <c r="DD293" t="s">
        <v>3</v>
      </c>
      <c r="DE293" t="s">
        <v>3</v>
      </c>
      <c r="DF293" t="s">
        <v>3</v>
      </c>
      <c r="DG293" t="s">
        <v>3</v>
      </c>
      <c r="DH293" t="s">
        <v>3</v>
      </c>
      <c r="DI293" t="s">
        <v>3</v>
      </c>
      <c r="DJ293" t="s">
        <v>3</v>
      </c>
      <c r="DK293" t="s">
        <v>3</v>
      </c>
      <c r="DL293" t="s">
        <v>3</v>
      </c>
      <c r="DM293" t="s">
        <v>3</v>
      </c>
      <c r="DN293">
        <v>0</v>
      </c>
      <c r="DO293">
        <v>0</v>
      </c>
      <c r="DP293">
        <v>1</v>
      </c>
      <c r="DQ293">
        <v>1</v>
      </c>
      <c r="DU293">
        <v>1003</v>
      </c>
      <c r="DV293" t="s">
        <v>91</v>
      </c>
      <c r="DW293" t="s">
        <v>91</v>
      </c>
      <c r="DX293">
        <v>100</v>
      </c>
      <c r="DZ293" t="s">
        <v>3</v>
      </c>
      <c r="EA293" t="s">
        <v>3</v>
      </c>
      <c r="EB293" t="s">
        <v>3</v>
      </c>
      <c r="EC293" t="s">
        <v>3</v>
      </c>
      <c r="EE293">
        <v>1441815344</v>
      </c>
      <c r="EF293">
        <v>1</v>
      </c>
      <c r="EG293" t="s">
        <v>20</v>
      </c>
      <c r="EH293">
        <v>0</v>
      </c>
      <c r="EI293" t="s">
        <v>3</v>
      </c>
      <c r="EJ293">
        <v>4</v>
      </c>
      <c r="EK293">
        <v>0</v>
      </c>
      <c r="EL293" t="s">
        <v>21</v>
      </c>
      <c r="EM293" t="s">
        <v>22</v>
      </c>
      <c r="EO293" t="s">
        <v>3</v>
      </c>
      <c r="EQ293">
        <v>1024</v>
      </c>
      <c r="ER293">
        <v>214.51</v>
      </c>
      <c r="ES293">
        <v>0.38</v>
      </c>
      <c r="ET293">
        <v>0</v>
      </c>
      <c r="EU293">
        <v>0</v>
      </c>
      <c r="EV293">
        <v>214.13</v>
      </c>
      <c r="EW293">
        <v>0.4</v>
      </c>
      <c r="EX293">
        <v>0</v>
      </c>
      <c r="EY293">
        <v>0</v>
      </c>
      <c r="FQ293">
        <v>0</v>
      </c>
      <c r="FR293">
        <f t="shared" si="602"/>
        <v>0</v>
      </c>
      <c r="FS293">
        <v>0</v>
      </c>
      <c r="FX293">
        <v>70</v>
      </c>
      <c r="FY293">
        <v>10</v>
      </c>
      <c r="GA293" t="s">
        <v>3</v>
      </c>
      <c r="GD293">
        <v>0</v>
      </c>
      <c r="GF293">
        <v>948955324</v>
      </c>
      <c r="GG293">
        <v>2</v>
      </c>
      <c r="GH293">
        <v>1</v>
      </c>
      <c r="GI293">
        <v>-2</v>
      </c>
      <c r="GJ293">
        <v>0</v>
      </c>
      <c r="GK293">
        <f>ROUND(R293*(R12)/100,2)</f>
        <v>0</v>
      </c>
      <c r="GL293">
        <f t="shared" si="603"/>
        <v>0</v>
      </c>
      <c r="GM293">
        <f t="shared" si="604"/>
        <v>567.15</v>
      </c>
      <c r="GN293">
        <f t="shared" si="605"/>
        <v>0</v>
      </c>
      <c r="GO293">
        <f t="shared" si="606"/>
        <v>0</v>
      </c>
      <c r="GP293">
        <f t="shared" si="607"/>
        <v>567.15</v>
      </c>
      <c r="GR293">
        <v>0</v>
      </c>
      <c r="GS293">
        <v>3</v>
      </c>
      <c r="GT293">
        <v>0</v>
      </c>
      <c r="GU293" t="s">
        <v>3</v>
      </c>
      <c r="GV293">
        <f t="shared" si="608"/>
        <v>0</v>
      </c>
      <c r="GW293">
        <v>1</v>
      </c>
      <c r="GX293">
        <f t="shared" si="609"/>
        <v>0</v>
      </c>
      <c r="HA293">
        <v>0</v>
      </c>
      <c r="HB293">
        <v>0</v>
      </c>
      <c r="HC293">
        <f t="shared" si="610"/>
        <v>0</v>
      </c>
      <c r="HE293" t="s">
        <v>3</v>
      </c>
      <c r="HF293" t="s">
        <v>3</v>
      </c>
      <c r="HM293" t="s">
        <v>3</v>
      </c>
      <c r="HN293" t="s">
        <v>3</v>
      </c>
      <c r="HO293" t="s">
        <v>3</v>
      </c>
      <c r="HP293" t="s">
        <v>3</v>
      </c>
      <c r="HQ293" t="s">
        <v>3</v>
      </c>
      <c r="IK293">
        <v>0</v>
      </c>
    </row>
    <row r="294" spans="1:245" x14ac:dyDescent="0.2">
      <c r="A294">
        <v>17</v>
      </c>
      <c r="B294">
        <v>1</v>
      </c>
      <c r="D294">
        <f>ROW(EtalonRes!A629)</f>
        <v>629</v>
      </c>
      <c r="E294" t="s">
        <v>393</v>
      </c>
      <c r="F294" t="s">
        <v>394</v>
      </c>
      <c r="G294" t="s">
        <v>395</v>
      </c>
      <c r="H294" t="s">
        <v>91</v>
      </c>
      <c r="I294">
        <f>ROUND((100+180+170)*0.2*0.1/100,9)</f>
        <v>0.09</v>
      </c>
      <c r="J294">
        <v>0</v>
      </c>
      <c r="K294">
        <f>ROUND((100+180+170)*0.2*0.1/100,9)</f>
        <v>0.09</v>
      </c>
      <c r="O294">
        <f t="shared" si="575"/>
        <v>541.88</v>
      </c>
      <c r="P294">
        <f t="shared" si="576"/>
        <v>1.32</v>
      </c>
      <c r="Q294">
        <f t="shared" si="577"/>
        <v>0</v>
      </c>
      <c r="R294">
        <f t="shared" si="578"/>
        <v>0</v>
      </c>
      <c r="S294">
        <f t="shared" si="579"/>
        <v>540.55999999999995</v>
      </c>
      <c r="T294">
        <f t="shared" si="580"/>
        <v>0</v>
      </c>
      <c r="U294">
        <f t="shared" si="581"/>
        <v>1.0098</v>
      </c>
      <c r="V294">
        <f t="shared" si="582"/>
        <v>0</v>
      </c>
      <c r="W294">
        <f t="shared" si="583"/>
        <v>0</v>
      </c>
      <c r="X294">
        <f t="shared" si="584"/>
        <v>378.39</v>
      </c>
      <c r="Y294">
        <f t="shared" si="584"/>
        <v>54.06</v>
      </c>
      <c r="AA294">
        <v>1473083510</v>
      </c>
      <c r="AB294">
        <f t="shared" si="585"/>
        <v>6020.87</v>
      </c>
      <c r="AC294">
        <f t="shared" si="586"/>
        <v>14.63</v>
      </c>
      <c r="AD294">
        <f t="shared" si="587"/>
        <v>0</v>
      </c>
      <c r="AE294">
        <f t="shared" si="588"/>
        <v>0</v>
      </c>
      <c r="AF294">
        <f t="shared" si="588"/>
        <v>6006.24</v>
      </c>
      <c r="AG294">
        <f t="shared" si="589"/>
        <v>0</v>
      </c>
      <c r="AH294">
        <f t="shared" si="590"/>
        <v>11.22</v>
      </c>
      <c r="AI294">
        <f t="shared" si="590"/>
        <v>0</v>
      </c>
      <c r="AJ294">
        <f t="shared" si="591"/>
        <v>0</v>
      </c>
      <c r="AK294">
        <v>6020.87</v>
      </c>
      <c r="AL294">
        <v>14.63</v>
      </c>
      <c r="AM294">
        <v>0</v>
      </c>
      <c r="AN294">
        <v>0</v>
      </c>
      <c r="AO294">
        <v>6006.24</v>
      </c>
      <c r="AP294">
        <v>0</v>
      </c>
      <c r="AQ294">
        <v>11.22</v>
      </c>
      <c r="AR294">
        <v>0</v>
      </c>
      <c r="AS294">
        <v>0</v>
      </c>
      <c r="AT294">
        <v>70</v>
      </c>
      <c r="AU294">
        <v>10</v>
      </c>
      <c r="AV294">
        <v>1</v>
      </c>
      <c r="AW294">
        <v>1</v>
      </c>
      <c r="AZ294">
        <v>1</v>
      </c>
      <c r="BA294">
        <v>1</v>
      </c>
      <c r="BB294">
        <v>1</v>
      </c>
      <c r="BC294">
        <v>1</v>
      </c>
      <c r="BD294" t="s">
        <v>3</v>
      </c>
      <c r="BE294" t="s">
        <v>3</v>
      </c>
      <c r="BF294" t="s">
        <v>3</v>
      </c>
      <c r="BG294" t="s">
        <v>3</v>
      </c>
      <c r="BH294">
        <v>0</v>
      </c>
      <c r="BI294">
        <v>4</v>
      </c>
      <c r="BJ294" t="s">
        <v>396</v>
      </c>
      <c r="BM294">
        <v>0</v>
      </c>
      <c r="BN294">
        <v>0</v>
      </c>
      <c r="BO294" t="s">
        <v>3</v>
      </c>
      <c r="BP294">
        <v>0</v>
      </c>
      <c r="BQ294">
        <v>1</v>
      </c>
      <c r="BR294">
        <v>0</v>
      </c>
      <c r="BS294">
        <v>1</v>
      </c>
      <c r="BT294">
        <v>1</v>
      </c>
      <c r="BU294">
        <v>1</v>
      </c>
      <c r="BV294">
        <v>1</v>
      </c>
      <c r="BW294">
        <v>1</v>
      </c>
      <c r="BX294">
        <v>1</v>
      </c>
      <c r="BY294" t="s">
        <v>3</v>
      </c>
      <c r="BZ294">
        <v>70</v>
      </c>
      <c r="CA294">
        <v>10</v>
      </c>
      <c r="CB294" t="s">
        <v>3</v>
      </c>
      <c r="CE294">
        <v>0</v>
      </c>
      <c r="CF294">
        <v>0</v>
      </c>
      <c r="CG294">
        <v>0</v>
      </c>
      <c r="CM294">
        <v>0</v>
      </c>
      <c r="CN294" t="s">
        <v>3</v>
      </c>
      <c r="CO294">
        <v>0</v>
      </c>
      <c r="CP294">
        <f t="shared" si="592"/>
        <v>541.88</v>
      </c>
      <c r="CQ294">
        <f t="shared" si="593"/>
        <v>14.63</v>
      </c>
      <c r="CR294">
        <f t="shared" si="594"/>
        <v>0</v>
      </c>
      <c r="CS294">
        <f t="shared" si="595"/>
        <v>0</v>
      </c>
      <c r="CT294">
        <f t="shared" si="596"/>
        <v>6006.24</v>
      </c>
      <c r="CU294">
        <f t="shared" si="597"/>
        <v>0</v>
      </c>
      <c r="CV294">
        <f t="shared" si="598"/>
        <v>11.22</v>
      </c>
      <c r="CW294">
        <f t="shared" si="599"/>
        <v>0</v>
      </c>
      <c r="CX294">
        <f t="shared" si="599"/>
        <v>0</v>
      </c>
      <c r="CY294">
        <f t="shared" si="600"/>
        <v>378.392</v>
      </c>
      <c r="CZ294">
        <f t="shared" si="601"/>
        <v>54.055999999999997</v>
      </c>
      <c r="DC294" t="s">
        <v>3</v>
      </c>
      <c r="DD294" t="s">
        <v>3</v>
      </c>
      <c r="DE294" t="s">
        <v>3</v>
      </c>
      <c r="DF294" t="s">
        <v>3</v>
      </c>
      <c r="DG294" t="s">
        <v>3</v>
      </c>
      <c r="DH294" t="s">
        <v>3</v>
      </c>
      <c r="DI294" t="s">
        <v>3</v>
      </c>
      <c r="DJ294" t="s">
        <v>3</v>
      </c>
      <c r="DK294" t="s">
        <v>3</v>
      </c>
      <c r="DL294" t="s">
        <v>3</v>
      </c>
      <c r="DM294" t="s">
        <v>3</v>
      </c>
      <c r="DN294">
        <v>0</v>
      </c>
      <c r="DO294">
        <v>0</v>
      </c>
      <c r="DP294">
        <v>1</v>
      </c>
      <c r="DQ294">
        <v>1</v>
      </c>
      <c r="DU294">
        <v>1003</v>
      </c>
      <c r="DV294" t="s">
        <v>91</v>
      </c>
      <c r="DW294" t="s">
        <v>91</v>
      </c>
      <c r="DX294">
        <v>100</v>
      </c>
      <c r="DZ294" t="s">
        <v>3</v>
      </c>
      <c r="EA294" t="s">
        <v>3</v>
      </c>
      <c r="EB294" t="s">
        <v>3</v>
      </c>
      <c r="EC294" t="s">
        <v>3</v>
      </c>
      <c r="EE294">
        <v>1441815344</v>
      </c>
      <c r="EF294">
        <v>1</v>
      </c>
      <c r="EG294" t="s">
        <v>20</v>
      </c>
      <c r="EH294">
        <v>0</v>
      </c>
      <c r="EI294" t="s">
        <v>3</v>
      </c>
      <c r="EJ294">
        <v>4</v>
      </c>
      <c r="EK294">
        <v>0</v>
      </c>
      <c r="EL294" t="s">
        <v>21</v>
      </c>
      <c r="EM294" t="s">
        <v>22</v>
      </c>
      <c r="EO294" t="s">
        <v>3</v>
      </c>
      <c r="EQ294">
        <v>0</v>
      </c>
      <c r="ER294">
        <v>6020.87</v>
      </c>
      <c r="ES294">
        <v>14.63</v>
      </c>
      <c r="ET294">
        <v>0</v>
      </c>
      <c r="EU294">
        <v>0</v>
      </c>
      <c r="EV294">
        <v>6006.24</v>
      </c>
      <c r="EW294">
        <v>11.22</v>
      </c>
      <c r="EX294">
        <v>0</v>
      </c>
      <c r="EY294">
        <v>0</v>
      </c>
      <c r="FQ294">
        <v>0</v>
      </c>
      <c r="FR294">
        <f t="shared" si="602"/>
        <v>0</v>
      </c>
      <c r="FS294">
        <v>0</v>
      </c>
      <c r="FX294">
        <v>70</v>
      </c>
      <c r="FY294">
        <v>10</v>
      </c>
      <c r="GA294" t="s">
        <v>3</v>
      </c>
      <c r="GD294">
        <v>0</v>
      </c>
      <c r="GF294">
        <v>1739899061</v>
      </c>
      <c r="GG294">
        <v>2</v>
      </c>
      <c r="GH294">
        <v>1</v>
      </c>
      <c r="GI294">
        <v>-2</v>
      </c>
      <c r="GJ294">
        <v>0</v>
      </c>
      <c r="GK294">
        <f>ROUND(R294*(R12)/100,2)</f>
        <v>0</v>
      </c>
      <c r="GL294">
        <f t="shared" si="603"/>
        <v>0</v>
      </c>
      <c r="GM294">
        <f t="shared" si="604"/>
        <v>974.33</v>
      </c>
      <c r="GN294">
        <f t="shared" si="605"/>
        <v>0</v>
      </c>
      <c r="GO294">
        <f t="shared" si="606"/>
        <v>0</v>
      </c>
      <c r="GP294">
        <f t="shared" si="607"/>
        <v>974.33</v>
      </c>
      <c r="GR294">
        <v>0</v>
      </c>
      <c r="GS294">
        <v>3</v>
      </c>
      <c r="GT294">
        <v>0</v>
      </c>
      <c r="GU294" t="s">
        <v>3</v>
      </c>
      <c r="GV294">
        <f t="shared" si="608"/>
        <v>0</v>
      </c>
      <c r="GW294">
        <v>1</v>
      </c>
      <c r="GX294">
        <f t="shared" si="609"/>
        <v>0</v>
      </c>
      <c r="HA294">
        <v>0</v>
      </c>
      <c r="HB294">
        <v>0</v>
      </c>
      <c r="HC294">
        <f t="shared" si="610"/>
        <v>0</v>
      </c>
      <c r="HE294" t="s">
        <v>3</v>
      </c>
      <c r="HF294" t="s">
        <v>3</v>
      </c>
      <c r="HM294" t="s">
        <v>3</v>
      </c>
      <c r="HN294" t="s">
        <v>3</v>
      </c>
      <c r="HO294" t="s">
        <v>3</v>
      </c>
      <c r="HP294" t="s">
        <v>3</v>
      </c>
      <c r="HQ294" t="s">
        <v>3</v>
      </c>
      <c r="IK294">
        <v>0</v>
      </c>
    </row>
    <row r="295" spans="1:245" x14ac:dyDescent="0.2">
      <c r="A295">
        <v>17</v>
      </c>
      <c r="B295">
        <v>1</v>
      </c>
      <c r="D295">
        <f>ROW(EtalonRes!A631)</f>
        <v>631</v>
      </c>
      <c r="E295" t="s">
        <v>3</v>
      </c>
      <c r="F295" t="s">
        <v>397</v>
      </c>
      <c r="G295" t="s">
        <v>398</v>
      </c>
      <c r="H295" t="s">
        <v>91</v>
      </c>
      <c r="I295">
        <f>ROUND((100+180+170)*0.1/100,9)</f>
        <v>0.45</v>
      </c>
      <c r="J295">
        <v>0</v>
      </c>
      <c r="K295">
        <f>ROUND((100+180+170)*0.1/100,9)</f>
        <v>0.45</v>
      </c>
      <c r="O295">
        <f t="shared" si="575"/>
        <v>91.71</v>
      </c>
      <c r="P295">
        <f t="shared" si="576"/>
        <v>0.17</v>
      </c>
      <c r="Q295">
        <f t="shared" si="577"/>
        <v>0</v>
      </c>
      <c r="R295">
        <f t="shared" si="578"/>
        <v>0</v>
      </c>
      <c r="S295">
        <f t="shared" si="579"/>
        <v>91.54</v>
      </c>
      <c r="T295">
        <f t="shared" si="580"/>
        <v>0</v>
      </c>
      <c r="U295">
        <f t="shared" si="581"/>
        <v>0.17100000000000001</v>
      </c>
      <c r="V295">
        <f t="shared" si="582"/>
        <v>0</v>
      </c>
      <c r="W295">
        <f t="shared" si="583"/>
        <v>0</v>
      </c>
      <c r="X295">
        <f t="shared" si="584"/>
        <v>64.08</v>
      </c>
      <c r="Y295">
        <f t="shared" si="584"/>
        <v>9.15</v>
      </c>
      <c r="AA295">
        <v>-1</v>
      </c>
      <c r="AB295">
        <f t="shared" si="585"/>
        <v>203.8</v>
      </c>
      <c r="AC295">
        <f t="shared" si="586"/>
        <v>0.38</v>
      </c>
      <c r="AD295">
        <f t="shared" si="587"/>
        <v>0</v>
      </c>
      <c r="AE295">
        <f t="shared" si="588"/>
        <v>0</v>
      </c>
      <c r="AF295">
        <f t="shared" si="588"/>
        <v>203.42</v>
      </c>
      <c r="AG295">
        <f t="shared" si="589"/>
        <v>0</v>
      </c>
      <c r="AH295">
        <f t="shared" si="590"/>
        <v>0.38</v>
      </c>
      <c r="AI295">
        <f t="shared" si="590"/>
        <v>0</v>
      </c>
      <c r="AJ295">
        <f t="shared" si="591"/>
        <v>0</v>
      </c>
      <c r="AK295">
        <v>203.8</v>
      </c>
      <c r="AL295">
        <v>0.38</v>
      </c>
      <c r="AM295">
        <v>0</v>
      </c>
      <c r="AN295">
        <v>0</v>
      </c>
      <c r="AO295">
        <v>203.42</v>
      </c>
      <c r="AP295">
        <v>0</v>
      </c>
      <c r="AQ295">
        <v>0.38</v>
      </c>
      <c r="AR295">
        <v>0</v>
      </c>
      <c r="AS295">
        <v>0</v>
      </c>
      <c r="AT295">
        <v>70</v>
      </c>
      <c r="AU295">
        <v>10</v>
      </c>
      <c r="AV295">
        <v>1</v>
      </c>
      <c r="AW295">
        <v>1</v>
      </c>
      <c r="AZ295">
        <v>1</v>
      </c>
      <c r="BA295">
        <v>1</v>
      </c>
      <c r="BB295">
        <v>1</v>
      </c>
      <c r="BC295">
        <v>1</v>
      </c>
      <c r="BD295" t="s">
        <v>3</v>
      </c>
      <c r="BE295" t="s">
        <v>3</v>
      </c>
      <c r="BF295" t="s">
        <v>3</v>
      </c>
      <c r="BG295" t="s">
        <v>3</v>
      </c>
      <c r="BH295">
        <v>0</v>
      </c>
      <c r="BI295">
        <v>4</v>
      </c>
      <c r="BJ295" t="s">
        <v>399</v>
      </c>
      <c r="BM295">
        <v>0</v>
      </c>
      <c r="BN295">
        <v>0</v>
      </c>
      <c r="BO295" t="s">
        <v>3</v>
      </c>
      <c r="BP295">
        <v>0</v>
      </c>
      <c r="BQ295">
        <v>1</v>
      </c>
      <c r="BR295">
        <v>0</v>
      </c>
      <c r="BS295">
        <v>1</v>
      </c>
      <c r="BT295">
        <v>1</v>
      </c>
      <c r="BU295">
        <v>1</v>
      </c>
      <c r="BV295">
        <v>1</v>
      </c>
      <c r="BW295">
        <v>1</v>
      </c>
      <c r="BX295">
        <v>1</v>
      </c>
      <c r="BY295" t="s">
        <v>3</v>
      </c>
      <c r="BZ295">
        <v>70</v>
      </c>
      <c r="CA295">
        <v>10</v>
      </c>
      <c r="CB295" t="s">
        <v>3</v>
      </c>
      <c r="CE295">
        <v>0</v>
      </c>
      <c r="CF295">
        <v>0</v>
      </c>
      <c r="CG295">
        <v>0</v>
      </c>
      <c r="CM295">
        <v>0</v>
      </c>
      <c r="CN295" t="s">
        <v>3</v>
      </c>
      <c r="CO295">
        <v>0</v>
      </c>
      <c r="CP295">
        <f t="shared" si="592"/>
        <v>91.710000000000008</v>
      </c>
      <c r="CQ295">
        <f t="shared" si="593"/>
        <v>0.38</v>
      </c>
      <c r="CR295">
        <f t="shared" si="594"/>
        <v>0</v>
      </c>
      <c r="CS295">
        <f t="shared" si="595"/>
        <v>0</v>
      </c>
      <c r="CT295">
        <f t="shared" si="596"/>
        <v>203.42</v>
      </c>
      <c r="CU295">
        <f t="shared" si="597"/>
        <v>0</v>
      </c>
      <c r="CV295">
        <f t="shared" si="598"/>
        <v>0.38</v>
      </c>
      <c r="CW295">
        <f t="shared" si="599"/>
        <v>0</v>
      </c>
      <c r="CX295">
        <f t="shared" si="599"/>
        <v>0</v>
      </c>
      <c r="CY295">
        <f t="shared" si="600"/>
        <v>64.078000000000003</v>
      </c>
      <c r="CZ295">
        <f t="shared" si="601"/>
        <v>9.1540000000000017</v>
      </c>
      <c r="DC295" t="s">
        <v>3</v>
      </c>
      <c r="DD295" t="s">
        <v>3</v>
      </c>
      <c r="DE295" t="s">
        <v>3</v>
      </c>
      <c r="DF295" t="s">
        <v>3</v>
      </c>
      <c r="DG295" t="s">
        <v>3</v>
      </c>
      <c r="DH295" t="s">
        <v>3</v>
      </c>
      <c r="DI295" t="s">
        <v>3</v>
      </c>
      <c r="DJ295" t="s">
        <v>3</v>
      </c>
      <c r="DK295" t="s">
        <v>3</v>
      </c>
      <c r="DL295" t="s">
        <v>3</v>
      </c>
      <c r="DM295" t="s">
        <v>3</v>
      </c>
      <c r="DN295">
        <v>0</v>
      </c>
      <c r="DO295">
        <v>0</v>
      </c>
      <c r="DP295">
        <v>1</v>
      </c>
      <c r="DQ295">
        <v>1</v>
      </c>
      <c r="DU295">
        <v>1003</v>
      </c>
      <c r="DV295" t="s">
        <v>91</v>
      </c>
      <c r="DW295" t="s">
        <v>91</v>
      </c>
      <c r="DX295">
        <v>100</v>
      </c>
      <c r="DZ295" t="s">
        <v>3</v>
      </c>
      <c r="EA295" t="s">
        <v>3</v>
      </c>
      <c r="EB295" t="s">
        <v>3</v>
      </c>
      <c r="EC295" t="s">
        <v>3</v>
      </c>
      <c r="EE295">
        <v>1441815344</v>
      </c>
      <c r="EF295">
        <v>1</v>
      </c>
      <c r="EG295" t="s">
        <v>20</v>
      </c>
      <c r="EH295">
        <v>0</v>
      </c>
      <c r="EI295" t="s">
        <v>3</v>
      </c>
      <c r="EJ295">
        <v>4</v>
      </c>
      <c r="EK295">
        <v>0</v>
      </c>
      <c r="EL295" t="s">
        <v>21</v>
      </c>
      <c r="EM295" t="s">
        <v>22</v>
      </c>
      <c r="EO295" t="s">
        <v>3</v>
      </c>
      <c r="EQ295">
        <v>1024</v>
      </c>
      <c r="ER295">
        <v>203.8</v>
      </c>
      <c r="ES295">
        <v>0.38</v>
      </c>
      <c r="ET295">
        <v>0</v>
      </c>
      <c r="EU295">
        <v>0</v>
      </c>
      <c r="EV295">
        <v>203.42</v>
      </c>
      <c r="EW295">
        <v>0.38</v>
      </c>
      <c r="EX295">
        <v>0</v>
      </c>
      <c r="EY295">
        <v>0</v>
      </c>
      <c r="FQ295">
        <v>0</v>
      </c>
      <c r="FR295">
        <f t="shared" si="602"/>
        <v>0</v>
      </c>
      <c r="FS295">
        <v>0</v>
      </c>
      <c r="FX295">
        <v>70</v>
      </c>
      <c r="FY295">
        <v>10</v>
      </c>
      <c r="GA295" t="s">
        <v>3</v>
      </c>
      <c r="GD295">
        <v>0</v>
      </c>
      <c r="GF295">
        <v>1272303156</v>
      </c>
      <c r="GG295">
        <v>2</v>
      </c>
      <c r="GH295">
        <v>1</v>
      </c>
      <c r="GI295">
        <v>-2</v>
      </c>
      <c r="GJ295">
        <v>0</v>
      </c>
      <c r="GK295">
        <f>ROUND(R295*(R12)/100,2)</f>
        <v>0</v>
      </c>
      <c r="GL295">
        <f t="shared" si="603"/>
        <v>0</v>
      </c>
      <c r="GM295">
        <f t="shared" si="604"/>
        <v>164.94</v>
      </c>
      <c r="GN295">
        <f t="shared" si="605"/>
        <v>0</v>
      </c>
      <c r="GO295">
        <f t="shared" si="606"/>
        <v>0</v>
      </c>
      <c r="GP295">
        <f t="shared" si="607"/>
        <v>164.94</v>
      </c>
      <c r="GR295">
        <v>0</v>
      </c>
      <c r="GS295">
        <v>3</v>
      </c>
      <c r="GT295">
        <v>0</v>
      </c>
      <c r="GU295" t="s">
        <v>3</v>
      </c>
      <c r="GV295">
        <f t="shared" si="608"/>
        <v>0</v>
      </c>
      <c r="GW295">
        <v>1</v>
      </c>
      <c r="GX295">
        <f t="shared" si="609"/>
        <v>0</v>
      </c>
      <c r="HA295">
        <v>0</v>
      </c>
      <c r="HB295">
        <v>0</v>
      </c>
      <c r="HC295">
        <f t="shared" si="610"/>
        <v>0</v>
      </c>
      <c r="HE295" t="s">
        <v>3</v>
      </c>
      <c r="HF295" t="s">
        <v>3</v>
      </c>
      <c r="HM295" t="s">
        <v>3</v>
      </c>
      <c r="HN295" t="s">
        <v>3</v>
      </c>
      <c r="HO295" t="s">
        <v>3</v>
      </c>
      <c r="HP295" t="s">
        <v>3</v>
      </c>
      <c r="HQ295" t="s">
        <v>3</v>
      </c>
      <c r="IK295">
        <v>0</v>
      </c>
    </row>
    <row r="296" spans="1:245" x14ac:dyDescent="0.2">
      <c r="A296">
        <v>17</v>
      </c>
      <c r="B296">
        <v>1</v>
      </c>
      <c r="D296">
        <f>ROW(EtalonRes!A633)</f>
        <v>633</v>
      </c>
      <c r="E296" t="s">
        <v>400</v>
      </c>
      <c r="F296" t="s">
        <v>401</v>
      </c>
      <c r="G296" t="s">
        <v>402</v>
      </c>
      <c r="H296" t="s">
        <v>91</v>
      </c>
      <c r="I296">
        <f>ROUND((200+130+2500+600)*0.2*0.1/100,9)</f>
        <v>0.68600000000000005</v>
      </c>
      <c r="J296">
        <v>0</v>
      </c>
      <c r="K296">
        <f>ROUND((200+130+2500+600)*0.2*0.1/100,9)</f>
        <v>0.68600000000000005</v>
      </c>
      <c r="O296">
        <f t="shared" si="575"/>
        <v>3687.7</v>
      </c>
      <c r="P296">
        <f t="shared" si="576"/>
        <v>15.44</v>
      </c>
      <c r="Q296">
        <f t="shared" si="577"/>
        <v>0</v>
      </c>
      <c r="R296">
        <f t="shared" si="578"/>
        <v>0</v>
      </c>
      <c r="S296">
        <f t="shared" si="579"/>
        <v>3672.26</v>
      </c>
      <c r="T296">
        <f t="shared" si="580"/>
        <v>0</v>
      </c>
      <c r="U296">
        <f t="shared" si="581"/>
        <v>6.86</v>
      </c>
      <c r="V296">
        <f t="shared" si="582"/>
        <v>0</v>
      </c>
      <c r="W296">
        <f t="shared" si="583"/>
        <v>0</v>
      </c>
      <c r="X296">
        <f t="shared" si="584"/>
        <v>2570.58</v>
      </c>
      <c r="Y296">
        <f t="shared" si="584"/>
        <v>367.23</v>
      </c>
      <c r="AA296">
        <v>1473083510</v>
      </c>
      <c r="AB296">
        <f t="shared" si="585"/>
        <v>5375.66</v>
      </c>
      <c r="AC296">
        <f t="shared" si="586"/>
        <v>22.51</v>
      </c>
      <c r="AD296">
        <f t="shared" si="587"/>
        <v>0</v>
      </c>
      <c r="AE296">
        <f t="shared" si="588"/>
        <v>0</v>
      </c>
      <c r="AF296">
        <f t="shared" si="588"/>
        <v>5353.15</v>
      </c>
      <c r="AG296">
        <f t="shared" si="589"/>
        <v>0</v>
      </c>
      <c r="AH296">
        <f t="shared" si="590"/>
        <v>10</v>
      </c>
      <c r="AI296">
        <f t="shared" si="590"/>
        <v>0</v>
      </c>
      <c r="AJ296">
        <f t="shared" si="591"/>
        <v>0</v>
      </c>
      <c r="AK296">
        <v>5375.66</v>
      </c>
      <c r="AL296">
        <v>22.51</v>
      </c>
      <c r="AM296">
        <v>0</v>
      </c>
      <c r="AN296">
        <v>0</v>
      </c>
      <c r="AO296">
        <v>5353.15</v>
      </c>
      <c r="AP296">
        <v>0</v>
      </c>
      <c r="AQ296">
        <v>10</v>
      </c>
      <c r="AR296">
        <v>0</v>
      </c>
      <c r="AS296">
        <v>0</v>
      </c>
      <c r="AT296">
        <v>70</v>
      </c>
      <c r="AU296">
        <v>10</v>
      </c>
      <c r="AV296">
        <v>1</v>
      </c>
      <c r="AW296">
        <v>1</v>
      </c>
      <c r="AZ296">
        <v>1</v>
      </c>
      <c r="BA296">
        <v>1</v>
      </c>
      <c r="BB296">
        <v>1</v>
      </c>
      <c r="BC296">
        <v>1</v>
      </c>
      <c r="BD296" t="s">
        <v>3</v>
      </c>
      <c r="BE296" t="s">
        <v>3</v>
      </c>
      <c r="BF296" t="s">
        <v>3</v>
      </c>
      <c r="BG296" t="s">
        <v>3</v>
      </c>
      <c r="BH296">
        <v>0</v>
      </c>
      <c r="BI296">
        <v>4</v>
      </c>
      <c r="BJ296" t="s">
        <v>403</v>
      </c>
      <c r="BM296">
        <v>0</v>
      </c>
      <c r="BN296">
        <v>0</v>
      </c>
      <c r="BO296" t="s">
        <v>3</v>
      </c>
      <c r="BP296">
        <v>0</v>
      </c>
      <c r="BQ296">
        <v>1</v>
      </c>
      <c r="BR296">
        <v>0</v>
      </c>
      <c r="BS296">
        <v>1</v>
      </c>
      <c r="BT296">
        <v>1</v>
      </c>
      <c r="BU296">
        <v>1</v>
      </c>
      <c r="BV296">
        <v>1</v>
      </c>
      <c r="BW296">
        <v>1</v>
      </c>
      <c r="BX296">
        <v>1</v>
      </c>
      <c r="BY296" t="s">
        <v>3</v>
      </c>
      <c r="BZ296">
        <v>70</v>
      </c>
      <c r="CA296">
        <v>10</v>
      </c>
      <c r="CB296" t="s">
        <v>3</v>
      </c>
      <c r="CE296">
        <v>0</v>
      </c>
      <c r="CF296">
        <v>0</v>
      </c>
      <c r="CG296">
        <v>0</v>
      </c>
      <c r="CM296">
        <v>0</v>
      </c>
      <c r="CN296" t="s">
        <v>3</v>
      </c>
      <c r="CO296">
        <v>0</v>
      </c>
      <c r="CP296">
        <f t="shared" si="592"/>
        <v>3687.7000000000003</v>
      </c>
      <c r="CQ296">
        <f t="shared" si="593"/>
        <v>22.51</v>
      </c>
      <c r="CR296">
        <f t="shared" si="594"/>
        <v>0</v>
      </c>
      <c r="CS296">
        <f t="shared" si="595"/>
        <v>0</v>
      </c>
      <c r="CT296">
        <f t="shared" si="596"/>
        <v>5353.15</v>
      </c>
      <c r="CU296">
        <f t="shared" si="597"/>
        <v>0</v>
      </c>
      <c r="CV296">
        <f t="shared" si="598"/>
        <v>10</v>
      </c>
      <c r="CW296">
        <f t="shared" si="599"/>
        <v>0</v>
      </c>
      <c r="CX296">
        <f t="shared" si="599"/>
        <v>0</v>
      </c>
      <c r="CY296">
        <f t="shared" si="600"/>
        <v>2570.5820000000003</v>
      </c>
      <c r="CZ296">
        <f t="shared" si="601"/>
        <v>367.22600000000006</v>
      </c>
      <c r="DC296" t="s">
        <v>3</v>
      </c>
      <c r="DD296" t="s">
        <v>3</v>
      </c>
      <c r="DE296" t="s">
        <v>3</v>
      </c>
      <c r="DF296" t="s">
        <v>3</v>
      </c>
      <c r="DG296" t="s">
        <v>3</v>
      </c>
      <c r="DH296" t="s">
        <v>3</v>
      </c>
      <c r="DI296" t="s">
        <v>3</v>
      </c>
      <c r="DJ296" t="s">
        <v>3</v>
      </c>
      <c r="DK296" t="s">
        <v>3</v>
      </c>
      <c r="DL296" t="s">
        <v>3</v>
      </c>
      <c r="DM296" t="s">
        <v>3</v>
      </c>
      <c r="DN296">
        <v>0</v>
      </c>
      <c r="DO296">
        <v>0</v>
      </c>
      <c r="DP296">
        <v>1</v>
      </c>
      <c r="DQ296">
        <v>1</v>
      </c>
      <c r="DU296">
        <v>1003</v>
      </c>
      <c r="DV296" t="s">
        <v>91</v>
      </c>
      <c r="DW296" t="s">
        <v>91</v>
      </c>
      <c r="DX296">
        <v>100</v>
      </c>
      <c r="DZ296" t="s">
        <v>3</v>
      </c>
      <c r="EA296" t="s">
        <v>3</v>
      </c>
      <c r="EB296" t="s">
        <v>3</v>
      </c>
      <c r="EC296" t="s">
        <v>3</v>
      </c>
      <c r="EE296">
        <v>1441815344</v>
      </c>
      <c r="EF296">
        <v>1</v>
      </c>
      <c r="EG296" t="s">
        <v>20</v>
      </c>
      <c r="EH296">
        <v>0</v>
      </c>
      <c r="EI296" t="s">
        <v>3</v>
      </c>
      <c r="EJ296">
        <v>4</v>
      </c>
      <c r="EK296">
        <v>0</v>
      </c>
      <c r="EL296" t="s">
        <v>21</v>
      </c>
      <c r="EM296" t="s">
        <v>22</v>
      </c>
      <c r="EO296" t="s">
        <v>3</v>
      </c>
      <c r="EQ296">
        <v>0</v>
      </c>
      <c r="ER296">
        <v>5375.66</v>
      </c>
      <c r="ES296">
        <v>22.51</v>
      </c>
      <c r="ET296">
        <v>0</v>
      </c>
      <c r="EU296">
        <v>0</v>
      </c>
      <c r="EV296">
        <v>5353.15</v>
      </c>
      <c r="EW296">
        <v>10</v>
      </c>
      <c r="EX296">
        <v>0</v>
      </c>
      <c r="EY296">
        <v>0</v>
      </c>
      <c r="FQ296">
        <v>0</v>
      </c>
      <c r="FR296">
        <f t="shared" si="602"/>
        <v>0</v>
      </c>
      <c r="FS296">
        <v>0</v>
      </c>
      <c r="FX296">
        <v>70</v>
      </c>
      <c r="FY296">
        <v>10</v>
      </c>
      <c r="GA296" t="s">
        <v>3</v>
      </c>
      <c r="GD296">
        <v>0</v>
      </c>
      <c r="GF296">
        <v>1561334736</v>
      </c>
      <c r="GG296">
        <v>2</v>
      </c>
      <c r="GH296">
        <v>1</v>
      </c>
      <c r="GI296">
        <v>-2</v>
      </c>
      <c r="GJ296">
        <v>0</v>
      </c>
      <c r="GK296">
        <f>ROUND(R296*(R12)/100,2)</f>
        <v>0</v>
      </c>
      <c r="GL296">
        <f t="shared" si="603"/>
        <v>0</v>
      </c>
      <c r="GM296">
        <f t="shared" si="604"/>
        <v>6625.51</v>
      </c>
      <c r="GN296">
        <f t="shared" si="605"/>
        <v>0</v>
      </c>
      <c r="GO296">
        <f t="shared" si="606"/>
        <v>0</v>
      </c>
      <c r="GP296">
        <f t="shared" si="607"/>
        <v>6625.51</v>
      </c>
      <c r="GR296">
        <v>0</v>
      </c>
      <c r="GS296">
        <v>3</v>
      </c>
      <c r="GT296">
        <v>0</v>
      </c>
      <c r="GU296" t="s">
        <v>3</v>
      </c>
      <c r="GV296">
        <f t="shared" si="608"/>
        <v>0</v>
      </c>
      <c r="GW296">
        <v>1</v>
      </c>
      <c r="GX296">
        <f t="shared" si="609"/>
        <v>0</v>
      </c>
      <c r="HA296">
        <v>0</v>
      </c>
      <c r="HB296">
        <v>0</v>
      </c>
      <c r="HC296">
        <f t="shared" si="610"/>
        <v>0</v>
      </c>
      <c r="HE296" t="s">
        <v>3</v>
      </c>
      <c r="HF296" t="s">
        <v>3</v>
      </c>
      <c r="HM296" t="s">
        <v>3</v>
      </c>
      <c r="HN296" t="s">
        <v>3</v>
      </c>
      <c r="HO296" t="s">
        <v>3</v>
      </c>
      <c r="HP296" t="s">
        <v>3</v>
      </c>
      <c r="HQ296" t="s">
        <v>3</v>
      </c>
      <c r="IK296">
        <v>0</v>
      </c>
    </row>
    <row r="297" spans="1:245" x14ac:dyDescent="0.2">
      <c r="A297">
        <v>17</v>
      </c>
      <c r="B297">
        <v>1</v>
      </c>
      <c r="D297">
        <f>ROW(EtalonRes!A634)</f>
        <v>634</v>
      </c>
      <c r="E297" t="s">
        <v>3</v>
      </c>
      <c r="F297" t="s">
        <v>404</v>
      </c>
      <c r="G297" t="s">
        <v>405</v>
      </c>
      <c r="H297" t="s">
        <v>91</v>
      </c>
      <c r="I297">
        <f>ROUND((200+130+2500+600)*0.1/100,9)</f>
        <v>3.43</v>
      </c>
      <c r="J297">
        <v>0</v>
      </c>
      <c r="K297">
        <f>ROUND((200+130+2500+600)*0.1/100,9)</f>
        <v>3.43</v>
      </c>
      <c r="O297">
        <f t="shared" si="575"/>
        <v>605.94000000000005</v>
      </c>
      <c r="P297">
        <f t="shared" si="576"/>
        <v>0</v>
      </c>
      <c r="Q297">
        <f t="shared" si="577"/>
        <v>0</v>
      </c>
      <c r="R297">
        <f t="shared" si="578"/>
        <v>0</v>
      </c>
      <c r="S297">
        <f t="shared" si="579"/>
        <v>605.94000000000005</v>
      </c>
      <c r="T297">
        <f t="shared" si="580"/>
        <v>0</v>
      </c>
      <c r="U297">
        <f t="shared" si="581"/>
        <v>1.1319000000000001</v>
      </c>
      <c r="V297">
        <f t="shared" si="582"/>
        <v>0</v>
      </c>
      <c r="W297">
        <f t="shared" si="583"/>
        <v>0</v>
      </c>
      <c r="X297">
        <f t="shared" si="584"/>
        <v>424.16</v>
      </c>
      <c r="Y297">
        <f t="shared" si="584"/>
        <v>60.59</v>
      </c>
      <c r="AA297">
        <v>-1</v>
      </c>
      <c r="AB297">
        <f t="shared" si="585"/>
        <v>176.66</v>
      </c>
      <c r="AC297">
        <f t="shared" si="586"/>
        <v>0</v>
      </c>
      <c r="AD297">
        <f t="shared" si="587"/>
        <v>0</v>
      </c>
      <c r="AE297">
        <f t="shared" si="588"/>
        <v>0</v>
      </c>
      <c r="AF297">
        <f t="shared" si="588"/>
        <v>176.66</v>
      </c>
      <c r="AG297">
        <f t="shared" si="589"/>
        <v>0</v>
      </c>
      <c r="AH297">
        <f t="shared" si="590"/>
        <v>0.33</v>
      </c>
      <c r="AI297">
        <f t="shared" si="590"/>
        <v>0</v>
      </c>
      <c r="AJ297">
        <f t="shared" si="591"/>
        <v>0</v>
      </c>
      <c r="AK297">
        <v>176.66</v>
      </c>
      <c r="AL297">
        <v>0</v>
      </c>
      <c r="AM297">
        <v>0</v>
      </c>
      <c r="AN297">
        <v>0</v>
      </c>
      <c r="AO297">
        <v>176.66</v>
      </c>
      <c r="AP297">
        <v>0</v>
      </c>
      <c r="AQ297">
        <v>0.33</v>
      </c>
      <c r="AR297">
        <v>0</v>
      </c>
      <c r="AS297">
        <v>0</v>
      </c>
      <c r="AT297">
        <v>70</v>
      </c>
      <c r="AU297">
        <v>10</v>
      </c>
      <c r="AV297">
        <v>1</v>
      </c>
      <c r="AW297">
        <v>1</v>
      </c>
      <c r="AZ297">
        <v>1</v>
      </c>
      <c r="BA297">
        <v>1</v>
      </c>
      <c r="BB297">
        <v>1</v>
      </c>
      <c r="BC297">
        <v>1</v>
      </c>
      <c r="BD297" t="s">
        <v>3</v>
      </c>
      <c r="BE297" t="s">
        <v>3</v>
      </c>
      <c r="BF297" t="s">
        <v>3</v>
      </c>
      <c r="BG297" t="s">
        <v>3</v>
      </c>
      <c r="BH297">
        <v>0</v>
      </c>
      <c r="BI297">
        <v>4</v>
      </c>
      <c r="BJ297" t="s">
        <v>406</v>
      </c>
      <c r="BM297">
        <v>0</v>
      </c>
      <c r="BN297">
        <v>0</v>
      </c>
      <c r="BO297" t="s">
        <v>3</v>
      </c>
      <c r="BP297">
        <v>0</v>
      </c>
      <c r="BQ297">
        <v>1</v>
      </c>
      <c r="BR297">
        <v>0</v>
      </c>
      <c r="BS297">
        <v>1</v>
      </c>
      <c r="BT297">
        <v>1</v>
      </c>
      <c r="BU297">
        <v>1</v>
      </c>
      <c r="BV297">
        <v>1</v>
      </c>
      <c r="BW297">
        <v>1</v>
      </c>
      <c r="BX297">
        <v>1</v>
      </c>
      <c r="BY297" t="s">
        <v>3</v>
      </c>
      <c r="BZ297">
        <v>70</v>
      </c>
      <c r="CA297">
        <v>10</v>
      </c>
      <c r="CB297" t="s">
        <v>3</v>
      </c>
      <c r="CE297">
        <v>0</v>
      </c>
      <c r="CF297">
        <v>0</v>
      </c>
      <c r="CG297">
        <v>0</v>
      </c>
      <c r="CM297">
        <v>0</v>
      </c>
      <c r="CN297" t="s">
        <v>3</v>
      </c>
      <c r="CO297">
        <v>0</v>
      </c>
      <c r="CP297">
        <f t="shared" si="592"/>
        <v>605.94000000000005</v>
      </c>
      <c r="CQ297">
        <f t="shared" si="593"/>
        <v>0</v>
      </c>
      <c r="CR297">
        <f t="shared" si="594"/>
        <v>0</v>
      </c>
      <c r="CS297">
        <f t="shared" si="595"/>
        <v>0</v>
      </c>
      <c r="CT297">
        <f t="shared" si="596"/>
        <v>176.66</v>
      </c>
      <c r="CU297">
        <f t="shared" si="597"/>
        <v>0</v>
      </c>
      <c r="CV297">
        <f t="shared" si="598"/>
        <v>0.33</v>
      </c>
      <c r="CW297">
        <f t="shared" si="599"/>
        <v>0</v>
      </c>
      <c r="CX297">
        <f t="shared" si="599"/>
        <v>0</v>
      </c>
      <c r="CY297">
        <f t="shared" si="600"/>
        <v>424.15800000000002</v>
      </c>
      <c r="CZ297">
        <f t="shared" si="601"/>
        <v>60.594000000000008</v>
      </c>
      <c r="DC297" t="s">
        <v>3</v>
      </c>
      <c r="DD297" t="s">
        <v>3</v>
      </c>
      <c r="DE297" t="s">
        <v>3</v>
      </c>
      <c r="DF297" t="s">
        <v>3</v>
      </c>
      <c r="DG297" t="s">
        <v>3</v>
      </c>
      <c r="DH297" t="s">
        <v>3</v>
      </c>
      <c r="DI297" t="s">
        <v>3</v>
      </c>
      <c r="DJ297" t="s">
        <v>3</v>
      </c>
      <c r="DK297" t="s">
        <v>3</v>
      </c>
      <c r="DL297" t="s">
        <v>3</v>
      </c>
      <c r="DM297" t="s">
        <v>3</v>
      </c>
      <c r="DN297">
        <v>0</v>
      </c>
      <c r="DO297">
        <v>0</v>
      </c>
      <c r="DP297">
        <v>1</v>
      </c>
      <c r="DQ297">
        <v>1</v>
      </c>
      <c r="DU297">
        <v>1003</v>
      </c>
      <c r="DV297" t="s">
        <v>91</v>
      </c>
      <c r="DW297" t="s">
        <v>91</v>
      </c>
      <c r="DX297">
        <v>100</v>
      </c>
      <c r="DZ297" t="s">
        <v>3</v>
      </c>
      <c r="EA297" t="s">
        <v>3</v>
      </c>
      <c r="EB297" t="s">
        <v>3</v>
      </c>
      <c r="EC297" t="s">
        <v>3</v>
      </c>
      <c r="EE297">
        <v>1441815344</v>
      </c>
      <c r="EF297">
        <v>1</v>
      </c>
      <c r="EG297" t="s">
        <v>20</v>
      </c>
      <c r="EH297">
        <v>0</v>
      </c>
      <c r="EI297" t="s">
        <v>3</v>
      </c>
      <c r="EJ297">
        <v>4</v>
      </c>
      <c r="EK297">
        <v>0</v>
      </c>
      <c r="EL297" t="s">
        <v>21</v>
      </c>
      <c r="EM297" t="s">
        <v>22</v>
      </c>
      <c r="EO297" t="s">
        <v>3</v>
      </c>
      <c r="EQ297">
        <v>1024</v>
      </c>
      <c r="ER297">
        <v>176.66</v>
      </c>
      <c r="ES297">
        <v>0</v>
      </c>
      <c r="ET297">
        <v>0</v>
      </c>
      <c r="EU297">
        <v>0</v>
      </c>
      <c r="EV297">
        <v>176.66</v>
      </c>
      <c r="EW297">
        <v>0.33</v>
      </c>
      <c r="EX297">
        <v>0</v>
      </c>
      <c r="EY297">
        <v>0</v>
      </c>
      <c r="FQ297">
        <v>0</v>
      </c>
      <c r="FR297">
        <f t="shared" si="602"/>
        <v>0</v>
      </c>
      <c r="FS297">
        <v>0</v>
      </c>
      <c r="FX297">
        <v>70</v>
      </c>
      <c r="FY297">
        <v>10</v>
      </c>
      <c r="GA297" t="s">
        <v>3</v>
      </c>
      <c r="GD297">
        <v>0</v>
      </c>
      <c r="GF297">
        <v>1903744976</v>
      </c>
      <c r="GG297">
        <v>2</v>
      </c>
      <c r="GH297">
        <v>1</v>
      </c>
      <c r="GI297">
        <v>-2</v>
      </c>
      <c r="GJ297">
        <v>0</v>
      </c>
      <c r="GK297">
        <f>ROUND(R297*(R12)/100,2)</f>
        <v>0</v>
      </c>
      <c r="GL297">
        <f t="shared" si="603"/>
        <v>0</v>
      </c>
      <c r="GM297">
        <f t="shared" si="604"/>
        <v>1090.69</v>
      </c>
      <c r="GN297">
        <f t="shared" si="605"/>
        <v>0</v>
      </c>
      <c r="GO297">
        <f t="shared" si="606"/>
        <v>0</v>
      </c>
      <c r="GP297">
        <f t="shared" si="607"/>
        <v>1090.69</v>
      </c>
      <c r="GR297">
        <v>0</v>
      </c>
      <c r="GS297">
        <v>3</v>
      </c>
      <c r="GT297">
        <v>0</v>
      </c>
      <c r="GU297" t="s">
        <v>3</v>
      </c>
      <c r="GV297">
        <f t="shared" si="608"/>
        <v>0</v>
      </c>
      <c r="GW297">
        <v>1</v>
      </c>
      <c r="GX297">
        <f t="shared" si="609"/>
        <v>0</v>
      </c>
      <c r="HA297">
        <v>0</v>
      </c>
      <c r="HB297">
        <v>0</v>
      </c>
      <c r="HC297">
        <f t="shared" si="610"/>
        <v>0</v>
      </c>
      <c r="HE297" t="s">
        <v>3</v>
      </c>
      <c r="HF297" t="s">
        <v>3</v>
      </c>
      <c r="HM297" t="s">
        <v>3</v>
      </c>
      <c r="HN297" t="s">
        <v>3</v>
      </c>
      <c r="HO297" t="s">
        <v>3</v>
      </c>
      <c r="HP297" t="s">
        <v>3</v>
      </c>
      <c r="HQ297" t="s">
        <v>3</v>
      </c>
      <c r="IK297">
        <v>0</v>
      </c>
    </row>
    <row r="298" spans="1:245" x14ac:dyDescent="0.2">
      <c r="A298">
        <v>19</v>
      </c>
      <c r="B298">
        <v>1</v>
      </c>
      <c r="F298" t="s">
        <v>3</v>
      </c>
      <c r="G298" t="s">
        <v>134</v>
      </c>
      <c r="H298" t="s">
        <v>3</v>
      </c>
      <c r="AA298">
        <v>1</v>
      </c>
      <c r="IK298">
        <v>0</v>
      </c>
    </row>
    <row r="299" spans="1:245" x14ac:dyDescent="0.2">
      <c r="A299">
        <v>19</v>
      </c>
      <c r="B299">
        <v>1</v>
      </c>
      <c r="F299" t="s">
        <v>3</v>
      </c>
      <c r="G299" t="s">
        <v>316</v>
      </c>
      <c r="H299" t="s">
        <v>3</v>
      </c>
      <c r="AA299">
        <v>1</v>
      </c>
      <c r="IK299">
        <v>0</v>
      </c>
    </row>
    <row r="300" spans="1:245" x14ac:dyDescent="0.2">
      <c r="A300">
        <v>17</v>
      </c>
      <c r="B300">
        <v>1</v>
      </c>
      <c r="C300">
        <f>ROW(SmtRes!A468)</f>
        <v>468</v>
      </c>
      <c r="D300">
        <f>ROW(EtalonRes!A635)</f>
        <v>635</v>
      </c>
      <c r="E300" t="s">
        <v>3</v>
      </c>
      <c r="F300" t="s">
        <v>317</v>
      </c>
      <c r="G300" t="s">
        <v>318</v>
      </c>
      <c r="H300" t="s">
        <v>18</v>
      </c>
      <c r="I300">
        <f>ROUND(1+1,9)</f>
        <v>2</v>
      </c>
      <c r="J300">
        <v>0</v>
      </c>
      <c r="K300">
        <f>ROUND(1+1,9)</f>
        <v>2</v>
      </c>
      <c r="O300">
        <f t="shared" ref="O300:O307" si="611">ROUND(CP300,2)</f>
        <v>8743.7999999999993</v>
      </c>
      <c r="P300">
        <f t="shared" ref="P300:P307" si="612">ROUND(CQ300*I300,2)</f>
        <v>0</v>
      </c>
      <c r="Q300">
        <f t="shared" ref="Q300:Q307" si="613">ROUND(CR300*I300,2)</f>
        <v>0</v>
      </c>
      <c r="R300">
        <f t="shared" ref="R300:R307" si="614">ROUND(CS300*I300,2)</f>
        <v>0</v>
      </c>
      <c r="S300">
        <f t="shared" ref="S300:S307" si="615">ROUND(CT300*I300,2)</f>
        <v>8743.7999999999993</v>
      </c>
      <c r="T300">
        <f t="shared" ref="T300:T307" si="616">ROUND(CU300*I300,2)</f>
        <v>0</v>
      </c>
      <c r="U300">
        <f t="shared" ref="U300:U307" si="617">CV300*I300</f>
        <v>14.16</v>
      </c>
      <c r="V300">
        <f t="shared" ref="V300:V307" si="618">CW300*I300</f>
        <v>0</v>
      </c>
      <c r="W300">
        <f t="shared" ref="W300:W307" si="619">ROUND(CX300*I300,2)</f>
        <v>0</v>
      </c>
      <c r="X300">
        <f t="shared" ref="X300:Y307" si="620">ROUND(CY300,2)</f>
        <v>6120.66</v>
      </c>
      <c r="Y300">
        <f t="shared" si="620"/>
        <v>874.38</v>
      </c>
      <c r="AA300">
        <v>-1</v>
      </c>
      <c r="AB300">
        <f t="shared" ref="AB300:AB307" si="621">ROUND((AC300+AD300+AF300),6)</f>
        <v>4371.8999999999996</v>
      </c>
      <c r="AC300">
        <f>ROUND(((ES300*118)),6)</f>
        <v>0</v>
      </c>
      <c r="AD300">
        <f>ROUND(((((ET300*118))-((EU300*118)))+AE300),6)</f>
        <v>0</v>
      </c>
      <c r="AE300">
        <f>ROUND(((EU300*118)),6)</f>
        <v>0</v>
      </c>
      <c r="AF300">
        <f>ROUND(((EV300*118)),6)</f>
        <v>4371.8999999999996</v>
      </c>
      <c r="AG300">
        <f t="shared" ref="AG300:AG307" si="622">ROUND((AP300),6)</f>
        <v>0</v>
      </c>
      <c r="AH300">
        <f>((EW300*118))</f>
        <v>7.08</v>
      </c>
      <c r="AI300">
        <f>((EX300*118))</f>
        <v>0</v>
      </c>
      <c r="AJ300">
        <f t="shared" ref="AJ300:AJ307" si="623">(AS300)</f>
        <v>0</v>
      </c>
      <c r="AK300">
        <v>37.049999999999997</v>
      </c>
      <c r="AL300">
        <v>0</v>
      </c>
      <c r="AM300">
        <v>0</v>
      </c>
      <c r="AN300">
        <v>0</v>
      </c>
      <c r="AO300">
        <v>37.049999999999997</v>
      </c>
      <c r="AP300">
        <v>0</v>
      </c>
      <c r="AQ300">
        <v>0.06</v>
      </c>
      <c r="AR300">
        <v>0</v>
      </c>
      <c r="AS300">
        <v>0</v>
      </c>
      <c r="AT300">
        <v>70</v>
      </c>
      <c r="AU300">
        <v>10</v>
      </c>
      <c r="AV300">
        <v>1</v>
      </c>
      <c r="AW300">
        <v>1</v>
      </c>
      <c r="AZ300">
        <v>1</v>
      </c>
      <c r="BA300">
        <v>1</v>
      </c>
      <c r="BB300">
        <v>1</v>
      </c>
      <c r="BC300">
        <v>1</v>
      </c>
      <c r="BD300" t="s">
        <v>3</v>
      </c>
      <c r="BE300" t="s">
        <v>3</v>
      </c>
      <c r="BF300" t="s">
        <v>3</v>
      </c>
      <c r="BG300" t="s">
        <v>3</v>
      </c>
      <c r="BH300">
        <v>0</v>
      </c>
      <c r="BI300">
        <v>4</v>
      </c>
      <c r="BJ300" t="s">
        <v>319</v>
      </c>
      <c r="BM300">
        <v>0</v>
      </c>
      <c r="BN300">
        <v>0</v>
      </c>
      <c r="BO300" t="s">
        <v>3</v>
      </c>
      <c r="BP300">
        <v>0</v>
      </c>
      <c r="BQ300">
        <v>1</v>
      </c>
      <c r="BR300">
        <v>0</v>
      </c>
      <c r="BS300">
        <v>1</v>
      </c>
      <c r="BT300">
        <v>1</v>
      </c>
      <c r="BU300">
        <v>1</v>
      </c>
      <c r="BV300">
        <v>1</v>
      </c>
      <c r="BW300">
        <v>1</v>
      </c>
      <c r="BX300">
        <v>1</v>
      </c>
      <c r="BY300" t="s">
        <v>3</v>
      </c>
      <c r="BZ300">
        <v>70</v>
      </c>
      <c r="CA300">
        <v>10</v>
      </c>
      <c r="CB300" t="s">
        <v>3</v>
      </c>
      <c r="CE300">
        <v>0</v>
      </c>
      <c r="CF300">
        <v>0</v>
      </c>
      <c r="CG300">
        <v>0</v>
      </c>
      <c r="CM300">
        <v>0</v>
      </c>
      <c r="CN300" t="s">
        <v>3</v>
      </c>
      <c r="CO300">
        <v>0</v>
      </c>
      <c r="CP300">
        <f t="shared" ref="CP300:CP307" si="624">(P300+Q300+S300)</f>
        <v>8743.7999999999993</v>
      </c>
      <c r="CQ300">
        <f t="shared" ref="CQ300:CQ307" si="625">(AC300*BC300*AW300)</f>
        <v>0</v>
      </c>
      <c r="CR300">
        <f>(((((ET300*118))*BB300-((EU300*118))*BS300)+AE300*BS300)*AV300)</f>
        <v>0</v>
      </c>
      <c r="CS300">
        <f t="shared" ref="CS300:CS307" si="626">(AE300*BS300*AV300)</f>
        <v>0</v>
      </c>
      <c r="CT300">
        <f t="shared" ref="CT300:CT307" si="627">(AF300*BA300*AV300)</f>
        <v>4371.8999999999996</v>
      </c>
      <c r="CU300">
        <f t="shared" ref="CU300:CU307" si="628">AG300</f>
        <v>0</v>
      </c>
      <c r="CV300">
        <f t="shared" ref="CV300:CV307" si="629">(AH300*AV300)</f>
        <v>7.08</v>
      </c>
      <c r="CW300">
        <f t="shared" ref="CW300:CX307" si="630">AI300</f>
        <v>0</v>
      </c>
      <c r="CX300">
        <f t="shared" si="630"/>
        <v>0</v>
      </c>
      <c r="CY300">
        <f t="shared" ref="CY300:CY307" si="631">((S300*BZ300)/100)</f>
        <v>6120.66</v>
      </c>
      <c r="CZ300">
        <f t="shared" ref="CZ300:CZ307" si="632">((S300*CA300)/100)</f>
        <v>874.38</v>
      </c>
      <c r="DC300" t="s">
        <v>3</v>
      </c>
      <c r="DD300" t="s">
        <v>320</v>
      </c>
      <c r="DE300" t="s">
        <v>320</v>
      </c>
      <c r="DF300" t="s">
        <v>320</v>
      </c>
      <c r="DG300" t="s">
        <v>320</v>
      </c>
      <c r="DH300" t="s">
        <v>3</v>
      </c>
      <c r="DI300" t="s">
        <v>320</v>
      </c>
      <c r="DJ300" t="s">
        <v>320</v>
      </c>
      <c r="DK300" t="s">
        <v>3</v>
      </c>
      <c r="DL300" t="s">
        <v>3</v>
      </c>
      <c r="DM300" t="s">
        <v>3</v>
      </c>
      <c r="DN300">
        <v>0</v>
      </c>
      <c r="DO300">
        <v>0</v>
      </c>
      <c r="DP300">
        <v>1</v>
      </c>
      <c r="DQ300">
        <v>1</v>
      </c>
      <c r="DU300">
        <v>16987630</v>
      </c>
      <c r="DV300" t="s">
        <v>18</v>
      </c>
      <c r="DW300" t="s">
        <v>18</v>
      </c>
      <c r="DX300">
        <v>1</v>
      </c>
      <c r="DZ300" t="s">
        <v>3</v>
      </c>
      <c r="EA300" t="s">
        <v>3</v>
      </c>
      <c r="EB300" t="s">
        <v>3</v>
      </c>
      <c r="EC300" t="s">
        <v>3</v>
      </c>
      <c r="EE300">
        <v>1441815344</v>
      </c>
      <c r="EF300">
        <v>1</v>
      </c>
      <c r="EG300" t="s">
        <v>20</v>
      </c>
      <c r="EH300">
        <v>0</v>
      </c>
      <c r="EI300" t="s">
        <v>3</v>
      </c>
      <c r="EJ300">
        <v>4</v>
      </c>
      <c r="EK300">
        <v>0</v>
      </c>
      <c r="EL300" t="s">
        <v>21</v>
      </c>
      <c r="EM300" t="s">
        <v>22</v>
      </c>
      <c r="EO300" t="s">
        <v>3</v>
      </c>
      <c r="EQ300">
        <v>1024</v>
      </c>
      <c r="ER300">
        <v>37.049999999999997</v>
      </c>
      <c r="ES300">
        <v>0</v>
      </c>
      <c r="ET300">
        <v>0</v>
      </c>
      <c r="EU300">
        <v>0</v>
      </c>
      <c r="EV300">
        <v>37.049999999999997</v>
      </c>
      <c r="EW300">
        <v>0.06</v>
      </c>
      <c r="EX300">
        <v>0</v>
      </c>
      <c r="EY300">
        <v>0</v>
      </c>
      <c r="FQ300">
        <v>0</v>
      </c>
      <c r="FR300">
        <f t="shared" ref="FR300:FR307" si="633">ROUND(IF(BI300=3,GM300,0),2)</f>
        <v>0</v>
      </c>
      <c r="FS300">
        <v>0</v>
      </c>
      <c r="FX300">
        <v>70</v>
      </c>
      <c r="FY300">
        <v>10</v>
      </c>
      <c r="GA300" t="s">
        <v>3</v>
      </c>
      <c r="GD300">
        <v>0</v>
      </c>
      <c r="GF300">
        <v>57174013</v>
      </c>
      <c r="GG300">
        <v>2</v>
      </c>
      <c r="GH300">
        <v>1</v>
      </c>
      <c r="GI300">
        <v>-2</v>
      </c>
      <c r="GJ300">
        <v>0</v>
      </c>
      <c r="GK300">
        <f>ROUND(R300*(R12)/100,2)</f>
        <v>0</v>
      </c>
      <c r="GL300">
        <f t="shared" ref="GL300:GL307" si="634">ROUND(IF(AND(BH300=3,BI300=3,FS300&lt;&gt;0),P300,0),2)</f>
        <v>0</v>
      </c>
      <c r="GM300">
        <f t="shared" ref="GM300:GM307" si="635">ROUND(O300+X300+Y300+GK300,2)+GX300</f>
        <v>15738.84</v>
      </c>
      <c r="GN300">
        <f t="shared" ref="GN300:GN307" si="636">IF(OR(BI300=0,BI300=1),GM300-GX300,0)</f>
        <v>0</v>
      </c>
      <c r="GO300">
        <f t="shared" ref="GO300:GO307" si="637">IF(BI300=2,GM300-GX300,0)</f>
        <v>0</v>
      </c>
      <c r="GP300">
        <f t="shared" ref="GP300:GP307" si="638">IF(BI300=4,GM300-GX300,0)</f>
        <v>15738.84</v>
      </c>
      <c r="GR300">
        <v>0</v>
      </c>
      <c r="GS300">
        <v>3</v>
      </c>
      <c r="GT300">
        <v>0</v>
      </c>
      <c r="GU300" t="s">
        <v>3</v>
      </c>
      <c r="GV300">
        <f t="shared" ref="GV300:GV307" si="639">ROUND((GT300),6)</f>
        <v>0</v>
      </c>
      <c r="GW300">
        <v>1</v>
      </c>
      <c r="GX300">
        <f t="shared" ref="GX300:GX307" si="640">ROUND(HC300*I300,2)</f>
        <v>0</v>
      </c>
      <c r="HA300">
        <v>0</v>
      </c>
      <c r="HB300">
        <v>0</v>
      </c>
      <c r="HC300">
        <f t="shared" ref="HC300:HC307" si="641">GV300*GW300</f>
        <v>0</v>
      </c>
      <c r="HE300" t="s">
        <v>3</v>
      </c>
      <c r="HF300" t="s">
        <v>3</v>
      </c>
      <c r="HM300" t="s">
        <v>3</v>
      </c>
      <c r="HN300" t="s">
        <v>3</v>
      </c>
      <c r="HO300" t="s">
        <v>3</v>
      </c>
      <c r="HP300" t="s">
        <v>3</v>
      </c>
      <c r="HQ300" t="s">
        <v>3</v>
      </c>
      <c r="IK300">
        <v>0</v>
      </c>
    </row>
    <row r="301" spans="1:245" x14ac:dyDescent="0.2">
      <c r="A301">
        <v>17</v>
      </c>
      <c r="B301">
        <v>1</v>
      </c>
      <c r="C301">
        <f>ROW(SmtRes!A470)</f>
        <v>470</v>
      </c>
      <c r="D301">
        <f>ROW(EtalonRes!A637)</f>
        <v>637</v>
      </c>
      <c r="E301" t="s">
        <v>3</v>
      </c>
      <c r="F301" t="s">
        <v>321</v>
      </c>
      <c r="G301" t="s">
        <v>322</v>
      </c>
      <c r="H301" t="s">
        <v>18</v>
      </c>
      <c r="I301">
        <f>ROUND(1+1,9)</f>
        <v>2</v>
      </c>
      <c r="J301">
        <v>0</v>
      </c>
      <c r="K301">
        <f>ROUND(1+1,9)</f>
        <v>2</v>
      </c>
      <c r="O301">
        <f t="shared" si="611"/>
        <v>1000.56</v>
      </c>
      <c r="P301">
        <f t="shared" si="612"/>
        <v>12.56</v>
      </c>
      <c r="Q301">
        <f t="shared" si="613"/>
        <v>0</v>
      </c>
      <c r="R301">
        <f t="shared" si="614"/>
        <v>0</v>
      </c>
      <c r="S301">
        <f t="shared" si="615"/>
        <v>988</v>
      </c>
      <c r="T301">
        <f t="shared" si="616"/>
        <v>0</v>
      </c>
      <c r="U301">
        <f t="shared" si="617"/>
        <v>1.6</v>
      </c>
      <c r="V301">
        <f t="shared" si="618"/>
        <v>0</v>
      </c>
      <c r="W301">
        <f t="shared" si="619"/>
        <v>0</v>
      </c>
      <c r="X301">
        <f t="shared" si="620"/>
        <v>691.6</v>
      </c>
      <c r="Y301">
        <f t="shared" si="620"/>
        <v>98.8</v>
      </c>
      <c r="AA301">
        <v>-1</v>
      </c>
      <c r="AB301">
        <f t="shared" si="621"/>
        <v>500.28</v>
      </c>
      <c r="AC301">
        <f>ROUND(((ES301*4)),6)</f>
        <v>6.28</v>
      </c>
      <c r="AD301">
        <f>ROUND(((((ET301*4))-((EU301*4)))+AE301),6)</f>
        <v>0</v>
      </c>
      <c r="AE301">
        <f>ROUND(((EU301*4)),6)</f>
        <v>0</v>
      </c>
      <c r="AF301">
        <f>ROUND(((EV301*4)),6)</f>
        <v>494</v>
      </c>
      <c r="AG301">
        <f t="shared" si="622"/>
        <v>0</v>
      </c>
      <c r="AH301">
        <f>((EW301*4))</f>
        <v>0.8</v>
      </c>
      <c r="AI301">
        <f>((EX301*4))</f>
        <v>0</v>
      </c>
      <c r="AJ301">
        <f t="shared" si="623"/>
        <v>0</v>
      </c>
      <c r="AK301">
        <v>125.07</v>
      </c>
      <c r="AL301">
        <v>1.57</v>
      </c>
      <c r="AM301">
        <v>0</v>
      </c>
      <c r="AN301">
        <v>0</v>
      </c>
      <c r="AO301">
        <v>123.5</v>
      </c>
      <c r="AP301">
        <v>0</v>
      </c>
      <c r="AQ301">
        <v>0.2</v>
      </c>
      <c r="AR301">
        <v>0</v>
      </c>
      <c r="AS301">
        <v>0</v>
      </c>
      <c r="AT301">
        <v>70</v>
      </c>
      <c r="AU301">
        <v>10</v>
      </c>
      <c r="AV301">
        <v>1</v>
      </c>
      <c r="AW301">
        <v>1</v>
      </c>
      <c r="AZ301">
        <v>1</v>
      </c>
      <c r="BA301">
        <v>1</v>
      </c>
      <c r="BB301">
        <v>1</v>
      </c>
      <c r="BC301">
        <v>1</v>
      </c>
      <c r="BD301" t="s">
        <v>3</v>
      </c>
      <c r="BE301" t="s">
        <v>3</v>
      </c>
      <c r="BF301" t="s">
        <v>3</v>
      </c>
      <c r="BG301" t="s">
        <v>3</v>
      </c>
      <c r="BH301">
        <v>0</v>
      </c>
      <c r="BI301">
        <v>4</v>
      </c>
      <c r="BJ301" t="s">
        <v>323</v>
      </c>
      <c r="BM301">
        <v>0</v>
      </c>
      <c r="BN301">
        <v>0</v>
      </c>
      <c r="BO301" t="s">
        <v>3</v>
      </c>
      <c r="BP301">
        <v>0</v>
      </c>
      <c r="BQ301">
        <v>1</v>
      </c>
      <c r="BR301">
        <v>0</v>
      </c>
      <c r="BS301">
        <v>1</v>
      </c>
      <c r="BT301">
        <v>1</v>
      </c>
      <c r="BU301">
        <v>1</v>
      </c>
      <c r="BV301">
        <v>1</v>
      </c>
      <c r="BW301">
        <v>1</v>
      </c>
      <c r="BX301">
        <v>1</v>
      </c>
      <c r="BY301" t="s">
        <v>3</v>
      </c>
      <c r="BZ301">
        <v>70</v>
      </c>
      <c r="CA301">
        <v>10</v>
      </c>
      <c r="CB301" t="s">
        <v>3</v>
      </c>
      <c r="CE301">
        <v>0</v>
      </c>
      <c r="CF301">
        <v>0</v>
      </c>
      <c r="CG301">
        <v>0</v>
      </c>
      <c r="CM301">
        <v>0</v>
      </c>
      <c r="CN301" t="s">
        <v>3</v>
      </c>
      <c r="CO301">
        <v>0</v>
      </c>
      <c r="CP301">
        <f t="shared" si="624"/>
        <v>1000.56</v>
      </c>
      <c r="CQ301">
        <f t="shared" si="625"/>
        <v>6.28</v>
      </c>
      <c r="CR301">
        <f>(((((ET301*4))*BB301-((EU301*4))*BS301)+AE301*BS301)*AV301)</f>
        <v>0</v>
      </c>
      <c r="CS301">
        <f t="shared" si="626"/>
        <v>0</v>
      </c>
      <c r="CT301">
        <f t="shared" si="627"/>
        <v>494</v>
      </c>
      <c r="CU301">
        <f t="shared" si="628"/>
        <v>0</v>
      </c>
      <c r="CV301">
        <f t="shared" si="629"/>
        <v>0.8</v>
      </c>
      <c r="CW301">
        <f t="shared" si="630"/>
        <v>0</v>
      </c>
      <c r="CX301">
        <f t="shared" si="630"/>
        <v>0</v>
      </c>
      <c r="CY301">
        <f t="shared" si="631"/>
        <v>691.6</v>
      </c>
      <c r="CZ301">
        <f t="shared" si="632"/>
        <v>98.8</v>
      </c>
      <c r="DC301" t="s">
        <v>3</v>
      </c>
      <c r="DD301" t="s">
        <v>93</v>
      </c>
      <c r="DE301" t="s">
        <v>93</v>
      </c>
      <c r="DF301" t="s">
        <v>93</v>
      </c>
      <c r="DG301" t="s">
        <v>93</v>
      </c>
      <c r="DH301" t="s">
        <v>3</v>
      </c>
      <c r="DI301" t="s">
        <v>93</v>
      </c>
      <c r="DJ301" t="s">
        <v>93</v>
      </c>
      <c r="DK301" t="s">
        <v>3</v>
      </c>
      <c r="DL301" t="s">
        <v>3</v>
      </c>
      <c r="DM301" t="s">
        <v>3</v>
      </c>
      <c r="DN301">
        <v>0</v>
      </c>
      <c r="DO301">
        <v>0</v>
      </c>
      <c r="DP301">
        <v>1</v>
      </c>
      <c r="DQ301">
        <v>1</v>
      </c>
      <c r="DU301">
        <v>16987630</v>
      </c>
      <c r="DV301" t="s">
        <v>18</v>
      </c>
      <c r="DW301" t="s">
        <v>18</v>
      </c>
      <c r="DX301">
        <v>1</v>
      </c>
      <c r="DZ301" t="s">
        <v>3</v>
      </c>
      <c r="EA301" t="s">
        <v>3</v>
      </c>
      <c r="EB301" t="s">
        <v>3</v>
      </c>
      <c r="EC301" t="s">
        <v>3</v>
      </c>
      <c r="EE301">
        <v>1441815344</v>
      </c>
      <c r="EF301">
        <v>1</v>
      </c>
      <c r="EG301" t="s">
        <v>20</v>
      </c>
      <c r="EH301">
        <v>0</v>
      </c>
      <c r="EI301" t="s">
        <v>3</v>
      </c>
      <c r="EJ301">
        <v>4</v>
      </c>
      <c r="EK301">
        <v>0</v>
      </c>
      <c r="EL301" t="s">
        <v>21</v>
      </c>
      <c r="EM301" t="s">
        <v>22</v>
      </c>
      <c r="EO301" t="s">
        <v>3</v>
      </c>
      <c r="EQ301">
        <v>1024</v>
      </c>
      <c r="ER301">
        <v>125.07</v>
      </c>
      <c r="ES301">
        <v>1.57</v>
      </c>
      <c r="ET301">
        <v>0</v>
      </c>
      <c r="EU301">
        <v>0</v>
      </c>
      <c r="EV301">
        <v>123.5</v>
      </c>
      <c r="EW301">
        <v>0.2</v>
      </c>
      <c r="EX301">
        <v>0</v>
      </c>
      <c r="EY301">
        <v>0</v>
      </c>
      <c r="FQ301">
        <v>0</v>
      </c>
      <c r="FR301">
        <f t="shared" si="633"/>
        <v>0</v>
      </c>
      <c r="FS301">
        <v>0</v>
      </c>
      <c r="FX301">
        <v>70</v>
      </c>
      <c r="FY301">
        <v>10</v>
      </c>
      <c r="GA301" t="s">
        <v>3</v>
      </c>
      <c r="GD301">
        <v>0</v>
      </c>
      <c r="GF301">
        <v>2430549</v>
      </c>
      <c r="GG301">
        <v>2</v>
      </c>
      <c r="GH301">
        <v>1</v>
      </c>
      <c r="GI301">
        <v>-2</v>
      </c>
      <c r="GJ301">
        <v>0</v>
      </c>
      <c r="GK301">
        <f>ROUND(R301*(R12)/100,2)</f>
        <v>0</v>
      </c>
      <c r="GL301">
        <f t="shared" si="634"/>
        <v>0</v>
      </c>
      <c r="GM301">
        <f t="shared" si="635"/>
        <v>1790.96</v>
      </c>
      <c r="GN301">
        <f t="shared" si="636"/>
        <v>0</v>
      </c>
      <c r="GO301">
        <f t="shared" si="637"/>
        <v>0</v>
      </c>
      <c r="GP301">
        <f t="shared" si="638"/>
        <v>1790.96</v>
      </c>
      <c r="GR301">
        <v>0</v>
      </c>
      <c r="GS301">
        <v>3</v>
      </c>
      <c r="GT301">
        <v>0</v>
      </c>
      <c r="GU301" t="s">
        <v>3</v>
      </c>
      <c r="GV301">
        <f t="shared" si="639"/>
        <v>0</v>
      </c>
      <c r="GW301">
        <v>1</v>
      </c>
      <c r="GX301">
        <f t="shared" si="640"/>
        <v>0</v>
      </c>
      <c r="HA301">
        <v>0</v>
      </c>
      <c r="HB301">
        <v>0</v>
      </c>
      <c r="HC301">
        <f t="shared" si="641"/>
        <v>0</v>
      </c>
      <c r="HE301" t="s">
        <v>3</v>
      </c>
      <c r="HF301" t="s">
        <v>3</v>
      </c>
      <c r="HM301" t="s">
        <v>3</v>
      </c>
      <c r="HN301" t="s">
        <v>3</v>
      </c>
      <c r="HO301" t="s">
        <v>3</v>
      </c>
      <c r="HP301" t="s">
        <v>3</v>
      </c>
      <c r="HQ301" t="s">
        <v>3</v>
      </c>
      <c r="IK301">
        <v>0</v>
      </c>
    </row>
    <row r="302" spans="1:245" x14ac:dyDescent="0.2">
      <c r="A302">
        <v>17</v>
      </c>
      <c r="B302">
        <v>1</v>
      </c>
      <c r="D302">
        <f>ROW(EtalonRes!A642)</f>
        <v>642</v>
      </c>
      <c r="E302" t="s">
        <v>407</v>
      </c>
      <c r="F302" t="s">
        <v>325</v>
      </c>
      <c r="G302" t="s">
        <v>326</v>
      </c>
      <c r="H302" t="s">
        <v>18</v>
      </c>
      <c r="I302">
        <f>ROUND(6+1+1+1+1,9)</f>
        <v>10</v>
      </c>
      <c r="J302">
        <v>0</v>
      </c>
      <c r="K302">
        <f>ROUND(6+1+1+1+1,9)</f>
        <v>10</v>
      </c>
      <c r="O302">
        <f t="shared" si="611"/>
        <v>93908</v>
      </c>
      <c r="P302">
        <f t="shared" si="612"/>
        <v>1284.5</v>
      </c>
      <c r="Q302">
        <f t="shared" si="613"/>
        <v>0</v>
      </c>
      <c r="R302">
        <f t="shared" si="614"/>
        <v>0</v>
      </c>
      <c r="S302">
        <f t="shared" si="615"/>
        <v>92623.5</v>
      </c>
      <c r="T302">
        <f t="shared" si="616"/>
        <v>0</v>
      </c>
      <c r="U302">
        <f t="shared" si="617"/>
        <v>150</v>
      </c>
      <c r="V302">
        <f t="shared" si="618"/>
        <v>0</v>
      </c>
      <c r="W302">
        <f t="shared" si="619"/>
        <v>0</v>
      </c>
      <c r="X302">
        <f t="shared" si="620"/>
        <v>64836.45</v>
      </c>
      <c r="Y302">
        <f t="shared" si="620"/>
        <v>9262.35</v>
      </c>
      <c r="AA302">
        <v>1473083510</v>
      </c>
      <c r="AB302">
        <f t="shared" si="621"/>
        <v>9390.7999999999993</v>
      </c>
      <c r="AC302">
        <f>ROUND((ES302),6)</f>
        <v>128.44999999999999</v>
      </c>
      <c r="AD302">
        <f>ROUND((((ET302)-(EU302))+AE302),6)</f>
        <v>0</v>
      </c>
      <c r="AE302">
        <f>ROUND((EU302),6)</f>
        <v>0</v>
      </c>
      <c r="AF302">
        <f>ROUND((EV302),6)</f>
        <v>9262.35</v>
      </c>
      <c r="AG302">
        <f t="shared" si="622"/>
        <v>0</v>
      </c>
      <c r="AH302">
        <f>(EW302)</f>
        <v>15</v>
      </c>
      <c r="AI302">
        <f>(EX302)</f>
        <v>0</v>
      </c>
      <c r="AJ302">
        <f t="shared" si="623"/>
        <v>0</v>
      </c>
      <c r="AK302">
        <v>9390.7999999999993</v>
      </c>
      <c r="AL302">
        <v>128.44999999999999</v>
      </c>
      <c r="AM302">
        <v>0</v>
      </c>
      <c r="AN302">
        <v>0</v>
      </c>
      <c r="AO302">
        <v>9262.35</v>
      </c>
      <c r="AP302">
        <v>0</v>
      </c>
      <c r="AQ302">
        <v>15</v>
      </c>
      <c r="AR302">
        <v>0</v>
      </c>
      <c r="AS302">
        <v>0</v>
      </c>
      <c r="AT302">
        <v>70</v>
      </c>
      <c r="AU302">
        <v>10</v>
      </c>
      <c r="AV302">
        <v>1</v>
      </c>
      <c r="AW302">
        <v>1</v>
      </c>
      <c r="AZ302">
        <v>1</v>
      </c>
      <c r="BA302">
        <v>1</v>
      </c>
      <c r="BB302">
        <v>1</v>
      </c>
      <c r="BC302">
        <v>1</v>
      </c>
      <c r="BD302" t="s">
        <v>3</v>
      </c>
      <c r="BE302" t="s">
        <v>3</v>
      </c>
      <c r="BF302" t="s">
        <v>3</v>
      </c>
      <c r="BG302" t="s">
        <v>3</v>
      </c>
      <c r="BH302">
        <v>0</v>
      </c>
      <c r="BI302">
        <v>4</v>
      </c>
      <c r="BJ302" t="s">
        <v>327</v>
      </c>
      <c r="BM302">
        <v>0</v>
      </c>
      <c r="BN302">
        <v>0</v>
      </c>
      <c r="BO302" t="s">
        <v>3</v>
      </c>
      <c r="BP302">
        <v>0</v>
      </c>
      <c r="BQ302">
        <v>1</v>
      </c>
      <c r="BR302">
        <v>0</v>
      </c>
      <c r="BS302">
        <v>1</v>
      </c>
      <c r="BT302">
        <v>1</v>
      </c>
      <c r="BU302">
        <v>1</v>
      </c>
      <c r="BV302">
        <v>1</v>
      </c>
      <c r="BW302">
        <v>1</v>
      </c>
      <c r="BX302">
        <v>1</v>
      </c>
      <c r="BY302" t="s">
        <v>3</v>
      </c>
      <c r="BZ302">
        <v>70</v>
      </c>
      <c r="CA302">
        <v>10</v>
      </c>
      <c r="CB302" t="s">
        <v>3</v>
      </c>
      <c r="CE302">
        <v>0</v>
      </c>
      <c r="CF302">
        <v>0</v>
      </c>
      <c r="CG302">
        <v>0</v>
      </c>
      <c r="CM302">
        <v>0</v>
      </c>
      <c r="CN302" t="s">
        <v>3</v>
      </c>
      <c r="CO302">
        <v>0</v>
      </c>
      <c r="CP302">
        <f t="shared" si="624"/>
        <v>93908</v>
      </c>
      <c r="CQ302">
        <f t="shared" si="625"/>
        <v>128.44999999999999</v>
      </c>
      <c r="CR302">
        <f>((((ET302)*BB302-(EU302)*BS302)+AE302*BS302)*AV302)</f>
        <v>0</v>
      </c>
      <c r="CS302">
        <f t="shared" si="626"/>
        <v>0</v>
      </c>
      <c r="CT302">
        <f t="shared" si="627"/>
        <v>9262.35</v>
      </c>
      <c r="CU302">
        <f t="shared" si="628"/>
        <v>0</v>
      </c>
      <c r="CV302">
        <f t="shared" si="629"/>
        <v>15</v>
      </c>
      <c r="CW302">
        <f t="shared" si="630"/>
        <v>0</v>
      </c>
      <c r="CX302">
        <f t="shared" si="630"/>
        <v>0</v>
      </c>
      <c r="CY302">
        <f t="shared" si="631"/>
        <v>64836.45</v>
      </c>
      <c r="CZ302">
        <f t="shared" si="632"/>
        <v>9262.35</v>
      </c>
      <c r="DC302" t="s">
        <v>3</v>
      </c>
      <c r="DD302" t="s">
        <v>3</v>
      </c>
      <c r="DE302" t="s">
        <v>3</v>
      </c>
      <c r="DF302" t="s">
        <v>3</v>
      </c>
      <c r="DG302" t="s">
        <v>3</v>
      </c>
      <c r="DH302" t="s">
        <v>3</v>
      </c>
      <c r="DI302" t="s">
        <v>3</v>
      </c>
      <c r="DJ302" t="s">
        <v>3</v>
      </c>
      <c r="DK302" t="s">
        <v>3</v>
      </c>
      <c r="DL302" t="s">
        <v>3</v>
      </c>
      <c r="DM302" t="s">
        <v>3</v>
      </c>
      <c r="DN302">
        <v>0</v>
      </c>
      <c r="DO302">
        <v>0</v>
      </c>
      <c r="DP302">
        <v>1</v>
      </c>
      <c r="DQ302">
        <v>1</v>
      </c>
      <c r="DU302">
        <v>16987630</v>
      </c>
      <c r="DV302" t="s">
        <v>18</v>
      </c>
      <c r="DW302" t="s">
        <v>18</v>
      </c>
      <c r="DX302">
        <v>1</v>
      </c>
      <c r="DZ302" t="s">
        <v>3</v>
      </c>
      <c r="EA302" t="s">
        <v>3</v>
      </c>
      <c r="EB302" t="s">
        <v>3</v>
      </c>
      <c r="EC302" t="s">
        <v>3</v>
      </c>
      <c r="EE302">
        <v>1441815344</v>
      </c>
      <c r="EF302">
        <v>1</v>
      </c>
      <c r="EG302" t="s">
        <v>20</v>
      </c>
      <c r="EH302">
        <v>0</v>
      </c>
      <c r="EI302" t="s">
        <v>3</v>
      </c>
      <c r="EJ302">
        <v>4</v>
      </c>
      <c r="EK302">
        <v>0</v>
      </c>
      <c r="EL302" t="s">
        <v>21</v>
      </c>
      <c r="EM302" t="s">
        <v>22</v>
      </c>
      <c r="EO302" t="s">
        <v>3</v>
      </c>
      <c r="EQ302">
        <v>0</v>
      </c>
      <c r="ER302">
        <v>9390.7999999999993</v>
      </c>
      <c r="ES302">
        <v>128.44999999999999</v>
      </c>
      <c r="ET302">
        <v>0</v>
      </c>
      <c r="EU302">
        <v>0</v>
      </c>
      <c r="EV302">
        <v>9262.35</v>
      </c>
      <c r="EW302">
        <v>15</v>
      </c>
      <c r="EX302">
        <v>0</v>
      </c>
      <c r="EY302">
        <v>0</v>
      </c>
      <c r="FQ302">
        <v>0</v>
      </c>
      <c r="FR302">
        <f t="shared" si="633"/>
        <v>0</v>
      </c>
      <c r="FS302">
        <v>0</v>
      </c>
      <c r="FX302">
        <v>70</v>
      </c>
      <c r="FY302">
        <v>10</v>
      </c>
      <c r="GA302" t="s">
        <v>3</v>
      </c>
      <c r="GD302">
        <v>0</v>
      </c>
      <c r="GF302">
        <v>-1475393207</v>
      </c>
      <c r="GG302">
        <v>2</v>
      </c>
      <c r="GH302">
        <v>1</v>
      </c>
      <c r="GI302">
        <v>-2</v>
      </c>
      <c r="GJ302">
        <v>0</v>
      </c>
      <c r="GK302">
        <f>ROUND(R302*(R12)/100,2)</f>
        <v>0</v>
      </c>
      <c r="GL302">
        <f t="shared" si="634"/>
        <v>0</v>
      </c>
      <c r="GM302">
        <f t="shared" si="635"/>
        <v>168006.8</v>
      </c>
      <c r="GN302">
        <f t="shared" si="636"/>
        <v>0</v>
      </c>
      <c r="GO302">
        <f t="shared" si="637"/>
        <v>0</v>
      </c>
      <c r="GP302">
        <f t="shared" si="638"/>
        <v>168006.8</v>
      </c>
      <c r="GR302">
        <v>0</v>
      </c>
      <c r="GS302">
        <v>3</v>
      </c>
      <c r="GT302">
        <v>0</v>
      </c>
      <c r="GU302" t="s">
        <v>3</v>
      </c>
      <c r="GV302">
        <f t="shared" si="639"/>
        <v>0</v>
      </c>
      <c r="GW302">
        <v>1</v>
      </c>
      <c r="GX302">
        <f t="shared" si="640"/>
        <v>0</v>
      </c>
      <c r="HA302">
        <v>0</v>
      </c>
      <c r="HB302">
        <v>0</v>
      </c>
      <c r="HC302">
        <f t="shared" si="641"/>
        <v>0</v>
      </c>
      <c r="HE302" t="s">
        <v>3</v>
      </c>
      <c r="HF302" t="s">
        <v>3</v>
      </c>
      <c r="HM302" t="s">
        <v>3</v>
      </c>
      <c r="HN302" t="s">
        <v>3</v>
      </c>
      <c r="HO302" t="s">
        <v>3</v>
      </c>
      <c r="HP302" t="s">
        <v>3</v>
      </c>
      <c r="HQ302" t="s">
        <v>3</v>
      </c>
      <c r="IK302">
        <v>0</v>
      </c>
    </row>
    <row r="303" spans="1:245" x14ac:dyDescent="0.2">
      <c r="A303">
        <v>17</v>
      </c>
      <c r="B303">
        <v>1</v>
      </c>
      <c r="D303">
        <f>ROW(EtalonRes!A644)</f>
        <v>644</v>
      </c>
      <c r="E303" t="s">
        <v>3</v>
      </c>
      <c r="F303" t="s">
        <v>328</v>
      </c>
      <c r="G303" t="s">
        <v>329</v>
      </c>
      <c r="H303" t="s">
        <v>18</v>
      </c>
      <c r="I303">
        <f>ROUND(6+1+1+1+1,9)</f>
        <v>10</v>
      </c>
      <c r="J303">
        <v>0</v>
      </c>
      <c r="K303">
        <f>ROUND(6+1+1+1+1,9)</f>
        <v>10</v>
      </c>
      <c r="O303">
        <f t="shared" si="611"/>
        <v>9284.4</v>
      </c>
      <c r="P303">
        <f t="shared" si="612"/>
        <v>22.2</v>
      </c>
      <c r="Q303">
        <f t="shared" si="613"/>
        <v>0</v>
      </c>
      <c r="R303">
        <f t="shared" si="614"/>
        <v>0</v>
      </c>
      <c r="S303">
        <f t="shared" si="615"/>
        <v>9262.2000000000007</v>
      </c>
      <c r="T303">
        <f t="shared" si="616"/>
        <v>0</v>
      </c>
      <c r="U303">
        <f t="shared" si="617"/>
        <v>15</v>
      </c>
      <c r="V303">
        <f t="shared" si="618"/>
        <v>0</v>
      </c>
      <c r="W303">
        <f t="shared" si="619"/>
        <v>0</v>
      </c>
      <c r="X303">
        <f t="shared" si="620"/>
        <v>6483.54</v>
      </c>
      <c r="Y303">
        <f t="shared" si="620"/>
        <v>926.22</v>
      </c>
      <c r="AA303">
        <v>-1</v>
      </c>
      <c r="AB303">
        <f t="shared" si="621"/>
        <v>928.44</v>
      </c>
      <c r="AC303">
        <f>ROUND(((ES303*3)),6)</f>
        <v>2.2200000000000002</v>
      </c>
      <c r="AD303">
        <f>ROUND(((((ET303*3))-((EU303*3)))+AE303),6)</f>
        <v>0</v>
      </c>
      <c r="AE303">
        <f>ROUND(((EU303*3)),6)</f>
        <v>0</v>
      </c>
      <c r="AF303">
        <f>ROUND(((EV303*3)),6)</f>
        <v>926.22</v>
      </c>
      <c r="AG303">
        <f t="shared" si="622"/>
        <v>0</v>
      </c>
      <c r="AH303">
        <f>((EW303*3))</f>
        <v>1.5</v>
      </c>
      <c r="AI303">
        <f>((EX303*3))</f>
        <v>0</v>
      </c>
      <c r="AJ303">
        <f t="shared" si="623"/>
        <v>0</v>
      </c>
      <c r="AK303">
        <v>309.48</v>
      </c>
      <c r="AL303">
        <v>0.74</v>
      </c>
      <c r="AM303">
        <v>0</v>
      </c>
      <c r="AN303">
        <v>0</v>
      </c>
      <c r="AO303">
        <v>308.74</v>
      </c>
      <c r="AP303">
        <v>0</v>
      </c>
      <c r="AQ303">
        <v>0.5</v>
      </c>
      <c r="AR303">
        <v>0</v>
      </c>
      <c r="AS303">
        <v>0</v>
      </c>
      <c r="AT303">
        <v>70</v>
      </c>
      <c r="AU303">
        <v>10</v>
      </c>
      <c r="AV303">
        <v>1</v>
      </c>
      <c r="AW303">
        <v>1</v>
      </c>
      <c r="AZ303">
        <v>1</v>
      </c>
      <c r="BA303">
        <v>1</v>
      </c>
      <c r="BB303">
        <v>1</v>
      </c>
      <c r="BC303">
        <v>1</v>
      </c>
      <c r="BD303" t="s">
        <v>3</v>
      </c>
      <c r="BE303" t="s">
        <v>3</v>
      </c>
      <c r="BF303" t="s">
        <v>3</v>
      </c>
      <c r="BG303" t="s">
        <v>3</v>
      </c>
      <c r="BH303">
        <v>0</v>
      </c>
      <c r="BI303">
        <v>4</v>
      </c>
      <c r="BJ303" t="s">
        <v>330</v>
      </c>
      <c r="BM303">
        <v>0</v>
      </c>
      <c r="BN303">
        <v>0</v>
      </c>
      <c r="BO303" t="s">
        <v>3</v>
      </c>
      <c r="BP303">
        <v>0</v>
      </c>
      <c r="BQ303">
        <v>1</v>
      </c>
      <c r="BR303">
        <v>0</v>
      </c>
      <c r="BS303">
        <v>1</v>
      </c>
      <c r="BT303">
        <v>1</v>
      </c>
      <c r="BU303">
        <v>1</v>
      </c>
      <c r="BV303">
        <v>1</v>
      </c>
      <c r="BW303">
        <v>1</v>
      </c>
      <c r="BX303">
        <v>1</v>
      </c>
      <c r="BY303" t="s">
        <v>3</v>
      </c>
      <c r="BZ303">
        <v>70</v>
      </c>
      <c r="CA303">
        <v>10</v>
      </c>
      <c r="CB303" t="s">
        <v>3</v>
      </c>
      <c r="CE303">
        <v>0</v>
      </c>
      <c r="CF303">
        <v>0</v>
      </c>
      <c r="CG303">
        <v>0</v>
      </c>
      <c r="CM303">
        <v>0</v>
      </c>
      <c r="CN303" t="s">
        <v>3</v>
      </c>
      <c r="CO303">
        <v>0</v>
      </c>
      <c r="CP303">
        <f t="shared" si="624"/>
        <v>9284.4000000000015</v>
      </c>
      <c r="CQ303">
        <f t="shared" si="625"/>
        <v>2.2200000000000002</v>
      </c>
      <c r="CR303">
        <f>(((((ET303*3))*BB303-((EU303*3))*BS303)+AE303*BS303)*AV303)</f>
        <v>0</v>
      </c>
      <c r="CS303">
        <f t="shared" si="626"/>
        <v>0</v>
      </c>
      <c r="CT303">
        <f t="shared" si="627"/>
        <v>926.22</v>
      </c>
      <c r="CU303">
        <f t="shared" si="628"/>
        <v>0</v>
      </c>
      <c r="CV303">
        <f t="shared" si="629"/>
        <v>1.5</v>
      </c>
      <c r="CW303">
        <f t="shared" si="630"/>
        <v>0</v>
      </c>
      <c r="CX303">
        <f t="shared" si="630"/>
        <v>0</v>
      </c>
      <c r="CY303">
        <f t="shared" si="631"/>
        <v>6483.54</v>
      </c>
      <c r="CZ303">
        <f t="shared" si="632"/>
        <v>926.22</v>
      </c>
      <c r="DC303" t="s">
        <v>3</v>
      </c>
      <c r="DD303" t="s">
        <v>331</v>
      </c>
      <c r="DE303" t="s">
        <v>331</v>
      </c>
      <c r="DF303" t="s">
        <v>331</v>
      </c>
      <c r="DG303" t="s">
        <v>331</v>
      </c>
      <c r="DH303" t="s">
        <v>3</v>
      </c>
      <c r="DI303" t="s">
        <v>331</v>
      </c>
      <c r="DJ303" t="s">
        <v>331</v>
      </c>
      <c r="DK303" t="s">
        <v>3</v>
      </c>
      <c r="DL303" t="s">
        <v>3</v>
      </c>
      <c r="DM303" t="s">
        <v>3</v>
      </c>
      <c r="DN303">
        <v>0</v>
      </c>
      <c r="DO303">
        <v>0</v>
      </c>
      <c r="DP303">
        <v>1</v>
      </c>
      <c r="DQ303">
        <v>1</v>
      </c>
      <c r="DU303">
        <v>16987630</v>
      </c>
      <c r="DV303" t="s">
        <v>18</v>
      </c>
      <c r="DW303" t="s">
        <v>18</v>
      </c>
      <c r="DX303">
        <v>1</v>
      </c>
      <c r="DZ303" t="s">
        <v>3</v>
      </c>
      <c r="EA303" t="s">
        <v>3</v>
      </c>
      <c r="EB303" t="s">
        <v>3</v>
      </c>
      <c r="EC303" t="s">
        <v>3</v>
      </c>
      <c r="EE303">
        <v>1441815344</v>
      </c>
      <c r="EF303">
        <v>1</v>
      </c>
      <c r="EG303" t="s">
        <v>20</v>
      </c>
      <c r="EH303">
        <v>0</v>
      </c>
      <c r="EI303" t="s">
        <v>3</v>
      </c>
      <c r="EJ303">
        <v>4</v>
      </c>
      <c r="EK303">
        <v>0</v>
      </c>
      <c r="EL303" t="s">
        <v>21</v>
      </c>
      <c r="EM303" t="s">
        <v>22</v>
      </c>
      <c r="EO303" t="s">
        <v>3</v>
      </c>
      <c r="EQ303">
        <v>1024</v>
      </c>
      <c r="ER303">
        <v>309.48</v>
      </c>
      <c r="ES303">
        <v>0.74</v>
      </c>
      <c r="ET303">
        <v>0</v>
      </c>
      <c r="EU303">
        <v>0</v>
      </c>
      <c r="EV303">
        <v>308.74</v>
      </c>
      <c r="EW303">
        <v>0.5</v>
      </c>
      <c r="EX303">
        <v>0</v>
      </c>
      <c r="EY303">
        <v>0</v>
      </c>
      <c r="FQ303">
        <v>0</v>
      </c>
      <c r="FR303">
        <f t="shared" si="633"/>
        <v>0</v>
      </c>
      <c r="FS303">
        <v>0</v>
      </c>
      <c r="FX303">
        <v>70</v>
      </c>
      <c r="FY303">
        <v>10</v>
      </c>
      <c r="GA303" t="s">
        <v>3</v>
      </c>
      <c r="GD303">
        <v>0</v>
      </c>
      <c r="GF303">
        <v>-119230987</v>
      </c>
      <c r="GG303">
        <v>2</v>
      </c>
      <c r="GH303">
        <v>1</v>
      </c>
      <c r="GI303">
        <v>-2</v>
      </c>
      <c r="GJ303">
        <v>0</v>
      </c>
      <c r="GK303">
        <f>ROUND(R303*(R12)/100,2)</f>
        <v>0</v>
      </c>
      <c r="GL303">
        <f t="shared" si="634"/>
        <v>0</v>
      </c>
      <c r="GM303">
        <f t="shared" si="635"/>
        <v>16694.16</v>
      </c>
      <c r="GN303">
        <f t="shared" si="636"/>
        <v>0</v>
      </c>
      <c r="GO303">
        <f t="shared" si="637"/>
        <v>0</v>
      </c>
      <c r="GP303">
        <f t="shared" si="638"/>
        <v>16694.16</v>
      </c>
      <c r="GR303">
        <v>0</v>
      </c>
      <c r="GS303">
        <v>3</v>
      </c>
      <c r="GT303">
        <v>0</v>
      </c>
      <c r="GU303" t="s">
        <v>3</v>
      </c>
      <c r="GV303">
        <f t="shared" si="639"/>
        <v>0</v>
      </c>
      <c r="GW303">
        <v>1</v>
      </c>
      <c r="GX303">
        <f t="shared" si="640"/>
        <v>0</v>
      </c>
      <c r="HA303">
        <v>0</v>
      </c>
      <c r="HB303">
        <v>0</v>
      </c>
      <c r="HC303">
        <f t="shared" si="641"/>
        <v>0</v>
      </c>
      <c r="HE303" t="s">
        <v>3</v>
      </c>
      <c r="HF303" t="s">
        <v>3</v>
      </c>
      <c r="HM303" t="s">
        <v>3</v>
      </c>
      <c r="HN303" t="s">
        <v>3</v>
      </c>
      <c r="HO303" t="s">
        <v>3</v>
      </c>
      <c r="HP303" t="s">
        <v>3</v>
      </c>
      <c r="HQ303" t="s">
        <v>3</v>
      </c>
      <c r="IK303">
        <v>0</v>
      </c>
    </row>
    <row r="304" spans="1:245" x14ac:dyDescent="0.2">
      <c r="A304">
        <v>17</v>
      </c>
      <c r="B304">
        <v>1</v>
      </c>
      <c r="C304">
        <f>ROW(SmtRes!A475)</f>
        <v>475</v>
      </c>
      <c r="D304">
        <f>ROW(EtalonRes!A649)</f>
        <v>649</v>
      </c>
      <c r="E304" t="s">
        <v>408</v>
      </c>
      <c r="F304" t="s">
        <v>333</v>
      </c>
      <c r="G304" t="s">
        <v>334</v>
      </c>
      <c r="H304" t="s">
        <v>18</v>
      </c>
      <c r="I304">
        <f>ROUND(1+1,9)</f>
        <v>2</v>
      </c>
      <c r="J304">
        <v>0</v>
      </c>
      <c r="K304">
        <f>ROUND(1+1,9)</f>
        <v>2</v>
      </c>
      <c r="O304">
        <f t="shared" si="611"/>
        <v>9400.7199999999993</v>
      </c>
      <c r="P304">
        <f t="shared" si="612"/>
        <v>138.38</v>
      </c>
      <c r="Q304">
        <f t="shared" si="613"/>
        <v>0</v>
      </c>
      <c r="R304">
        <f t="shared" si="614"/>
        <v>0</v>
      </c>
      <c r="S304">
        <f t="shared" si="615"/>
        <v>9262.34</v>
      </c>
      <c r="T304">
        <f t="shared" si="616"/>
        <v>0</v>
      </c>
      <c r="U304">
        <f t="shared" si="617"/>
        <v>15</v>
      </c>
      <c r="V304">
        <f t="shared" si="618"/>
        <v>0</v>
      </c>
      <c r="W304">
        <f t="shared" si="619"/>
        <v>0</v>
      </c>
      <c r="X304">
        <f t="shared" si="620"/>
        <v>6483.64</v>
      </c>
      <c r="Y304">
        <f t="shared" si="620"/>
        <v>926.23</v>
      </c>
      <c r="AA304">
        <v>1473083510</v>
      </c>
      <c r="AB304">
        <f t="shared" si="621"/>
        <v>4700.3599999999997</v>
      </c>
      <c r="AC304">
        <f>ROUND((ES304),6)</f>
        <v>69.19</v>
      </c>
      <c r="AD304">
        <f>ROUND((((ET304)-(EU304))+AE304),6)</f>
        <v>0</v>
      </c>
      <c r="AE304">
        <f>ROUND((EU304),6)</f>
        <v>0</v>
      </c>
      <c r="AF304">
        <f>ROUND((EV304),6)</f>
        <v>4631.17</v>
      </c>
      <c r="AG304">
        <f t="shared" si="622"/>
        <v>0</v>
      </c>
      <c r="AH304">
        <f>(EW304)</f>
        <v>7.5</v>
      </c>
      <c r="AI304">
        <f>(EX304)</f>
        <v>0</v>
      </c>
      <c r="AJ304">
        <f t="shared" si="623"/>
        <v>0</v>
      </c>
      <c r="AK304">
        <v>4700.3599999999997</v>
      </c>
      <c r="AL304">
        <v>69.19</v>
      </c>
      <c r="AM304">
        <v>0</v>
      </c>
      <c r="AN304">
        <v>0</v>
      </c>
      <c r="AO304">
        <v>4631.17</v>
      </c>
      <c r="AP304">
        <v>0</v>
      </c>
      <c r="AQ304">
        <v>7.5</v>
      </c>
      <c r="AR304">
        <v>0</v>
      </c>
      <c r="AS304">
        <v>0</v>
      </c>
      <c r="AT304">
        <v>70</v>
      </c>
      <c r="AU304">
        <v>10</v>
      </c>
      <c r="AV304">
        <v>1</v>
      </c>
      <c r="AW304">
        <v>1</v>
      </c>
      <c r="AZ304">
        <v>1</v>
      </c>
      <c r="BA304">
        <v>1</v>
      </c>
      <c r="BB304">
        <v>1</v>
      </c>
      <c r="BC304">
        <v>1</v>
      </c>
      <c r="BD304" t="s">
        <v>3</v>
      </c>
      <c r="BE304" t="s">
        <v>3</v>
      </c>
      <c r="BF304" t="s">
        <v>3</v>
      </c>
      <c r="BG304" t="s">
        <v>3</v>
      </c>
      <c r="BH304">
        <v>0</v>
      </c>
      <c r="BI304">
        <v>4</v>
      </c>
      <c r="BJ304" t="s">
        <v>335</v>
      </c>
      <c r="BM304">
        <v>0</v>
      </c>
      <c r="BN304">
        <v>0</v>
      </c>
      <c r="BO304" t="s">
        <v>3</v>
      </c>
      <c r="BP304">
        <v>0</v>
      </c>
      <c r="BQ304">
        <v>1</v>
      </c>
      <c r="BR304">
        <v>0</v>
      </c>
      <c r="BS304">
        <v>1</v>
      </c>
      <c r="BT304">
        <v>1</v>
      </c>
      <c r="BU304">
        <v>1</v>
      </c>
      <c r="BV304">
        <v>1</v>
      </c>
      <c r="BW304">
        <v>1</v>
      </c>
      <c r="BX304">
        <v>1</v>
      </c>
      <c r="BY304" t="s">
        <v>3</v>
      </c>
      <c r="BZ304">
        <v>70</v>
      </c>
      <c r="CA304">
        <v>10</v>
      </c>
      <c r="CB304" t="s">
        <v>3</v>
      </c>
      <c r="CE304">
        <v>0</v>
      </c>
      <c r="CF304">
        <v>0</v>
      </c>
      <c r="CG304">
        <v>0</v>
      </c>
      <c r="CM304">
        <v>0</v>
      </c>
      <c r="CN304" t="s">
        <v>3</v>
      </c>
      <c r="CO304">
        <v>0</v>
      </c>
      <c r="CP304">
        <f t="shared" si="624"/>
        <v>9400.7199999999993</v>
      </c>
      <c r="CQ304">
        <f t="shared" si="625"/>
        <v>69.19</v>
      </c>
      <c r="CR304">
        <f>((((ET304)*BB304-(EU304)*BS304)+AE304*BS304)*AV304)</f>
        <v>0</v>
      </c>
      <c r="CS304">
        <f t="shared" si="626"/>
        <v>0</v>
      </c>
      <c r="CT304">
        <f t="shared" si="627"/>
        <v>4631.17</v>
      </c>
      <c r="CU304">
        <f t="shared" si="628"/>
        <v>0</v>
      </c>
      <c r="CV304">
        <f t="shared" si="629"/>
        <v>7.5</v>
      </c>
      <c r="CW304">
        <f t="shared" si="630"/>
        <v>0</v>
      </c>
      <c r="CX304">
        <f t="shared" si="630"/>
        <v>0</v>
      </c>
      <c r="CY304">
        <f t="shared" si="631"/>
        <v>6483.6380000000008</v>
      </c>
      <c r="CZ304">
        <f t="shared" si="632"/>
        <v>926.23399999999992</v>
      </c>
      <c r="DC304" t="s">
        <v>3</v>
      </c>
      <c r="DD304" t="s">
        <v>3</v>
      </c>
      <c r="DE304" t="s">
        <v>3</v>
      </c>
      <c r="DF304" t="s">
        <v>3</v>
      </c>
      <c r="DG304" t="s">
        <v>3</v>
      </c>
      <c r="DH304" t="s">
        <v>3</v>
      </c>
      <c r="DI304" t="s">
        <v>3</v>
      </c>
      <c r="DJ304" t="s">
        <v>3</v>
      </c>
      <c r="DK304" t="s">
        <v>3</v>
      </c>
      <c r="DL304" t="s">
        <v>3</v>
      </c>
      <c r="DM304" t="s">
        <v>3</v>
      </c>
      <c r="DN304">
        <v>0</v>
      </c>
      <c r="DO304">
        <v>0</v>
      </c>
      <c r="DP304">
        <v>1</v>
      </c>
      <c r="DQ304">
        <v>1</v>
      </c>
      <c r="DU304">
        <v>16987630</v>
      </c>
      <c r="DV304" t="s">
        <v>18</v>
      </c>
      <c r="DW304" t="s">
        <v>18</v>
      </c>
      <c r="DX304">
        <v>1</v>
      </c>
      <c r="DZ304" t="s">
        <v>3</v>
      </c>
      <c r="EA304" t="s">
        <v>3</v>
      </c>
      <c r="EB304" t="s">
        <v>3</v>
      </c>
      <c r="EC304" t="s">
        <v>3</v>
      </c>
      <c r="EE304">
        <v>1441815344</v>
      </c>
      <c r="EF304">
        <v>1</v>
      </c>
      <c r="EG304" t="s">
        <v>20</v>
      </c>
      <c r="EH304">
        <v>0</v>
      </c>
      <c r="EI304" t="s">
        <v>3</v>
      </c>
      <c r="EJ304">
        <v>4</v>
      </c>
      <c r="EK304">
        <v>0</v>
      </c>
      <c r="EL304" t="s">
        <v>21</v>
      </c>
      <c r="EM304" t="s">
        <v>22</v>
      </c>
      <c r="EO304" t="s">
        <v>3</v>
      </c>
      <c r="EQ304">
        <v>0</v>
      </c>
      <c r="ER304">
        <v>4700.3599999999997</v>
      </c>
      <c r="ES304">
        <v>69.19</v>
      </c>
      <c r="ET304">
        <v>0</v>
      </c>
      <c r="EU304">
        <v>0</v>
      </c>
      <c r="EV304">
        <v>4631.17</v>
      </c>
      <c r="EW304">
        <v>7.5</v>
      </c>
      <c r="EX304">
        <v>0</v>
      </c>
      <c r="EY304">
        <v>0</v>
      </c>
      <c r="FQ304">
        <v>0</v>
      </c>
      <c r="FR304">
        <f t="shared" si="633"/>
        <v>0</v>
      </c>
      <c r="FS304">
        <v>0</v>
      </c>
      <c r="FX304">
        <v>70</v>
      </c>
      <c r="FY304">
        <v>10</v>
      </c>
      <c r="GA304" t="s">
        <v>3</v>
      </c>
      <c r="GD304">
        <v>0</v>
      </c>
      <c r="GF304">
        <v>1377824226</v>
      </c>
      <c r="GG304">
        <v>2</v>
      </c>
      <c r="GH304">
        <v>1</v>
      </c>
      <c r="GI304">
        <v>-2</v>
      </c>
      <c r="GJ304">
        <v>0</v>
      </c>
      <c r="GK304">
        <f>ROUND(R304*(R12)/100,2)</f>
        <v>0</v>
      </c>
      <c r="GL304">
        <f t="shared" si="634"/>
        <v>0</v>
      </c>
      <c r="GM304">
        <f t="shared" si="635"/>
        <v>16810.59</v>
      </c>
      <c r="GN304">
        <f t="shared" si="636"/>
        <v>0</v>
      </c>
      <c r="GO304">
        <f t="shared" si="637"/>
        <v>0</v>
      </c>
      <c r="GP304">
        <f t="shared" si="638"/>
        <v>16810.59</v>
      </c>
      <c r="GR304">
        <v>0</v>
      </c>
      <c r="GS304">
        <v>3</v>
      </c>
      <c r="GT304">
        <v>0</v>
      </c>
      <c r="GU304" t="s">
        <v>3</v>
      </c>
      <c r="GV304">
        <f t="shared" si="639"/>
        <v>0</v>
      </c>
      <c r="GW304">
        <v>1</v>
      </c>
      <c r="GX304">
        <f t="shared" si="640"/>
        <v>0</v>
      </c>
      <c r="HA304">
        <v>0</v>
      </c>
      <c r="HB304">
        <v>0</v>
      </c>
      <c r="HC304">
        <f t="shared" si="641"/>
        <v>0</v>
      </c>
      <c r="HE304" t="s">
        <v>3</v>
      </c>
      <c r="HF304" t="s">
        <v>3</v>
      </c>
      <c r="HM304" t="s">
        <v>3</v>
      </c>
      <c r="HN304" t="s">
        <v>3</v>
      </c>
      <c r="HO304" t="s">
        <v>3</v>
      </c>
      <c r="HP304" t="s">
        <v>3</v>
      </c>
      <c r="HQ304" t="s">
        <v>3</v>
      </c>
      <c r="IK304">
        <v>0</v>
      </c>
    </row>
    <row r="305" spans="1:245" x14ac:dyDescent="0.2">
      <c r="A305">
        <v>17</v>
      </c>
      <c r="B305">
        <v>1</v>
      </c>
      <c r="C305">
        <f>ROW(SmtRes!A478)</f>
        <v>478</v>
      </c>
      <c r="D305">
        <f>ROW(EtalonRes!A652)</f>
        <v>652</v>
      </c>
      <c r="E305" t="s">
        <v>3</v>
      </c>
      <c r="F305" t="s">
        <v>336</v>
      </c>
      <c r="G305" t="s">
        <v>337</v>
      </c>
      <c r="H305" t="s">
        <v>18</v>
      </c>
      <c r="I305">
        <f>ROUND(1+1,9)</f>
        <v>2</v>
      </c>
      <c r="J305">
        <v>0</v>
      </c>
      <c r="K305">
        <f>ROUND(1+1,9)</f>
        <v>2</v>
      </c>
      <c r="O305">
        <f t="shared" si="611"/>
        <v>932.52</v>
      </c>
      <c r="P305">
        <f t="shared" si="612"/>
        <v>6.3</v>
      </c>
      <c r="Q305">
        <f t="shared" si="613"/>
        <v>0</v>
      </c>
      <c r="R305">
        <f t="shared" si="614"/>
        <v>0</v>
      </c>
      <c r="S305">
        <f t="shared" si="615"/>
        <v>926.22</v>
      </c>
      <c r="T305">
        <f t="shared" si="616"/>
        <v>0</v>
      </c>
      <c r="U305">
        <f t="shared" si="617"/>
        <v>1.5</v>
      </c>
      <c r="V305">
        <f t="shared" si="618"/>
        <v>0</v>
      </c>
      <c r="W305">
        <f t="shared" si="619"/>
        <v>0</v>
      </c>
      <c r="X305">
        <f t="shared" si="620"/>
        <v>648.35</v>
      </c>
      <c r="Y305">
        <f t="shared" si="620"/>
        <v>92.62</v>
      </c>
      <c r="AA305">
        <v>-1</v>
      </c>
      <c r="AB305">
        <f t="shared" si="621"/>
        <v>466.26</v>
      </c>
      <c r="AC305">
        <f>ROUND(((ES305*3)),6)</f>
        <v>3.15</v>
      </c>
      <c r="AD305">
        <f>ROUND(((((ET305*3))-((EU305*3)))+AE305),6)</f>
        <v>0</v>
      </c>
      <c r="AE305">
        <f>ROUND(((EU305*3)),6)</f>
        <v>0</v>
      </c>
      <c r="AF305">
        <f>ROUND(((EV305*3)),6)</f>
        <v>463.11</v>
      </c>
      <c r="AG305">
        <f t="shared" si="622"/>
        <v>0</v>
      </c>
      <c r="AH305">
        <f>((EW305*3))</f>
        <v>0.75</v>
      </c>
      <c r="AI305">
        <f>((EX305*3))</f>
        <v>0</v>
      </c>
      <c r="AJ305">
        <f t="shared" si="623"/>
        <v>0</v>
      </c>
      <c r="AK305">
        <v>155.41999999999999</v>
      </c>
      <c r="AL305">
        <v>1.05</v>
      </c>
      <c r="AM305">
        <v>0</v>
      </c>
      <c r="AN305">
        <v>0</v>
      </c>
      <c r="AO305">
        <v>154.37</v>
      </c>
      <c r="AP305">
        <v>0</v>
      </c>
      <c r="AQ305">
        <v>0.25</v>
      </c>
      <c r="AR305">
        <v>0</v>
      </c>
      <c r="AS305">
        <v>0</v>
      </c>
      <c r="AT305">
        <v>70</v>
      </c>
      <c r="AU305">
        <v>10</v>
      </c>
      <c r="AV305">
        <v>1</v>
      </c>
      <c r="AW305">
        <v>1</v>
      </c>
      <c r="AZ305">
        <v>1</v>
      </c>
      <c r="BA305">
        <v>1</v>
      </c>
      <c r="BB305">
        <v>1</v>
      </c>
      <c r="BC305">
        <v>1</v>
      </c>
      <c r="BD305" t="s">
        <v>3</v>
      </c>
      <c r="BE305" t="s">
        <v>3</v>
      </c>
      <c r="BF305" t="s">
        <v>3</v>
      </c>
      <c r="BG305" t="s">
        <v>3</v>
      </c>
      <c r="BH305">
        <v>0</v>
      </c>
      <c r="BI305">
        <v>4</v>
      </c>
      <c r="BJ305" t="s">
        <v>338</v>
      </c>
      <c r="BM305">
        <v>0</v>
      </c>
      <c r="BN305">
        <v>0</v>
      </c>
      <c r="BO305" t="s">
        <v>3</v>
      </c>
      <c r="BP305">
        <v>0</v>
      </c>
      <c r="BQ305">
        <v>1</v>
      </c>
      <c r="BR305">
        <v>0</v>
      </c>
      <c r="BS305">
        <v>1</v>
      </c>
      <c r="BT305">
        <v>1</v>
      </c>
      <c r="BU305">
        <v>1</v>
      </c>
      <c r="BV305">
        <v>1</v>
      </c>
      <c r="BW305">
        <v>1</v>
      </c>
      <c r="BX305">
        <v>1</v>
      </c>
      <c r="BY305" t="s">
        <v>3</v>
      </c>
      <c r="BZ305">
        <v>70</v>
      </c>
      <c r="CA305">
        <v>10</v>
      </c>
      <c r="CB305" t="s">
        <v>3</v>
      </c>
      <c r="CE305">
        <v>0</v>
      </c>
      <c r="CF305">
        <v>0</v>
      </c>
      <c r="CG305">
        <v>0</v>
      </c>
      <c r="CM305">
        <v>0</v>
      </c>
      <c r="CN305" t="s">
        <v>3</v>
      </c>
      <c r="CO305">
        <v>0</v>
      </c>
      <c r="CP305">
        <f t="shared" si="624"/>
        <v>932.52</v>
      </c>
      <c r="CQ305">
        <f t="shared" si="625"/>
        <v>3.15</v>
      </c>
      <c r="CR305">
        <f>(((((ET305*3))*BB305-((EU305*3))*BS305)+AE305*BS305)*AV305)</f>
        <v>0</v>
      </c>
      <c r="CS305">
        <f t="shared" si="626"/>
        <v>0</v>
      </c>
      <c r="CT305">
        <f t="shared" si="627"/>
        <v>463.11</v>
      </c>
      <c r="CU305">
        <f t="shared" si="628"/>
        <v>0</v>
      </c>
      <c r="CV305">
        <f t="shared" si="629"/>
        <v>0.75</v>
      </c>
      <c r="CW305">
        <f t="shared" si="630"/>
        <v>0</v>
      </c>
      <c r="CX305">
        <f t="shared" si="630"/>
        <v>0</v>
      </c>
      <c r="CY305">
        <f t="shared" si="631"/>
        <v>648.35400000000004</v>
      </c>
      <c r="CZ305">
        <f t="shared" si="632"/>
        <v>92.622000000000014</v>
      </c>
      <c r="DC305" t="s">
        <v>3</v>
      </c>
      <c r="DD305" t="s">
        <v>125</v>
      </c>
      <c r="DE305" t="s">
        <v>125</v>
      </c>
      <c r="DF305" t="s">
        <v>125</v>
      </c>
      <c r="DG305" t="s">
        <v>125</v>
      </c>
      <c r="DH305" t="s">
        <v>3</v>
      </c>
      <c r="DI305" t="s">
        <v>125</v>
      </c>
      <c r="DJ305" t="s">
        <v>125</v>
      </c>
      <c r="DK305" t="s">
        <v>3</v>
      </c>
      <c r="DL305" t="s">
        <v>3</v>
      </c>
      <c r="DM305" t="s">
        <v>3</v>
      </c>
      <c r="DN305">
        <v>0</v>
      </c>
      <c r="DO305">
        <v>0</v>
      </c>
      <c r="DP305">
        <v>1</v>
      </c>
      <c r="DQ305">
        <v>1</v>
      </c>
      <c r="DU305">
        <v>16987630</v>
      </c>
      <c r="DV305" t="s">
        <v>18</v>
      </c>
      <c r="DW305" t="s">
        <v>18</v>
      </c>
      <c r="DX305">
        <v>1</v>
      </c>
      <c r="DZ305" t="s">
        <v>3</v>
      </c>
      <c r="EA305" t="s">
        <v>3</v>
      </c>
      <c r="EB305" t="s">
        <v>3</v>
      </c>
      <c r="EC305" t="s">
        <v>3</v>
      </c>
      <c r="EE305">
        <v>1441815344</v>
      </c>
      <c r="EF305">
        <v>1</v>
      </c>
      <c r="EG305" t="s">
        <v>20</v>
      </c>
      <c r="EH305">
        <v>0</v>
      </c>
      <c r="EI305" t="s">
        <v>3</v>
      </c>
      <c r="EJ305">
        <v>4</v>
      </c>
      <c r="EK305">
        <v>0</v>
      </c>
      <c r="EL305" t="s">
        <v>21</v>
      </c>
      <c r="EM305" t="s">
        <v>22</v>
      </c>
      <c r="EO305" t="s">
        <v>3</v>
      </c>
      <c r="EQ305">
        <v>1024</v>
      </c>
      <c r="ER305">
        <v>155.41999999999999</v>
      </c>
      <c r="ES305">
        <v>1.05</v>
      </c>
      <c r="ET305">
        <v>0</v>
      </c>
      <c r="EU305">
        <v>0</v>
      </c>
      <c r="EV305">
        <v>154.37</v>
      </c>
      <c r="EW305">
        <v>0.25</v>
      </c>
      <c r="EX305">
        <v>0</v>
      </c>
      <c r="EY305">
        <v>0</v>
      </c>
      <c r="FQ305">
        <v>0</v>
      </c>
      <c r="FR305">
        <f t="shared" si="633"/>
        <v>0</v>
      </c>
      <c r="FS305">
        <v>0</v>
      </c>
      <c r="FX305">
        <v>70</v>
      </c>
      <c r="FY305">
        <v>10</v>
      </c>
      <c r="GA305" t="s">
        <v>3</v>
      </c>
      <c r="GD305">
        <v>0</v>
      </c>
      <c r="GF305">
        <v>-1470163609</v>
      </c>
      <c r="GG305">
        <v>2</v>
      </c>
      <c r="GH305">
        <v>1</v>
      </c>
      <c r="GI305">
        <v>-2</v>
      </c>
      <c r="GJ305">
        <v>0</v>
      </c>
      <c r="GK305">
        <f>ROUND(R305*(R12)/100,2)</f>
        <v>0</v>
      </c>
      <c r="GL305">
        <f t="shared" si="634"/>
        <v>0</v>
      </c>
      <c r="GM305">
        <f t="shared" si="635"/>
        <v>1673.49</v>
      </c>
      <c r="GN305">
        <f t="shared" si="636"/>
        <v>0</v>
      </c>
      <c r="GO305">
        <f t="shared" si="637"/>
        <v>0</v>
      </c>
      <c r="GP305">
        <f t="shared" si="638"/>
        <v>1673.49</v>
      </c>
      <c r="GR305">
        <v>0</v>
      </c>
      <c r="GS305">
        <v>3</v>
      </c>
      <c r="GT305">
        <v>0</v>
      </c>
      <c r="GU305" t="s">
        <v>3</v>
      </c>
      <c r="GV305">
        <f t="shared" si="639"/>
        <v>0</v>
      </c>
      <c r="GW305">
        <v>1</v>
      </c>
      <c r="GX305">
        <f t="shared" si="640"/>
        <v>0</v>
      </c>
      <c r="HA305">
        <v>0</v>
      </c>
      <c r="HB305">
        <v>0</v>
      </c>
      <c r="HC305">
        <f t="shared" si="641"/>
        <v>0</v>
      </c>
      <c r="HE305" t="s">
        <v>3</v>
      </c>
      <c r="HF305" t="s">
        <v>3</v>
      </c>
      <c r="HM305" t="s">
        <v>3</v>
      </c>
      <c r="HN305" t="s">
        <v>3</v>
      </c>
      <c r="HO305" t="s">
        <v>3</v>
      </c>
      <c r="HP305" t="s">
        <v>3</v>
      </c>
      <c r="HQ305" t="s">
        <v>3</v>
      </c>
      <c r="IK305">
        <v>0</v>
      </c>
    </row>
    <row r="306" spans="1:245" x14ac:dyDescent="0.2">
      <c r="A306">
        <v>17</v>
      </c>
      <c r="B306">
        <v>1</v>
      </c>
      <c r="C306">
        <f>ROW(SmtRes!A481)</f>
        <v>481</v>
      </c>
      <c r="D306">
        <f>ROW(EtalonRes!A655)</f>
        <v>655</v>
      </c>
      <c r="E306" t="s">
        <v>3</v>
      </c>
      <c r="F306" t="s">
        <v>141</v>
      </c>
      <c r="G306" t="s">
        <v>339</v>
      </c>
      <c r="H306" t="s">
        <v>143</v>
      </c>
      <c r="I306">
        <v>0.01</v>
      </c>
      <c r="J306">
        <v>0</v>
      </c>
      <c r="K306">
        <v>0.01</v>
      </c>
      <c r="O306">
        <f t="shared" si="611"/>
        <v>1120.31</v>
      </c>
      <c r="P306">
        <f t="shared" si="612"/>
        <v>0.38</v>
      </c>
      <c r="Q306">
        <f t="shared" si="613"/>
        <v>156.36000000000001</v>
      </c>
      <c r="R306">
        <f t="shared" si="614"/>
        <v>99.14</v>
      </c>
      <c r="S306">
        <f t="shared" si="615"/>
        <v>963.57</v>
      </c>
      <c r="T306">
        <f t="shared" si="616"/>
        <v>0</v>
      </c>
      <c r="U306">
        <f t="shared" si="617"/>
        <v>1.8</v>
      </c>
      <c r="V306">
        <f t="shared" si="618"/>
        <v>0</v>
      </c>
      <c r="W306">
        <f t="shared" si="619"/>
        <v>0</v>
      </c>
      <c r="X306">
        <f t="shared" si="620"/>
        <v>674.5</v>
      </c>
      <c r="Y306">
        <f t="shared" si="620"/>
        <v>96.36</v>
      </c>
      <c r="AA306">
        <v>-1</v>
      </c>
      <c r="AB306">
        <f t="shared" si="621"/>
        <v>112030.6</v>
      </c>
      <c r="AC306">
        <f>ROUND(((ES306*4)),6)</f>
        <v>37.799999999999997</v>
      </c>
      <c r="AD306">
        <f>ROUND(((((ET306*4))-((EU306*4)))+AE306),6)</f>
        <v>15636.12</v>
      </c>
      <c r="AE306">
        <f>ROUND(((EU306*4)),6)</f>
        <v>9914.4</v>
      </c>
      <c r="AF306">
        <f>ROUND(((EV306*4)),6)</f>
        <v>96356.68</v>
      </c>
      <c r="AG306">
        <f t="shared" si="622"/>
        <v>0</v>
      </c>
      <c r="AH306">
        <f>((EW306*4))</f>
        <v>180</v>
      </c>
      <c r="AI306">
        <f>((EX306*4))</f>
        <v>0</v>
      </c>
      <c r="AJ306">
        <f t="shared" si="623"/>
        <v>0</v>
      </c>
      <c r="AK306">
        <v>28007.65</v>
      </c>
      <c r="AL306">
        <v>9.4499999999999993</v>
      </c>
      <c r="AM306">
        <v>3909.03</v>
      </c>
      <c r="AN306">
        <v>2478.6</v>
      </c>
      <c r="AO306">
        <v>24089.17</v>
      </c>
      <c r="AP306">
        <v>0</v>
      </c>
      <c r="AQ306">
        <v>45</v>
      </c>
      <c r="AR306">
        <v>0</v>
      </c>
      <c r="AS306">
        <v>0</v>
      </c>
      <c r="AT306">
        <v>70</v>
      </c>
      <c r="AU306">
        <v>10</v>
      </c>
      <c r="AV306">
        <v>1</v>
      </c>
      <c r="AW306">
        <v>1</v>
      </c>
      <c r="AZ306">
        <v>1</v>
      </c>
      <c r="BA306">
        <v>1</v>
      </c>
      <c r="BB306">
        <v>1</v>
      </c>
      <c r="BC306">
        <v>1</v>
      </c>
      <c r="BD306" t="s">
        <v>3</v>
      </c>
      <c r="BE306" t="s">
        <v>3</v>
      </c>
      <c r="BF306" t="s">
        <v>3</v>
      </c>
      <c r="BG306" t="s">
        <v>3</v>
      </c>
      <c r="BH306">
        <v>0</v>
      </c>
      <c r="BI306">
        <v>4</v>
      </c>
      <c r="BJ306" t="s">
        <v>144</v>
      </c>
      <c r="BM306">
        <v>0</v>
      </c>
      <c r="BN306">
        <v>0</v>
      </c>
      <c r="BO306" t="s">
        <v>3</v>
      </c>
      <c r="BP306">
        <v>0</v>
      </c>
      <c r="BQ306">
        <v>1</v>
      </c>
      <c r="BR306">
        <v>0</v>
      </c>
      <c r="BS306">
        <v>1</v>
      </c>
      <c r="BT306">
        <v>1</v>
      </c>
      <c r="BU306">
        <v>1</v>
      </c>
      <c r="BV306">
        <v>1</v>
      </c>
      <c r="BW306">
        <v>1</v>
      </c>
      <c r="BX306">
        <v>1</v>
      </c>
      <c r="BY306" t="s">
        <v>3</v>
      </c>
      <c r="BZ306">
        <v>70</v>
      </c>
      <c r="CA306">
        <v>10</v>
      </c>
      <c r="CB306" t="s">
        <v>3</v>
      </c>
      <c r="CE306">
        <v>0</v>
      </c>
      <c r="CF306">
        <v>0</v>
      </c>
      <c r="CG306">
        <v>0</v>
      </c>
      <c r="CM306">
        <v>0</v>
      </c>
      <c r="CN306" t="s">
        <v>3</v>
      </c>
      <c r="CO306">
        <v>0</v>
      </c>
      <c r="CP306">
        <f t="shared" si="624"/>
        <v>1120.31</v>
      </c>
      <c r="CQ306">
        <f t="shared" si="625"/>
        <v>37.799999999999997</v>
      </c>
      <c r="CR306">
        <f>(((((ET306*4))*BB306-((EU306*4))*BS306)+AE306*BS306)*AV306)</f>
        <v>15636.12</v>
      </c>
      <c r="CS306">
        <f t="shared" si="626"/>
        <v>9914.4</v>
      </c>
      <c r="CT306">
        <f t="shared" si="627"/>
        <v>96356.68</v>
      </c>
      <c r="CU306">
        <f t="shared" si="628"/>
        <v>0</v>
      </c>
      <c r="CV306">
        <f t="shared" si="629"/>
        <v>180</v>
      </c>
      <c r="CW306">
        <f t="shared" si="630"/>
        <v>0</v>
      </c>
      <c r="CX306">
        <f t="shared" si="630"/>
        <v>0</v>
      </c>
      <c r="CY306">
        <f t="shared" si="631"/>
        <v>674.49900000000014</v>
      </c>
      <c r="CZ306">
        <f t="shared" si="632"/>
        <v>96.357000000000014</v>
      </c>
      <c r="DC306" t="s">
        <v>3</v>
      </c>
      <c r="DD306" t="s">
        <v>340</v>
      </c>
      <c r="DE306" t="s">
        <v>340</v>
      </c>
      <c r="DF306" t="s">
        <v>340</v>
      </c>
      <c r="DG306" t="s">
        <v>340</v>
      </c>
      <c r="DH306" t="s">
        <v>3</v>
      </c>
      <c r="DI306" t="s">
        <v>340</v>
      </c>
      <c r="DJ306" t="s">
        <v>340</v>
      </c>
      <c r="DK306" t="s">
        <v>3</v>
      </c>
      <c r="DL306" t="s">
        <v>3</v>
      </c>
      <c r="DM306" t="s">
        <v>3</v>
      </c>
      <c r="DN306">
        <v>0</v>
      </c>
      <c r="DO306">
        <v>0</v>
      </c>
      <c r="DP306">
        <v>1</v>
      </c>
      <c r="DQ306">
        <v>1</v>
      </c>
      <c r="DU306">
        <v>16987630</v>
      </c>
      <c r="DV306" t="s">
        <v>143</v>
      </c>
      <c r="DW306" t="s">
        <v>143</v>
      </c>
      <c r="DX306">
        <v>100</v>
      </c>
      <c r="DZ306" t="s">
        <v>3</v>
      </c>
      <c r="EA306" t="s">
        <v>3</v>
      </c>
      <c r="EB306" t="s">
        <v>3</v>
      </c>
      <c r="EC306" t="s">
        <v>3</v>
      </c>
      <c r="EE306">
        <v>1441815344</v>
      </c>
      <c r="EF306">
        <v>1</v>
      </c>
      <c r="EG306" t="s">
        <v>20</v>
      </c>
      <c r="EH306">
        <v>0</v>
      </c>
      <c r="EI306" t="s">
        <v>3</v>
      </c>
      <c r="EJ306">
        <v>4</v>
      </c>
      <c r="EK306">
        <v>0</v>
      </c>
      <c r="EL306" t="s">
        <v>21</v>
      </c>
      <c r="EM306" t="s">
        <v>22</v>
      </c>
      <c r="EO306" t="s">
        <v>3</v>
      </c>
      <c r="EQ306">
        <v>1024</v>
      </c>
      <c r="ER306">
        <v>28007.65</v>
      </c>
      <c r="ES306">
        <v>9.4499999999999993</v>
      </c>
      <c r="ET306">
        <v>3909.03</v>
      </c>
      <c r="EU306">
        <v>2478.6</v>
      </c>
      <c r="EV306">
        <v>24089.17</v>
      </c>
      <c r="EW306">
        <v>45</v>
      </c>
      <c r="EX306">
        <v>0</v>
      </c>
      <c r="EY306">
        <v>0</v>
      </c>
      <c r="FQ306">
        <v>0</v>
      </c>
      <c r="FR306">
        <f t="shared" si="633"/>
        <v>0</v>
      </c>
      <c r="FS306">
        <v>0</v>
      </c>
      <c r="FX306">
        <v>70</v>
      </c>
      <c r="FY306">
        <v>10</v>
      </c>
      <c r="GA306" t="s">
        <v>3</v>
      </c>
      <c r="GD306">
        <v>0</v>
      </c>
      <c r="GF306">
        <v>-604725669</v>
      </c>
      <c r="GG306">
        <v>2</v>
      </c>
      <c r="GH306">
        <v>1</v>
      </c>
      <c r="GI306">
        <v>-2</v>
      </c>
      <c r="GJ306">
        <v>0</v>
      </c>
      <c r="GK306">
        <f>ROUND(R306*(R12)/100,2)</f>
        <v>107.07</v>
      </c>
      <c r="GL306">
        <f t="shared" si="634"/>
        <v>0</v>
      </c>
      <c r="GM306">
        <f t="shared" si="635"/>
        <v>1998.24</v>
      </c>
      <c r="GN306">
        <f t="shared" si="636"/>
        <v>0</v>
      </c>
      <c r="GO306">
        <f t="shared" si="637"/>
        <v>0</v>
      </c>
      <c r="GP306">
        <f t="shared" si="638"/>
        <v>1998.24</v>
      </c>
      <c r="GR306">
        <v>0</v>
      </c>
      <c r="GS306">
        <v>3</v>
      </c>
      <c r="GT306">
        <v>0</v>
      </c>
      <c r="GU306" t="s">
        <v>3</v>
      </c>
      <c r="GV306">
        <f t="shared" si="639"/>
        <v>0</v>
      </c>
      <c r="GW306">
        <v>1</v>
      </c>
      <c r="GX306">
        <f t="shared" si="640"/>
        <v>0</v>
      </c>
      <c r="HA306">
        <v>0</v>
      </c>
      <c r="HB306">
        <v>0</v>
      </c>
      <c r="HC306">
        <f t="shared" si="641"/>
        <v>0</v>
      </c>
      <c r="HE306" t="s">
        <v>3</v>
      </c>
      <c r="HF306" t="s">
        <v>3</v>
      </c>
      <c r="HM306" t="s">
        <v>3</v>
      </c>
      <c r="HN306" t="s">
        <v>3</v>
      </c>
      <c r="HO306" t="s">
        <v>3</v>
      </c>
      <c r="HP306" t="s">
        <v>3</v>
      </c>
      <c r="HQ306" t="s">
        <v>3</v>
      </c>
      <c r="IK306">
        <v>0</v>
      </c>
    </row>
    <row r="307" spans="1:245" x14ac:dyDescent="0.2">
      <c r="A307">
        <v>17</v>
      </c>
      <c r="B307">
        <v>1</v>
      </c>
      <c r="C307">
        <f>ROW(SmtRes!A487)</f>
        <v>487</v>
      </c>
      <c r="D307">
        <f>ROW(EtalonRes!A661)</f>
        <v>661</v>
      </c>
      <c r="E307" t="s">
        <v>409</v>
      </c>
      <c r="F307" t="s">
        <v>342</v>
      </c>
      <c r="G307" t="s">
        <v>343</v>
      </c>
      <c r="H307" t="s">
        <v>344</v>
      </c>
      <c r="I307">
        <v>2</v>
      </c>
      <c r="J307">
        <v>0</v>
      </c>
      <c r="K307">
        <v>2</v>
      </c>
      <c r="O307">
        <f t="shared" si="611"/>
        <v>3084.08</v>
      </c>
      <c r="P307">
        <f t="shared" si="612"/>
        <v>102.08</v>
      </c>
      <c r="Q307">
        <f t="shared" si="613"/>
        <v>938.16</v>
      </c>
      <c r="R307">
        <f t="shared" si="614"/>
        <v>594.88</v>
      </c>
      <c r="S307">
        <f t="shared" si="615"/>
        <v>2043.84</v>
      </c>
      <c r="T307">
        <f t="shared" si="616"/>
        <v>0</v>
      </c>
      <c r="U307">
        <f t="shared" si="617"/>
        <v>2.88</v>
      </c>
      <c r="V307">
        <f t="shared" si="618"/>
        <v>0</v>
      </c>
      <c r="W307">
        <f t="shared" si="619"/>
        <v>0</v>
      </c>
      <c r="X307">
        <f t="shared" si="620"/>
        <v>1430.69</v>
      </c>
      <c r="Y307">
        <f t="shared" si="620"/>
        <v>204.38</v>
      </c>
      <c r="AA307">
        <v>1473083510</v>
      </c>
      <c r="AB307">
        <f t="shared" si="621"/>
        <v>1542.04</v>
      </c>
      <c r="AC307">
        <f>ROUND(((ES307*2)),6)</f>
        <v>51.04</v>
      </c>
      <c r="AD307">
        <f>ROUND(((((ET307*2))-((EU307*2)))+AE307),6)</f>
        <v>469.08</v>
      </c>
      <c r="AE307">
        <f>ROUND(((EU307*2)),6)</f>
        <v>297.44</v>
      </c>
      <c r="AF307">
        <f>ROUND(((EV307*2)),6)</f>
        <v>1021.92</v>
      </c>
      <c r="AG307">
        <f t="shared" si="622"/>
        <v>0</v>
      </c>
      <c r="AH307">
        <f>((EW307*2))</f>
        <v>1.44</v>
      </c>
      <c r="AI307">
        <f>((EX307*2))</f>
        <v>0</v>
      </c>
      <c r="AJ307">
        <f t="shared" si="623"/>
        <v>0</v>
      </c>
      <c r="AK307">
        <v>771.02</v>
      </c>
      <c r="AL307">
        <v>25.52</v>
      </c>
      <c r="AM307">
        <v>234.54</v>
      </c>
      <c r="AN307">
        <v>148.72</v>
      </c>
      <c r="AO307">
        <v>510.96</v>
      </c>
      <c r="AP307">
        <v>0</v>
      </c>
      <c r="AQ307">
        <v>0.72</v>
      </c>
      <c r="AR307">
        <v>0</v>
      </c>
      <c r="AS307">
        <v>0</v>
      </c>
      <c r="AT307">
        <v>70</v>
      </c>
      <c r="AU307">
        <v>10</v>
      </c>
      <c r="AV307">
        <v>1</v>
      </c>
      <c r="AW307">
        <v>1</v>
      </c>
      <c r="AZ307">
        <v>1</v>
      </c>
      <c r="BA307">
        <v>1</v>
      </c>
      <c r="BB307">
        <v>1</v>
      </c>
      <c r="BC307">
        <v>1</v>
      </c>
      <c r="BD307" t="s">
        <v>3</v>
      </c>
      <c r="BE307" t="s">
        <v>3</v>
      </c>
      <c r="BF307" t="s">
        <v>3</v>
      </c>
      <c r="BG307" t="s">
        <v>3</v>
      </c>
      <c r="BH307">
        <v>0</v>
      </c>
      <c r="BI307">
        <v>4</v>
      </c>
      <c r="BJ307" t="s">
        <v>345</v>
      </c>
      <c r="BM307">
        <v>0</v>
      </c>
      <c r="BN307">
        <v>0</v>
      </c>
      <c r="BO307" t="s">
        <v>3</v>
      </c>
      <c r="BP307">
        <v>0</v>
      </c>
      <c r="BQ307">
        <v>1</v>
      </c>
      <c r="BR307">
        <v>0</v>
      </c>
      <c r="BS307">
        <v>1</v>
      </c>
      <c r="BT307">
        <v>1</v>
      </c>
      <c r="BU307">
        <v>1</v>
      </c>
      <c r="BV307">
        <v>1</v>
      </c>
      <c r="BW307">
        <v>1</v>
      </c>
      <c r="BX307">
        <v>1</v>
      </c>
      <c r="BY307" t="s">
        <v>3</v>
      </c>
      <c r="BZ307">
        <v>70</v>
      </c>
      <c r="CA307">
        <v>10</v>
      </c>
      <c r="CB307" t="s">
        <v>3</v>
      </c>
      <c r="CE307">
        <v>0</v>
      </c>
      <c r="CF307">
        <v>0</v>
      </c>
      <c r="CG307">
        <v>0</v>
      </c>
      <c r="CM307">
        <v>0</v>
      </c>
      <c r="CN307" t="s">
        <v>3</v>
      </c>
      <c r="CO307">
        <v>0</v>
      </c>
      <c r="CP307">
        <f t="shared" si="624"/>
        <v>3084.08</v>
      </c>
      <c r="CQ307">
        <f t="shared" si="625"/>
        <v>51.04</v>
      </c>
      <c r="CR307">
        <f>(((((ET307*2))*BB307-((EU307*2))*BS307)+AE307*BS307)*AV307)</f>
        <v>469.08</v>
      </c>
      <c r="CS307">
        <f t="shared" si="626"/>
        <v>297.44</v>
      </c>
      <c r="CT307">
        <f t="shared" si="627"/>
        <v>1021.92</v>
      </c>
      <c r="CU307">
        <f t="shared" si="628"/>
        <v>0</v>
      </c>
      <c r="CV307">
        <f t="shared" si="629"/>
        <v>1.44</v>
      </c>
      <c r="CW307">
        <f t="shared" si="630"/>
        <v>0</v>
      </c>
      <c r="CX307">
        <f t="shared" si="630"/>
        <v>0</v>
      </c>
      <c r="CY307">
        <f t="shared" si="631"/>
        <v>1430.6879999999999</v>
      </c>
      <c r="CZ307">
        <f t="shared" si="632"/>
        <v>204.38399999999999</v>
      </c>
      <c r="DC307" t="s">
        <v>3</v>
      </c>
      <c r="DD307" t="s">
        <v>228</v>
      </c>
      <c r="DE307" t="s">
        <v>228</v>
      </c>
      <c r="DF307" t="s">
        <v>228</v>
      </c>
      <c r="DG307" t="s">
        <v>228</v>
      </c>
      <c r="DH307" t="s">
        <v>3</v>
      </c>
      <c r="DI307" t="s">
        <v>228</v>
      </c>
      <c r="DJ307" t="s">
        <v>228</v>
      </c>
      <c r="DK307" t="s">
        <v>3</v>
      </c>
      <c r="DL307" t="s">
        <v>3</v>
      </c>
      <c r="DM307" t="s">
        <v>3</v>
      </c>
      <c r="DN307">
        <v>0</v>
      </c>
      <c r="DO307">
        <v>0</v>
      </c>
      <c r="DP307">
        <v>1</v>
      </c>
      <c r="DQ307">
        <v>1</v>
      </c>
      <c r="DU307">
        <v>1013</v>
      </c>
      <c r="DV307" t="s">
        <v>344</v>
      </c>
      <c r="DW307" t="s">
        <v>344</v>
      </c>
      <c r="DX307">
        <v>1</v>
      </c>
      <c r="DZ307" t="s">
        <v>3</v>
      </c>
      <c r="EA307" t="s">
        <v>3</v>
      </c>
      <c r="EB307" t="s">
        <v>3</v>
      </c>
      <c r="EC307" t="s">
        <v>3</v>
      </c>
      <c r="EE307">
        <v>1441815344</v>
      </c>
      <c r="EF307">
        <v>1</v>
      </c>
      <c r="EG307" t="s">
        <v>20</v>
      </c>
      <c r="EH307">
        <v>0</v>
      </c>
      <c r="EI307" t="s">
        <v>3</v>
      </c>
      <c r="EJ307">
        <v>4</v>
      </c>
      <c r="EK307">
        <v>0</v>
      </c>
      <c r="EL307" t="s">
        <v>21</v>
      </c>
      <c r="EM307" t="s">
        <v>22</v>
      </c>
      <c r="EO307" t="s">
        <v>3</v>
      </c>
      <c r="EQ307">
        <v>0</v>
      </c>
      <c r="ER307">
        <v>771.02</v>
      </c>
      <c r="ES307">
        <v>25.52</v>
      </c>
      <c r="ET307">
        <v>234.54</v>
      </c>
      <c r="EU307">
        <v>148.72</v>
      </c>
      <c r="EV307">
        <v>510.96</v>
      </c>
      <c r="EW307">
        <v>0.72</v>
      </c>
      <c r="EX307">
        <v>0</v>
      </c>
      <c r="EY307">
        <v>0</v>
      </c>
      <c r="FQ307">
        <v>0</v>
      </c>
      <c r="FR307">
        <f t="shared" si="633"/>
        <v>0</v>
      </c>
      <c r="FS307">
        <v>0</v>
      </c>
      <c r="FX307">
        <v>70</v>
      </c>
      <c r="FY307">
        <v>10</v>
      </c>
      <c r="GA307" t="s">
        <v>3</v>
      </c>
      <c r="GD307">
        <v>0</v>
      </c>
      <c r="GF307">
        <v>77438443</v>
      </c>
      <c r="GG307">
        <v>2</v>
      </c>
      <c r="GH307">
        <v>1</v>
      </c>
      <c r="GI307">
        <v>-2</v>
      </c>
      <c r="GJ307">
        <v>0</v>
      </c>
      <c r="GK307">
        <f>ROUND(R307*(R12)/100,2)</f>
        <v>642.47</v>
      </c>
      <c r="GL307">
        <f t="shared" si="634"/>
        <v>0</v>
      </c>
      <c r="GM307">
        <f t="shared" si="635"/>
        <v>5361.62</v>
      </c>
      <c r="GN307">
        <f t="shared" si="636"/>
        <v>0</v>
      </c>
      <c r="GO307">
        <f t="shared" si="637"/>
        <v>0</v>
      </c>
      <c r="GP307">
        <f t="shared" si="638"/>
        <v>5361.62</v>
      </c>
      <c r="GR307">
        <v>0</v>
      </c>
      <c r="GS307">
        <v>3</v>
      </c>
      <c r="GT307">
        <v>0</v>
      </c>
      <c r="GU307" t="s">
        <v>3</v>
      </c>
      <c r="GV307">
        <f t="shared" si="639"/>
        <v>0</v>
      </c>
      <c r="GW307">
        <v>1</v>
      </c>
      <c r="GX307">
        <f t="shared" si="640"/>
        <v>0</v>
      </c>
      <c r="HA307">
        <v>0</v>
      </c>
      <c r="HB307">
        <v>0</v>
      </c>
      <c r="HC307">
        <f t="shared" si="641"/>
        <v>0</v>
      </c>
      <c r="HE307" t="s">
        <v>3</v>
      </c>
      <c r="HF307" t="s">
        <v>3</v>
      </c>
      <c r="HM307" t="s">
        <v>3</v>
      </c>
      <c r="HN307" t="s">
        <v>3</v>
      </c>
      <c r="HO307" t="s">
        <v>3</v>
      </c>
      <c r="HP307" t="s">
        <v>3</v>
      </c>
      <c r="HQ307" t="s">
        <v>3</v>
      </c>
      <c r="IK307">
        <v>0</v>
      </c>
    </row>
    <row r="308" spans="1:245" x14ac:dyDescent="0.2">
      <c r="A308">
        <v>19</v>
      </c>
      <c r="B308">
        <v>1</v>
      </c>
      <c r="F308" t="s">
        <v>3</v>
      </c>
      <c r="G308" t="s">
        <v>346</v>
      </c>
      <c r="H308" t="s">
        <v>3</v>
      </c>
      <c r="AA308">
        <v>1</v>
      </c>
      <c r="IK308">
        <v>0</v>
      </c>
    </row>
    <row r="309" spans="1:245" x14ac:dyDescent="0.2">
      <c r="A309">
        <v>17</v>
      </c>
      <c r="B309">
        <v>1</v>
      </c>
      <c r="D309">
        <f>ROW(EtalonRes!A665)</f>
        <v>665</v>
      </c>
      <c r="E309" t="s">
        <v>410</v>
      </c>
      <c r="F309" t="s">
        <v>348</v>
      </c>
      <c r="G309" t="s">
        <v>349</v>
      </c>
      <c r="H309" t="s">
        <v>18</v>
      </c>
      <c r="I309">
        <v>200</v>
      </c>
      <c r="J309">
        <v>0</v>
      </c>
      <c r="K309">
        <v>200</v>
      </c>
      <c r="O309">
        <f>ROUND(CP309,2)</f>
        <v>37896</v>
      </c>
      <c r="P309">
        <f>ROUND(CQ309*I309,2)</f>
        <v>1916</v>
      </c>
      <c r="Q309">
        <f>ROUND(CR309*I309,2)</f>
        <v>0</v>
      </c>
      <c r="R309">
        <f>ROUND(CS309*I309,2)</f>
        <v>0</v>
      </c>
      <c r="S309">
        <f>ROUND(CT309*I309,2)</f>
        <v>35980</v>
      </c>
      <c r="T309">
        <f>ROUND(CU309*I309,2)</f>
        <v>0</v>
      </c>
      <c r="U309">
        <f>CV309*I309</f>
        <v>64</v>
      </c>
      <c r="V309">
        <f>CW309*I309</f>
        <v>0</v>
      </c>
      <c r="W309">
        <f>ROUND(CX309*I309,2)</f>
        <v>0</v>
      </c>
      <c r="X309">
        <f t="shared" ref="X309:Y312" si="642">ROUND(CY309,2)</f>
        <v>25186</v>
      </c>
      <c r="Y309">
        <f t="shared" si="642"/>
        <v>3598</v>
      </c>
      <c r="AA309">
        <v>1473083510</v>
      </c>
      <c r="AB309">
        <f>ROUND((AC309+AD309+AF309),6)</f>
        <v>189.48</v>
      </c>
      <c r="AC309">
        <f>ROUND((ES309),6)</f>
        <v>9.58</v>
      </c>
      <c r="AD309">
        <f>ROUND((((ET309)-(EU309))+AE309),6)</f>
        <v>0</v>
      </c>
      <c r="AE309">
        <f t="shared" ref="AE309:AF312" si="643">ROUND((EU309),6)</f>
        <v>0</v>
      </c>
      <c r="AF309">
        <f t="shared" si="643"/>
        <v>179.9</v>
      </c>
      <c r="AG309">
        <f>ROUND((AP309),6)</f>
        <v>0</v>
      </c>
      <c r="AH309">
        <f t="shared" ref="AH309:AI312" si="644">(EW309)</f>
        <v>0.32</v>
      </c>
      <c r="AI309">
        <f t="shared" si="644"/>
        <v>0</v>
      </c>
      <c r="AJ309">
        <f>(AS309)</f>
        <v>0</v>
      </c>
      <c r="AK309">
        <v>189.48</v>
      </c>
      <c r="AL309">
        <v>9.58</v>
      </c>
      <c r="AM309">
        <v>0</v>
      </c>
      <c r="AN309">
        <v>0</v>
      </c>
      <c r="AO309">
        <v>179.9</v>
      </c>
      <c r="AP309">
        <v>0</v>
      </c>
      <c r="AQ309">
        <v>0.32</v>
      </c>
      <c r="AR309">
        <v>0</v>
      </c>
      <c r="AS309">
        <v>0</v>
      </c>
      <c r="AT309">
        <v>70</v>
      </c>
      <c r="AU309">
        <v>10</v>
      </c>
      <c r="AV309">
        <v>1</v>
      </c>
      <c r="AW309">
        <v>1</v>
      </c>
      <c r="AZ309">
        <v>1</v>
      </c>
      <c r="BA309">
        <v>1</v>
      </c>
      <c r="BB309">
        <v>1</v>
      </c>
      <c r="BC309">
        <v>1</v>
      </c>
      <c r="BD309" t="s">
        <v>3</v>
      </c>
      <c r="BE309" t="s">
        <v>3</v>
      </c>
      <c r="BF309" t="s">
        <v>3</v>
      </c>
      <c r="BG309" t="s">
        <v>3</v>
      </c>
      <c r="BH309">
        <v>0</v>
      </c>
      <c r="BI309">
        <v>4</v>
      </c>
      <c r="BJ309" t="s">
        <v>350</v>
      </c>
      <c r="BM309">
        <v>0</v>
      </c>
      <c r="BN309">
        <v>0</v>
      </c>
      <c r="BO309" t="s">
        <v>3</v>
      </c>
      <c r="BP309">
        <v>0</v>
      </c>
      <c r="BQ309">
        <v>1</v>
      </c>
      <c r="BR309">
        <v>0</v>
      </c>
      <c r="BS309">
        <v>1</v>
      </c>
      <c r="BT309">
        <v>1</v>
      </c>
      <c r="BU309">
        <v>1</v>
      </c>
      <c r="BV309">
        <v>1</v>
      </c>
      <c r="BW309">
        <v>1</v>
      </c>
      <c r="BX309">
        <v>1</v>
      </c>
      <c r="BY309" t="s">
        <v>3</v>
      </c>
      <c r="BZ309">
        <v>70</v>
      </c>
      <c r="CA309">
        <v>10</v>
      </c>
      <c r="CB309" t="s">
        <v>3</v>
      </c>
      <c r="CE309">
        <v>0</v>
      </c>
      <c r="CF309">
        <v>0</v>
      </c>
      <c r="CG309">
        <v>0</v>
      </c>
      <c r="CM309">
        <v>0</v>
      </c>
      <c r="CN309" t="s">
        <v>3</v>
      </c>
      <c r="CO309">
        <v>0</v>
      </c>
      <c r="CP309">
        <f>(P309+Q309+S309)</f>
        <v>37896</v>
      </c>
      <c r="CQ309">
        <f>(AC309*BC309*AW309)</f>
        <v>9.58</v>
      </c>
      <c r="CR309">
        <f>((((ET309)*BB309-(EU309)*BS309)+AE309*BS309)*AV309)</f>
        <v>0</v>
      </c>
      <c r="CS309">
        <f>(AE309*BS309*AV309)</f>
        <v>0</v>
      </c>
      <c r="CT309">
        <f>(AF309*BA309*AV309)</f>
        <v>179.9</v>
      </c>
      <c r="CU309">
        <f>AG309</f>
        <v>0</v>
      </c>
      <c r="CV309">
        <f>(AH309*AV309)</f>
        <v>0.32</v>
      </c>
      <c r="CW309">
        <f t="shared" ref="CW309:CX312" si="645">AI309</f>
        <v>0</v>
      </c>
      <c r="CX309">
        <f t="shared" si="645"/>
        <v>0</v>
      </c>
      <c r="CY309">
        <f>((S309*BZ309)/100)</f>
        <v>25186</v>
      </c>
      <c r="CZ309">
        <f>((S309*CA309)/100)</f>
        <v>3598</v>
      </c>
      <c r="DC309" t="s">
        <v>3</v>
      </c>
      <c r="DD309" t="s">
        <v>3</v>
      </c>
      <c r="DE309" t="s">
        <v>3</v>
      </c>
      <c r="DF309" t="s">
        <v>3</v>
      </c>
      <c r="DG309" t="s">
        <v>3</v>
      </c>
      <c r="DH309" t="s">
        <v>3</v>
      </c>
      <c r="DI309" t="s">
        <v>3</v>
      </c>
      <c r="DJ309" t="s">
        <v>3</v>
      </c>
      <c r="DK309" t="s">
        <v>3</v>
      </c>
      <c r="DL309" t="s">
        <v>3</v>
      </c>
      <c r="DM309" t="s">
        <v>3</v>
      </c>
      <c r="DN309">
        <v>0</v>
      </c>
      <c r="DO309">
        <v>0</v>
      </c>
      <c r="DP309">
        <v>1</v>
      </c>
      <c r="DQ309">
        <v>1</v>
      </c>
      <c r="DU309">
        <v>16987630</v>
      </c>
      <c r="DV309" t="s">
        <v>18</v>
      </c>
      <c r="DW309" t="s">
        <v>18</v>
      </c>
      <c r="DX309">
        <v>1</v>
      </c>
      <c r="DZ309" t="s">
        <v>3</v>
      </c>
      <c r="EA309" t="s">
        <v>3</v>
      </c>
      <c r="EB309" t="s">
        <v>3</v>
      </c>
      <c r="EC309" t="s">
        <v>3</v>
      </c>
      <c r="EE309">
        <v>1441815344</v>
      </c>
      <c r="EF309">
        <v>1</v>
      </c>
      <c r="EG309" t="s">
        <v>20</v>
      </c>
      <c r="EH309">
        <v>0</v>
      </c>
      <c r="EI309" t="s">
        <v>3</v>
      </c>
      <c r="EJ309">
        <v>4</v>
      </c>
      <c r="EK309">
        <v>0</v>
      </c>
      <c r="EL309" t="s">
        <v>21</v>
      </c>
      <c r="EM309" t="s">
        <v>22</v>
      </c>
      <c r="EO309" t="s">
        <v>3</v>
      </c>
      <c r="EQ309">
        <v>0</v>
      </c>
      <c r="ER309">
        <v>189.48</v>
      </c>
      <c r="ES309">
        <v>9.58</v>
      </c>
      <c r="ET309">
        <v>0</v>
      </c>
      <c r="EU309">
        <v>0</v>
      </c>
      <c r="EV309">
        <v>179.9</v>
      </c>
      <c r="EW309">
        <v>0.32</v>
      </c>
      <c r="EX309">
        <v>0</v>
      </c>
      <c r="EY309">
        <v>0</v>
      </c>
      <c r="FQ309">
        <v>0</v>
      </c>
      <c r="FR309">
        <f>ROUND(IF(BI309=3,GM309,0),2)</f>
        <v>0</v>
      </c>
      <c r="FS309">
        <v>0</v>
      </c>
      <c r="FX309">
        <v>70</v>
      </c>
      <c r="FY309">
        <v>10</v>
      </c>
      <c r="GA309" t="s">
        <v>3</v>
      </c>
      <c r="GD309">
        <v>0</v>
      </c>
      <c r="GF309">
        <v>2133120452</v>
      </c>
      <c r="GG309">
        <v>2</v>
      </c>
      <c r="GH309">
        <v>1</v>
      </c>
      <c r="GI309">
        <v>-2</v>
      </c>
      <c r="GJ309">
        <v>0</v>
      </c>
      <c r="GK309">
        <f>ROUND(R309*(R12)/100,2)</f>
        <v>0</v>
      </c>
      <c r="GL309">
        <f>ROUND(IF(AND(BH309=3,BI309=3,FS309&lt;&gt;0),P309,0),2)</f>
        <v>0</v>
      </c>
      <c r="GM309">
        <f>ROUND(O309+X309+Y309+GK309,2)+GX309</f>
        <v>66680</v>
      </c>
      <c r="GN309">
        <f>IF(OR(BI309=0,BI309=1),GM309-GX309,0)</f>
        <v>0</v>
      </c>
      <c r="GO309">
        <f>IF(BI309=2,GM309-GX309,0)</f>
        <v>0</v>
      </c>
      <c r="GP309">
        <f>IF(BI309=4,GM309-GX309,0)</f>
        <v>66680</v>
      </c>
      <c r="GR309">
        <v>0</v>
      </c>
      <c r="GS309">
        <v>3</v>
      </c>
      <c r="GT309">
        <v>0</v>
      </c>
      <c r="GU309" t="s">
        <v>3</v>
      </c>
      <c r="GV309">
        <f>ROUND((GT309),6)</f>
        <v>0</v>
      </c>
      <c r="GW309">
        <v>1</v>
      </c>
      <c r="GX309">
        <f>ROUND(HC309*I309,2)</f>
        <v>0</v>
      </c>
      <c r="HA309">
        <v>0</v>
      </c>
      <c r="HB309">
        <v>0</v>
      </c>
      <c r="HC309">
        <f>GV309*GW309</f>
        <v>0</v>
      </c>
      <c r="HE309" t="s">
        <v>3</v>
      </c>
      <c r="HF309" t="s">
        <v>3</v>
      </c>
      <c r="HM309" t="s">
        <v>3</v>
      </c>
      <c r="HN309" t="s">
        <v>3</v>
      </c>
      <c r="HO309" t="s">
        <v>3</v>
      </c>
      <c r="HP309" t="s">
        <v>3</v>
      </c>
      <c r="HQ309" t="s">
        <v>3</v>
      </c>
      <c r="IK309">
        <v>0</v>
      </c>
    </row>
    <row r="310" spans="1:245" x14ac:dyDescent="0.2">
      <c r="A310">
        <v>17</v>
      </c>
      <c r="B310">
        <v>1</v>
      </c>
      <c r="C310">
        <f>ROW(SmtRes!A489)</f>
        <v>489</v>
      </c>
      <c r="D310">
        <f>ROW(EtalonRes!A667)</f>
        <v>667</v>
      </c>
      <c r="E310" t="s">
        <v>411</v>
      </c>
      <c r="F310" t="s">
        <v>352</v>
      </c>
      <c r="G310" t="s">
        <v>353</v>
      </c>
      <c r="H310" t="s">
        <v>18</v>
      </c>
      <c r="I310">
        <v>27</v>
      </c>
      <c r="J310">
        <v>0</v>
      </c>
      <c r="K310">
        <v>27</v>
      </c>
      <c r="O310">
        <f>ROUND(CP310,2)</f>
        <v>2766.15</v>
      </c>
      <c r="P310">
        <f>ROUND(CQ310*I310,2)</f>
        <v>34.020000000000003</v>
      </c>
      <c r="Q310">
        <f>ROUND(CR310*I310,2)</f>
        <v>0</v>
      </c>
      <c r="R310">
        <f>ROUND(CS310*I310,2)</f>
        <v>0</v>
      </c>
      <c r="S310">
        <f>ROUND(CT310*I310,2)</f>
        <v>2732.13</v>
      </c>
      <c r="T310">
        <f>ROUND(CU310*I310,2)</f>
        <v>0</v>
      </c>
      <c r="U310">
        <f>CV310*I310</f>
        <v>4.8599999999999994</v>
      </c>
      <c r="V310">
        <f>CW310*I310</f>
        <v>0</v>
      </c>
      <c r="W310">
        <f>ROUND(CX310*I310,2)</f>
        <v>0</v>
      </c>
      <c r="X310">
        <f t="shared" si="642"/>
        <v>1912.49</v>
      </c>
      <c r="Y310">
        <f t="shared" si="642"/>
        <v>273.20999999999998</v>
      </c>
      <c r="AA310">
        <v>1473083510</v>
      </c>
      <c r="AB310">
        <f>ROUND((AC310+AD310+AF310),6)</f>
        <v>102.45</v>
      </c>
      <c r="AC310">
        <f>ROUND((ES310),6)</f>
        <v>1.26</v>
      </c>
      <c r="AD310">
        <f>ROUND((((ET310)-(EU310))+AE310),6)</f>
        <v>0</v>
      </c>
      <c r="AE310">
        <f t="shared" si="643"/>
        <v>0</v>
      </c>
      <c r="AF310">
        <f t="shared" si="643"/>
        <v>101.19</v>
      </c>
      <c r="AG310">
        <f>ROUND((AP310),6)</f>
        <v>0</v>
      </c>
      <c r="AH310">
        <f t="shared" si="644"/>
        <v>0.18</v>
      </c>
      <c r="AI310">
        <f t="shared" si="644"/>
        <v>0</v>
      </c>
      <c r="AJ310">
        <f>(AS310)</f>
        <v>0</v>
      </c>
      <c r="AK310">
        <v>102.45</v>
      </c>
      <c r="AL310">
        <v>1.26</v>
      </c>
      <c r="AM310">
        <v>0</v>
      </c>
      <c r="AN310">
        <v>0</v>
      </c>
      <c r="AO310">
        <v>101.19</v>
      </c>
      <c r="AP310">
        <v>0</v>
      </c>
      <c r="AQ310">
        <v>0.18</v>
      </c>
      <c r="AR310">
        <v>0</v>
      </c>
      <c r="AS310">
        <v>0</v>
      </c>
      <c r="AT310">
        <v>70</v>
      </c>
      <c r="AU310">
        <v>10</v>
      </c>
      <c r="AV310">
        <v>1</v>
      </c>
      <c r="AW310">
        <v>1</v>
      </c>
      <c r="AZ310">
        <v>1</v>
      </c>
      <c r="BA310">
        <v>1</v>
      </c>
      <c r="BB310">
        <v>1</v>
      </c>
      <c r="BC310">
        <v>1</v>
      </c>
      <c r="BD310" t="s">
        <v>3</v>
      </c>
      <c r="BE310" t="s">
        <v>3</v>
      </c>
      <c r="BF310" t="s">
        <v>3</v>
      </c>
      <c r="BG310" t="s">
        <v>3</v>
      </c>
      <c r="BH310">
        <v>0</v>
      </c>
      <c r="BI310">
        <v>4</v>
      </c>
      <c r="BJ310" t="s">
        <v>354</v>
      </c>
      <c r="BM310">
        <v>0</v>
      </c>
      <c r="BN310">
        <v>0</v>
      </c>
      <c r="BO310" t="s">
        <v>3</v>
      </c>
      <c r="BP310">
        <v>0</v>
      </c>
      <c r="BQ310">
        <v>1</v>
      </c>
      <c r="BR310">
        <v>0</v>
      </c>
      <c r="BS310">
        <v>1</v>
      </c>
      <c r="BT310">
        <v>1</v>
      </c>
      <c r="BU310">
        <v>1</v>
      </c>
      <c r="BV310">
        <v>1</v>
      </c>
      <c r="BW310">
        <v>1</v>
      </c>
      <c r="BX310">
        <v>1</v>
      </c>
      <c r="BY310" t="s">
        <v>3</v>
      </c>
      <c r="BZ310">
        <v>70</v>
      </c>
      <c r="CA310">
        <v>10</v>
      </c>
      <c r="CB310" t="s">
        <v>3</v>
      </c>
      <c r="CE310">
        <v>0</v>
      </c>
      <c r="CF310">
        <v>0</v>
      </c>
      <c r="CG310">
        <v>0</v>
      </c>
      <c r="CM310">
        <v>0</v>
      </c>
      <c r="CN310" t="s">
        <v>3</v>
      </c>
      <c r="CO310">
        <v>0</v>
      </c>
      <c r="CP310">
        <f>(P310+Q310+S310)</f>
        <v>2766.15</v>
      </c>
      <c r="CQ310">
        <f>(AC310*BC310*AW310)</f>
        <v>1.26</v>
      </c>
      <c r="CR310">
        <f>((((ET310)*BB310-(EU310)*BS310)+AE310*BS310)*AV310)</f>
        <v>0</v>
      </c>
      <c r="CS310">
        <f>(AE310*BS310*AV310)</f>
        <v>0</v>
      </c>
      <c r="CT310">
        <f>(AF310*BA310*AV310)</f>
        <v>101.19</v>
      </c>
      <c r="CU310">
        <f>AG310</f>
        <v>0</v>
      </c>
      <c r="CV310">
        <f>(AH310*AV310)</f>
        <v>0.18</v>
      </c>
      <c r="CW310">
        <f t="shared" si="645"/>
        <v>0</v>
      </c>
      <c r="CX310">
        <f t="shared" si="645"/>
        <v>0</v>
      </c>
      <c r="CY310">
        <f>((S310*BZ310)/100)</f>
        <v>1912.491</v>
      </c>
      <c r="CZ310">
        <f>((S310*CA310)/100)</f>
        <v>273.21300000000002</v>
      </c>
      <c r="DC310" t="s">
        <v>3</v>
      </c>
      <c r="DD310" t="s">
        <v>3</v>
      </c>
      <c r="DE310" t="s">
        <v>3</v>
      </c>
      <c r="DF310" t="s">
        <v>3</v>
      </c>
      <c r="DG310" t="s">
        <v>3</v>
      </c>
      <c r="DH310" t="s">
        <v>3</v>
      </c>
      <c r="DI310" t="s">
        <v>3</v>
      </c>
      <c r="DJ310" t="s">
        <v>3</v>
      </c>
      <c r="DK310" t="s">
        <v>3</v>
      </c>
      <c r="DL310" t="s">
        <v>3</v>
      </c>
      <c r="DM310" t="s">
        <v>3</v>
      </c>
      <c r="DN310">
        <v>0</v>
      </c>
      <c r="DO310">
        <v>0</v>
      </c>
      <c r="DP310">
        <v>1</v>
      </c>
      <c r="DQ310">
        <v>1</v>
      </c>
      <c r="DU310">
        <v>16987630</v>
      </c>
      <c r="DV310" t="s">
        <v>18</v>
      </c>
      <c r="DW310" t="s">
        <v>18</v>
      </c>
      <c r="DX310">
        <v>1</v>
      </c>
      <c r="DZ310" t="s">
        <v>3</v>
      </c>
      <c r="EA310" t="s">
        <v>3</v>
      </c>
      <c r="EB310" t="s">
        <v>3</v>
      </c>
      <c r="EC310" t="s">
        <v>3</v>
      </c>
      <c r="EE310">
        <v>1441815344</v>
      </c>
      <c r="EF310">
        <v>1</v>
      </c>
      <c r="EG310" t="s">
        <v>20</v>
      </c>
      <c r="EH310">
        <v>0</v>
      </c>
      <c r="EI310" t="s">
        <v>3</v>
      </c>
      <c r="EJ310">
        <v>4</v>
      </c>
      <c r="EK310">
        <v>0</v>
      </c>
      <c r="EL310" t="s">
        <v>21</v>
      </c>
      <c r="EM310" t="s">
        <v>22</v>
      </c>
      <c r="EO310" t="s">
        <v>3</v>
      </c>
      <c r="EQ310">
        <v>0</v>
      </c>
      <c r="ER310">
        <v>102.45</v>
      </c>
      <c r="ES310">
        <v>1.26</v>
      </c>
      <c r="ET310">
        <v>0</v>
      </c>
      <c r="EU310">
        <v>0</v>
      </c>
      <c r="EV310">
        <v>101.19</v>
      </c>
      <c r="EW310">
        <v>0.18</v>
      </c>
      <c r="EX310">
        <v>0</v>
      </c>
      <c r="EY310">
        <v>0</v>
      </c>
      <c r="FQ310">
        <v>0</v>
      </c>
      <c r="FR310">
        <f>ROUND(IF(BI310=3,GM310,0),2)</f>
        <v>0</v>
      </c>
      <c r="FS310">
        <v>0</v>
      </c>
      <c r="FX310">
        <v>70</v>
      </c>
      <c r="FY310">
        <v>10</v>
      </c>
      <c r="GA310" t="s">
        <v>3</v>
      </c>
      <c r="GD310">
        <v>0</v>
      </c>
      <c r="GF310">
        <v>-1083907483</v>
      </c>
      <c r="GG310">
        <v>2</v>
      </c>
      <c r="GH310">
        <v>1</v>
      </c>
      <c r="GI310">
        <v>-2</v>
      </c>
      <c r="GJ310">
        <v>0</v>
      </c>
      <c r="GK310">
        <f>ROUND(R310*(R12)/100,2)</f>
        <v>0</v>
      </c>
      <c r="GL310">
        <f>ROUND(IF(AND(BH310=3,BI310=3,FS310&lt;&gt;0),P310,0),2)</f>
        <v>0</v>
      </c>
      <c r="GM310">
        <f>ROUND(O310+X310+Y310+GK310,2)+GX310</f>
        <v>4951.8500000000004</v>
      </c>
      <c r="GN310">
        <f>IF(OR(BI310=0,BI310=1),GM310-GX310,0)</f>
        <v>0</v>
      </c>
      <c r="GO310">
        <f>IF(BI310=2,GM310-GX310,0)</f>
        <v>0</v>
      </c>
      <c r="GP310">
        <f>IF(BI310=4,GM310-GX310,0)</f>
        <v>4951.8500000000004</v>
      </c>
      <c r="GR310">
        <v>0</v>
      </c>
      <c r="GS310">
        <v>3</v>
      </c>
      <c r="GT310">
        <v>0</v>
      </c>
      <c r="GU310" t="s">
        <v>3</v>
      </c>
      <c r="GV310">
        <f>ROUND((GT310),6)</f>
        <v>0</v>
      </c>
      <c r="GW310">
        <v>1</v>
      </c>
      <c r="GX310">
        <f>ROUND(HC310*I310,2)</f>
        <v>0</v>
      </c>
      <c r="HA310">
        <v>0</v>
      </c>
      <c r="HB310">
        <v>0</v>
      </c>
      <c r="HC310">
        <f>GV310*GW310</f>
        <v>0</v>
      </c>
      <c r="HE310" t="s">
        <v>3</v>
      </c>
      <c r="HF310" t="s">
        <v>3</v>
      </c>
      <c r="HM310" t="s">
        <v>3</v>
      </c>
      <c r="HN310" t="s">
        <v>3</v>
      </c>
      <c r="HO310" t="s">
        <v>3</v>
      </c>
      <c r="HP310" t="s">
        <v>3</v>
      </c>
      <c r="HQ310" t="s">
        <v>3</v>
      </c>
      <c r="IK310">
        <v>0</v>
      </c>
    </row>
    <row r="311" spans="1:245" x14ac:dyDescent="0.2">
      <c r="A311">
        <v>17</v>
      </c>
      <c r="B311">
        <v>1</v>
      </c>
      <c r="C311">
        <f>ROW(SmtRes!A491)</f>
        <v>491</v>
      </c>
      <c r="D311">
        <f>ROW(EtalonRes!A669)</f>
        <v>669</v>
      </c>
      <c r="E311" t="s">
        <v>412</v>
      </c>
      <c r="F311" t="s">
        <v>356</v>
      </c>
      <c r="G311" t="s">
        <v>357</v>
      </c>
      <c r="H311" t="s">
        <v>18</v>
      </c>
      <c r="I311">
        <v>15</v>
      </c>
      <c r="J311">
        <v>0</v>
      </c>
      <c r="K311">
        <v>15</v>
      </c>
      <c r="O311">
        <f>ROUND(CP311,2)</f>
        <v>2539.1999999999998</v>
      </c>
      <c r="P311">
        <f>ROUND(CQ311*I311,2)</f>
        <v>9.4499999999999993</v>
      </c>
      <c r="Q311">
        <f>ROUND(CR311*I311,2)</f>
        <v>0</v>
      </c>
      <c r="R311">
        <f>ROUND(CS311*I311,2)</f>
        <v>0</v>
      </c>
      <c r="S311">
        <f>ROUND(CT311*I311,2)</f>
        <v>2529.75</v>
      </c>
      <c r="T311">
        <f>ROUND(CU311*I311,2)</f>
        <v>0</v>
      </c>
      <c r="U311">
        <f>CV311*I311</f>
        <v>4.5</v>
      </c>
      <c r="V311">
        <f>CW311*I311</f>
        <v>0</v>
      </c>
      <c r="W311">
        <f>ROUND(CX311*I311,2)</f>
        <v>0</v>
      </c>
      <c r="X311">
        <f t="shared" si="642"/>
        <v>1770.83</v>
      </c>
      <c r="Y311">
        <f t="shared" si="642"/>
        <v>252.98</v>
      </c>
      <c r="AA311">
        <v>1473083510</v>
      </c>
      <c r="AB311">
        <f>ROUND((AC311+AD311+AF311),6)</f>
        <v>169.28</v>
      </c>
      <c r="AC311">
        <f>ROUND((ES311),6)</f>
        <v>0.63</v>
      </c>
      <c r="AD311">
        <f>ROUND((((ET311)-(EU311))+AE311),6)</f>
        <v>0</v>
      </c>
      <c r="AE311">
        <f t="shared" si="643"/>
        <v>0</v>
      </c>
      <c r="AF311">
        <f t="shared" si="643"/>
        <v>168.65</v>
      </c>
      <c r="AG311">
        <f>ROUND((AP311),6)</f>
        <v>0</v>
      </c>
      <c r="AH311">
        <f t="shared" si="644"/>
        <v>0.3</v>
      </c>
      <c r="AI311">
        <f t="shared" si="644"/>
        <v>0</v>
      </c>
      <c r="AJ311">
        <f>(AS311)</f>
        <v>0</v>
      </c>
      <c r="AK311">
        <v>169.28</v>
      </c>
      <c r="AL311">
        <v>0.63</v>
      </c>
      <c r="AM311">
        <v>0</v>
      </c>
      <c r="AN311">
        <v>0</v>
      </c>
      <c r="AO311">
        <v>168.65</v>
      </c>
      <c r="AP311">
        <v>0</v>
      </c>
      <c r="AQ311">
        <v>0.3</v>
      </c>
      <c r="AR311">
        <v>0</v>
      </c>
      <c r="AS311">
        <v>0</v>
      </c>
      <c r="AT311">
        <v>70</v>
      </c>
      <c r="AU311">
        <v>10</v>
      </c>
      <c r="AV311">
        <v>1</v>
      </c>
      <c r="AW311">
        <v>1</v>
      </c>
      <c r="AZ311">
        <v>1</v>
      </c>
      <c r="BA311">
        <v>1</v>
      </c>
      <c r="BB311">
        <v>1</v>
      </c>
      <c r="BC311">
        <v>1</v>
      </c>
      <c r="BD311" t="s">
        <v>3</v>
      </c>
      <c r="BE311" t="s">
        <v>3</v>
      </c>
      <c r="BF311" t="s">
        <v>3</v>
      </c>
      <c r="BG311" t="s">
        <v>3</v>
      </c>
      <c r="BH311">
        <v>0</v>
      </c>
      <c r="BI311">
        <v>4</v>
      </c>
      <c r="BJ311" t="s">
        <v>358</v>
      </c>
      <c r="BM311">
        <v>0</v>
      </c>
      <c r="BN311">
        <v>0</v>
      </c>
      <c r="BO311" t="s">
        <v>3</v>
      </c>
      <c r="BP311">
        <v>0</v>
      </c>
      <c r="BQ311">
        <v>1</v>
      </c>
      <c r="BR311">
        <v>0</v>
      </c>
      <c r="BS311">
        <v>1</v>
      </c>
      <c r="BT311">
        <v>1</v>
      </c>
      <c r="BU311">
        <v>1</v>
      </c>
      <c r="BV311">
        <v>1</v>
      </c>
      <c r="BW311">
        <v>1</v>
      </c>
      <c r="BX311">
        <v>1</v>
      </c>
      <c r="BY311" t="s">
        <v>3</v>
      </c>
      <c r="BZ311">
        <v>70</v>
      </c>
      <c r="CA311">
        <v>10</v>
      </c>
      <c r="CB311" t="s">
        <v>3</v>
      </c>
      <c r="CE311">
        <v>0</v>
      </c>
      <c r="CF311">
        <v>0</v>
      </c>
      <c r="CG311">
        <v>0</v>
      </c>
      <c r="CM311">
        <v>0</v>
      </c>
      <c r="CN311" t="s">
        <v>3</v>
      </c>
      <c r="CO311">
        <v>0</v>
      </c>
      <c r="CP311">
        <f>(P311+Q311+S311)</f>
        <v>2539.1999999999998</v>
      </c>
      <c r="CQ311">
        <f>(AC311*BC311*AW311)</f>
        <v>0.63</v>
      </c>
      <c r="CR311">
        <f>((((ET311)*BB311-(EU311)*BS311)+AE311*BS311)*AV311)</f>
        <v>0</v>
      </c>
      <c r="CS311">
        <f>(AE311*BS311*AV311)</f>
        <v>0</v>
      </c>
      <c r="CT311">
        <f>(AF311*BA311*AV311)</f>
        <v>168.65</v>
      </c>
      <c r="CU311">
        <f>AG311</f>
        <v>0</v>
      </c>
      <c r="CV311">
        <f>(AH311*AV311)</f>
        <v>0.3</v>
      </c>
      <c r="CW311">
        <f t="shared" si="645"/>
        <v>0</v>
      </c>
      <c r="CX311">
        <f t="shared" si="645"/>
        <v>0</v>
      </c>
      <c r="CY311">
        <f>((S311*BZ311)/100)</f>
        <v>1770.825</v>
      </c>
      <c r="CZ311">
        <f>((S311*CA311)/100)</f>
        <v>252.97499999999999</v>
      </c>
      <c r="DC311" t="s">
        <v>3</v>
      </c>
      <c r="DD311" t="s">
        <v>3</v>
      </c>
      <c r="DE311" t="s">
        <v>3</v>
      </c>
      <c r="DF311" t="s">
        <v>3</v>
      </c>
      <c r="DG311" t="s">
        <v>3</v>
      </c>
      <c r="DH311" t="s">
        <v>3</v>
      </c>
      <c r="DI311" t="s">
        <v>3</v>
      </c>
      <c r="DJ311" t="s">
        <v>3</v>
      </c>
      <c r="DK311" t="s">
        <v>3</v>
      </c>
      <c r="DL311" t="s">
        <v>3</v>
      </c>
      <c r="DM311" t="s">
        <v>3</v>
      </c>
      <c r="DN311">
        <v>0</v>
      </c>
      <c r="DO311">
        <v>0</v>
      </c>
      <c r="DP311">
        <v>1</v>
      </c>
      <c r="DQ311">
        <v>1</v>
      </c>
      <c r="DU311">
        <v>16987630</v>
      </c>
      <c r="DV311" t="s">
        <v>18</v>
      </c>
      <c r="DW311" t="s">
        <v>18</v>
      </c>
      <c r="DX311">
        <v>1</v>
      </c>
      <c r="DZ311" t="s">
        <v>3</v>
      </c>
      <c r="EA311" t="s">
        <v>3</v>
      </c>
      <c r="EB311" t="s">
        <v>3</v>
      </c>
      <c r="EC311" t="s">
        <v>3</v>
      </c>
      <c r="EE311">
        <v>1441815344</v>
      </c>
      <c r="EF311">
        <v>1</v>
      </c>
      <c r="EG311" t="s">
        <v>20</v>
      </c>
      <c r="EH311">
        <v>0</v>
      </c>
      <c r="EI311" t="s">
        <v>3</v>
      </c>
      <c r="EJ311">
        <v>4</v>
      </c>
      <c r="EK311">
        <v>0</v>
      </c>
      <c r="EL311" t="s">
        <v>21</v>
      </c>
      <c r="EM311" t="s">
        <v>22</v>
      </c>
      <c r="EO311" t="s">
        <v>3</v>
      </c>
      <c r="EQ311">
        <v>0</v>
      </c>
      <c r="ER311">
        <v>169.28</v>
      </c>
      <c r="ES311">
        <v>0.63</v>
      </c>
      <c r="ET311">
        <v>0</v>
      </c>
      <c r="EU311">
        <v>0</v>
      </c>
      <c r="EV311">
        <v>168.65</v>
      </c>
      <c r="EW311">
        <v>0.3</v>
      </c>
      <c r="EX311">
        <v>0</v>
      </c>
      <c r="EY311">
        <v>0</v>
      </c>
      <c r="FQ311">
        <v>0</v>
      </c>
      <c r="FR311">
        <f>ROUND(IF(BI311=3,GM311,0),2)</f>
        <v>0</v>
      </c>
      <c r="FS311">
        <v>0</v>
      </c>
      <c r="FX311">
        <v>70</v>
      </c>
      <c r="FY311">
        <v>10</v>
      </c>
      <c r="GA311" t="s">
        <v>3</v>
      </c>
      <c r="GD311">
        <v>0</v>
      </c>
      <c r="GF311">
        <v>-1038863353</v>
      </c>
      <c r="GG311">
        <v>2</v>
      </c>
      <c r="GH311">
        <v>1</v>
      </c>
      <c r="GI311">
        <v>-2</v>
      </c>
      <c r="GJ311">
        <v>0</v>
      </c>
      <c r="GK311">
        <f>ROUND(R311*(R12)/100,2)</f>
        <v>0</v>
      </c>
      <c r="GL311">
        <f>ROUND(IF(AND(BH311=3,BI311=3,FS311&lt;&gt;0),P311,0),2)</f>
        <v>0</v>
      </c>
      <c r="GM311">
        <f>ROUND(O311+X311+Y311+GK311,2)+GX311</f>
        <v>4563.01</v>
      </c>
      <c r="GN311">
        <f>IF(OR(BI311=0,BI311=1),GM311-GX311,0)</f>
        <v>0</v>
      </c>
      <c r="GO311">
        <f>IF(BI311=2,GM311-GX311,0)</f>
        <v>0</v>
      </c>
      <c r="GP311">
        <f>IF(BI311=4,GM311-GX311,0)</f>
        <v>4563.01</v>
      </c>
      <c r="GR311">
        <v>0</v>
      </c>
      <c r="GS311">
        <v>3</v>
      </c>
      <c r="GT311">
        <v>0</v>
      </c>
      <c r="GU311" t="s">
        <v>3</v>
      </c>
      <c r="GV311">
        <f>ROUND((GT311),6)</f>
        <v>0</v>
      </c>
      <c r="GW311">
        <v>1</v>
      </c>
      <c r="GX311">
        <f>ROUND(HC311*I311,2)</f>
        <v>0</v>
      </c>
      <c r="HA311">
        <v>0</v>
      </c>
      <c r="HB311">
        <v>0</v>
      </c>
      <c r="HC311">
        <f>GV311*GW311</f>
        <v>0</v>
      </c>
      <c r="HE311" t="s">
        <v>3</v>
      </c>
      <c r="HF311" t="s">
        <v>3</v>
      </c>
      <c r="HM311" t="s">
        <v>3</v>
      </c>
      <c r="HN311" t="s">
        <v>3</v>
      </c>
      <c r="HO311" t="s">
        <v>3</v>
      </c>
      <c r="HP311" t="s">
        <v>3</v>
      </c>
      <c r="HQ311" t="s">
        <v>3</v>
      </c>
      <c r="IK311">
        <v>0</v>
      </c>
    </row>
    <row r="312" spans="1:245" x14ac:dyDescent="0.2">
      <c r="A312">
        <v>17</v>
      </c>
      <c r="B312">
        <v>1</v>
      </c>
      <c r="C312">
        <f>ROW(SmtRes!A493)</f>
        <v>493</v>
      </c>
      <c r="D312">
        <f>ROW(EtalonRes!A671)</f>
        <v>671</v>
      </c>
      <c r="E312" t="s">
        <v>413</v>
      </c>
      <c r="F312" t="s">
        <v>360</v>
      </c>
      <c r="G312" t="s">
        <v>361</v>
      </c>
      <c r="H312" t="s">
        <v>18</v>
      </c>
      <c r="I312">
        <v>12</v>
      </c>
      <c r="J312">
        <v>0</v>
      </c>
      <c r="K312">
        <v>12</v>
      </c>
      <c r="O312">
        <f>ROUND(CP312,2)</f>
        <v>1225.56</v>
      </c>
      <c r="P312">
        <f>ROUND(CQ312*I312,2)</f>
        <v>11.28</v>
      </c>
      <c r="Q312">
        <f>ROUND(CR312*I312,2)</f>
        <v>0</v>
      </c>
      <c r="R312">
        <f>ROUND(CS312*I312,2)</f>
        <v>0</v>
      </c>
      <c r="S312">
        <f>ROUND(CT312*I312,2)</f>
        <v>1214.28</v>
      </c>
      <c r="T312">
        <f>ROUND(CU312*I312,2)</f>
        <v>0</v>
      </c>
      <c r="U312">
        <f>CV312*I312</f>
        <v>2.16</v>
      </c>
      <c r="V312">
        <f>CW312*I312</f>
        <v>0</v>
      </c>
      <c r="W312">
        <f>ROUND(CX312*I312,2)</f>
        <v>0</v>
      </c>
      <c r="X312">
        <f t="shared" si="642"/>
        <v>850</v>
      </c>
      <c r="Y312">
        <f t="shared" si="642"/>
        <v>121.43</v>
      </c>
      <c r="AA312">
        <v>1473083510</v>
      </c>
      <c r="AB312">
        <f>ROUND((AC312+AD312+AF312),6)</f>
        <v>102.13</v>
      </c>
      <c r="AC312">
        <f>ROUND((ES312),6)</f>
        <v>0.94</v>
      </c>
      <c r="AD312">
        <f>ROUND((((ET312)-(EU312))+AE312),6)</f>
        <v>0</v>
      </c>
      <c r="AE312">
        <f t="shared" si="643"/>
        <v>0</v>
      </c>
      <c r="AF312">
        <f t="shared" si="643"/>
        <v>101.19</v>
      </c>
      <c r="AG312">
        <f>ROUND((AP312),6)</f>
        <v>0</v>
      </c>
      <c r="AH312">
        <f t="shared" si="644"/>
        <v>0.18</v>
      </c>
      <c r="AI312">
        <f t="shared" si="644"/>
        <v>0</v>
      </c>
      <c r="AJ312">
        <f>(AS312)</f>
        <v>0</v>
      </c>
      <c r="AK312">
        <v>102.13</v>
      </c>
      <c r="AL312">
        <v>0.94</v>
      </c>
      <c r="AM312">
        <v>0</v>
      </c>
      <c r="AN312">
        <v>0</v>
      </c>
      <c r="AO312">
        <v>101.19</v>
      </c>
      <c r="AP312">
        <v>0</v>
      </c>
      <c r="AQ312">
        <v>0.18</v>
      </c>
      <c r="AR312">
        <v>0</v>
      </c>
      <c r="AS312">
        <v>0</v>
      </c>
      <c r="AT312">
        <v>70</v>
      </c>
      <c r="AU312">
        <v>10</v>
      </c>
      <c r="AV312">
        <v>1</v>
      </c>
      <c r="AW312">
        <v>1</v>
      </c>
      <c r="AZ312">
        <v>1</v>
      </c>
      <c r="BA312">
        <v>1</v>
      </c>
      <c r="BB312">
        <v>1</v>
      </c>
      <c r="BC312">
        <v>1</v>
      </c>
      <c r="BD312" t="s">
        <v>3</v>
      </c>
      <c r="BE312" t="s">
        <v>3</v>
      </c>
      <c r="BF312" t="s">
        <v>3</v>
      </c>
      <c r="BG312" t="s">
        <v>3</v>
      </c>
      <c r="BH312">
        <v>0</v>
      </c>
      <c r="BI312">
        <v>4</v>
      </c>
      <c r="BJ312" t="s">
        <v>362</v>
      </c>
      <c r="BM312">
        <v>0</v>
      </c>
      <c r="BN312">
        <v>0</v>
      </c>
      <c r="BO312" t="s">
        <v>3</v>
      </c>
      <c r="BP312">
        <v>0</v>
      </c>
      <c r="BQ312">
        <v>1</v>
      </c>
      <c r="BR312">
        <v>0</v>
      </c>
      <c r="BS312">
        <v>1</v>
      </c>
      <c r="BT312">
        <v>1</v>
      </c>
      <c r="BU312">
        <v>1</v>
      </c>
      <c r="BV312">
        <v>1</v>
      </c>
      <c r="BW312">
        <v>1</v>
      </c>
      <c r="BX312">
        <v>1</v>
      </c>
      <c r="BY312" t="s">
        <v>3</v>
      </c>
      <c r="BZ312">
        <v>70</v>
      </c>
      <c r="CA312">
        <v>10</v>
      </c>
      <c r="CB312" t="s">
        <v>3</v>
      </c>
      <c r="CE312">
        <v>0</v>
      </c>
      <c r="CF312">
        <v>0</v>
      </c>
      <c r="CG312">
        <v>0</v>
      </c>
      <c r="CM312">
        <v>0</v>
      </c>
      <c r="CN312" t="s">
        <v>3</v>
      </c>
      <c r="CO312">
        <v>0</v>
      </c>
      <c r="CP312">
        <f>(P312+Q312+S312)</f>
        <v>1225.56</v>
      </c>
      <c r="CQ312">
        <f>(AC312*BC312*AW312)</f>
        <v>0.94</v>
      </c>
      <c r="CR312">
        <f>((((ET312)*BB312-(EU312)*BS312)+AE312*BS312)*AV312)</f>
        <v>0</v>
      </c>
      <c r="CS312">
        <f>(AE312*BS312*AV312)</f>
        <v>0</v>
      </c>
      <c r="CT312">
        <f>(AF312*BA312*AV312)</f>
        <v>101.19</v>
      </c>
      <c r="CU312">
        <f>AG312</f>
        <v>0</v>
      </c>
      <c r="CV312">
        <f>(AH312*AV312)</f>
        <v>0.18</v>
      </c>
      <c r="CW312">
        <f t="shared" si="645"/>
        <v>0</v>
      </c>
      <c r="CX312">
        <f t="shared" si="645"/>
        <v>0</v>
      </c>
      <c r="CY312">
        <f>((S312*BZ312)/100)</f>
        <v>849.99599999999987</v>
      </c>
      <c r="CZ312">
        <f>((S312*CA312)/100)</f>
        <v>121.428</v>
      </c>
      <c r="DC312" t="s">
        <v>3</v>
      </c>
      <c r="DD312" t="s">
        <v>3</v>
      </c>
      <c r="DE312" t="s">
        <v>3</v>
      </c>
      <c r="DF312" t="s">
        <v>3</v>
      </c>
      <c r="DG312" t="s">
        <v>3</v>
      </c>
      <c r="DH312" t="s">
        <v>3</v>
      </c>
      <c r="DI312" t="s">
        <v>3</v>
      </c>
      <c r="DJ312" t="s">
        <v>3</v>
      </c>
      <c r="DK312" t="s">
        <v>3</v>
      </c>
      <c r="DL312" t="s">
        <v>3</v>
      </c>
      <c r="DM312" t="s">
        <v>3</v>
      </c>
      <c r="DN312">
        <v>0</v>
      </c>
      <c r="DO312">
        <v>0</v>
      </c>
      <c r="DP312">
        <v>1</v>
      </c>
      <c r="DQ312">
        <v>1</v>
      </c>
      <c r="DU312">
        <v>16987630</v>
      </c>
      <c r="DV312" t="s">
        <v>18</v>
      </c>
      <c r="DW312" t="s">
        <v>18</v>
      </c>
      <c r="DX312">
        <v>1</v>
      </c>
      <c r="DZ312" t="s">
        <v>3</v>
      </c>
      <c r="EA312" t="s">
        <v>3</v>
      </c>
      <c r="EB312" t="s">
        <v>3</v>
      </c>
      <c r="EC312" t="s">
        <v>3</v>
      </c>
      <c r="EE312">
        <v>1441815344</v>
      </c>
      <c r="EF312">
        <v>1</v>
      </c>
      <c r="EG312" t="s">
        <v>20</v>
      </c>
      <c r="EH312">
        <v>0</v>
      </c>
      <c r="EI312" t="s">
        <v>3</v>
      </c>
      <c r="EJ312">
        <v>4</v>
      </c>
      <c r="EK312">
        <v>0</v>
      </c>
      <c r="EL312" t="s">
        <v>21</v>
      </c>
      <c r="EM312" t="s">
        <v>22</v>
      </c>
      <c r="EO312" t="s">
        <v>3</v>
      </c>
      <c r="EQ312">
        <v>0</v>
      </c>
      <c r="ER312">
        <v>102.13</v>
      </c>
      <c r="ES312">
        <v>0.94</v>
      </c>
      <c r="ET312">
        <v>0</v>
      </c>
      <c r="EU312">
        <v>0</v>
      </c>
      <c r="EV312">
        <v>101.19</v>
      </c>
      <c r="EW312">
        <v>0.18</v>
      </c>
      <c r="EX312">
        <v>0</v>
      </c>
      <c r="EY312">
        <v>0</v>
      </c>
      <c r="FQ312">
        <v>0</v>
      </c>
      <c r="FR312">
        <f>ROUND(IF(BI312=3,GM312,0),2)</f>
        <v>0</v>
      </c>
      <c r="FS312">
        <v>0</v>
      </c>
      <c r="FX312">
        <v>70</v>
      </c>
      <c r="FY312">
        <v>10</v>
      </c>
      <c r="GA312" t="s">
        <v>3</v>
      </c>
      <c r="GD312">
        <v>0</v>
      </c>
      <c r="GF312">
        <v>-82174492</v>
      </c>
      <c r="GG312">
        <v>2</v>
      </c>
      <c r="GH312">
        <v>1</v>
      </c>
      <c r="GI312">
        <v>-2</v>
      </c>
      <c r="GJ312">
        <v>0</v>
      </c>
      <c r="GK312">
        <f>ROUND(R312*(R12)/100,2)</f>
        <v>0</v>
      </c>
      <c r="GL312">
        <f>ROUND(IF(AND(BH312=3,BI312=3,FS312&lt;&gt;0),P312,0),2)</f>
        <v>0</v>
      </c>
      <c r="GM312">
        <f>ROUND(O312+X312+Y312+GK312,2)+GX312</f>
        <v>2196.9899999999998</v>
      </c>
      <c r="GN312">
        <f>IF(OR(BI312=0,BI312=1),GM312-GX312,0)</f>
        <v>0</v>
      </c>
      <c r="GO312">
        <f>IF(BI312=2,GM312-GX312,0)</f>
        <v>0</v>
      </c>
      <c r="GP312">
        <f>IF(BI312=4,GM312-GX312,0)</f>
        <v>2196.9899999999998</v>
      </c>
      <c r="GR312">
        <v>0</v>
      </c>
      <c r="GS312">
        <v>3</v>
      </c>
      <c r="GT312">
        <v>0</v>
      </c>
      <c r="GU312" t="s">
        <v>3</v>
      </c>
      <c r="GV312">
        <f>ROUND((GT312),6)</f>
        <v>0</v>
      </c>
      <c r="GW312">
        <v>1</v>
      </c>
      <c r="GX312">
        <f>ROUND(HC312*I312,2)</f>
        <v>0</v>
      </c>
      <c r="HA312">
        <v>0</v>
      </c>
      <c r="HB312">
        <v>0</v>
      </c>
      <c r="HC312">
        <f>GV312*GW312</f>
        <v>0</v>
      </c>
      <c r="HE312" t="s">
        <v>3</v>
      </c>
      <c r="HF312" t="s">
        <v>3</v>
      </c>
      <c r="HM312" t="s">
        <v>3</v>
      </c>
      <c r="HN312" t="s">
        <v>3</v>
      </c>
      <c r="HO312" t="s">
        <v>3</v>
      </c>
      <c r="HP312" t="s">
        <v>3</v>
      </c>
      <c r="HQ312" t="s">
        <v>3</v>
      </c>
      <c r="IK312">
        <v>0</v>
      </c>
    </row>
    <row r="313" spans="1:245" x14ac:dyDescent="0.2">
      <c r="A313">
        <v>19</v>
      </c>
      <c r="B313">
        <v>1</v>
      </c>
      <c r="F313" t="s">
        <v>3</v>
      </c>
      <c r="G313" t="s">
        <v>363</v>
      </c>
      <c r="H313" t="s">
        <v>3</v>
      </c>
      <c r="AA313">
        <v>1</v>
      </c>
      <c r="IK313">
        <v>0</v>
      </c>
    </row>
    <row r="314" spans="1:245" x14ac:dyDescent="0.2">
      <c r="A314">
        <v>17</v>
      </c>
      <c r="B314">
        <v>1</v>
      </c>
      <c r="D314">
        <f>ROW(EtalonRes!A672)</f>
        <v>672</v>
      </c>
      <c r="E314" t="s">
        <v>3</v>
      </c>
      <c r="F314" t="s">
        <v>364</v>
      </c>
      <c r="G314" t="s">
        <v>365</v>
      </c>
      <c r="H314" t="s">
        <v>143</v>
      </c>
      <c r="I314">
        <f>ROUND((55+9)/100,9)</f>
        <v>0.64</v>
      </c>
      <c r="J314">
        <v>0</v>
      </c>
      <c r="K314">
        <f>ROUND((55+9)/100,9)</f>
        <v>0.64</v>
      </c>
      <c r="O314">
        <f>ROUND(CP314,2)</f>
        <v>155.69999999999999</v>
      </c>
      <c r="P314">
        <f>ROUND(CQ314*I314,2)</f>
        <v>0</v>
      </c>
      <c r="Q314">
        <f>ROUND(CR314*I314,2)</f>
        <v>0</v>
      </c>
      <c r="R314">
        <f>ROUND(CS314*I314,2)</f>
        <v>0</v>
      </c>
      <c r="S314">
        <f>ROUND(CT314*I314,2)</f>
        <v>155.69999999999999</v>
      </c>
      <c r="T314">
        <f>ROUND(CU314*I314,2)</f>
        <v>0</v>
      </c>
      <c r="U314">
        <f>CV314*I314</f>
        <v>0.30719999999999997</v>
      </c>
      <c r="V314">
        <f>CW314*I314</f>
        <v>0</v>
      </c>
      <c r="W314">
        <f>ROUND(CX314*I314,2)</f>
        <v>0</v>
      </c>
      <c r="X314">
        <f t="shared" ref="X314:Y317" si="646">ROUND(CY314,2)</f>
        <v>108.99</v>
      </c>
      <c r="Y314">
        <f t="shared" si="646"/>
        <v>15.57</v>
      </c>
      <c r="AA314">
        <v>-1</v>
      </c>
      <c r="AB314">
        <f>ROUND((AC314+AD314+AF314),6)</f>
        <v>243.28</v>
      </c>
      <c r="AC314">
        <f>ROUND(((ES314*2)),6)</f>
        <v>0</v>
      </c>
      <c r="AD314">
        <f>ROUND(((((ET314*2))-((EU314*2)))+AE314),6)</f>
        <v>0</v>
      </c>
      <c r="AE314">
        <f>ROUND(((EU314*2)),6)</f>
        <v>0</v>
      </c>
      <c r="AF314">
        <f>ROUND(((EV314*2)),6)</f>
        <v>243.28</v>
      </c>
      <c r="AG314">
        <f>ROUND((AP314),6)</f>
        <v>0</v>
      </c>
      <c r="AH314">
        <f>((EW314*2))</f>
        <v>0.48</v>
      </c>
      <c r="AI314">
        <f>((EX314*2))</f>
        <v>0</v>
      </c>
      <c r="AJ314">
        <f>(AS314)</f>
        <v>0</v>
      </c>
      <c r="AK314">
        <v>121.64</v>
      </c>
      <c r="AL314">
        <v>0</v>
      </c>
      <c r="AM314">
        <v>0</v>
      </c>
      <c r="AN314">
        <v>0</v>
      </c>
      <c r="AO314">
        <v>121.64</v>
      </c>
      <c r="AP314">
        <v>0</v>
      </c>
      <c r="AQ314">
        <v>0.24</v>
      </c>
      <c r="AR314">
        <v>0</v>
      </c>
      <c r="AS314">
        <v>0</v>
      </c>
      <c r="AT314">
        <v>70</v>
      </c>
      <c r="AU314">
        <v>10</v>
      </c>
      <c r="AV314">
        <v>1</v>
      </c>
      <c r="AW314">
        <v>1</v>
      </c>
      <c r="AZ314">
        <v>1</v>
      </c>
      <c r="BA314">
        <v>1</v>
      </c>
      <c r="BB314">
        <v>1</v>
      </c>
      <c r="BC314">
        <v>1</v>
      </c>
      <c r="BD314" t="s">
        <v>3</v>
      </c>
      <c r="BE314" t="s">
        <v>3</v>
      </c>
      <c r="BF314" t="s">
        <v>3</v>
      </c>
      <c r="BG314" t="s">
        <v>3</v>
      </c>
      <c r="BH314">
        <v>0</v>
      </c>
      <c r="BI314">
        <v>4</v>
      </c>
      <c r="BJ314" t="s">
        <v>366</v>
      </c>
      <c r="BM314">
        <v>0</v>
      </c>
      <c r="BN314">
        <v>0</v>
      </c>
      <c r="BO314" t="s">
        <v>3</v>
      </c>
      <c r="BP314">
        <v>0</v>
      </c>
      <c r="BQ314">
        <v>1</v>
      </c>
      <c r="BR314">
        <v>0</v>
      </c>
      <c r="BS314">
        <v>1</v>
      </c>
      <c r="BT314">
        <v>1</v>
      </c>
      <c r="BU314">
        <v>1</v>
      </c>
      <c r="BV314">
        <v>1</v>
      </c>
      <c r="BW314">
        <v>1</v>
      </c>
      <c r="BX314">
        <v>1</v>
      </c>
      <c r="BY314" t="s">
        <v>3</v>
      </c>
      <c r="BZ314">
        <v>70</v>
      </c>
      <c r="CA314">
        <v>10</v>
      </c>
      <c r="CB314" t="s">
        <v>3</v>
      </c>
      <c r="CE314">
        <v>0</v>
      </c>
      <c r="CF314">
        <v>0</v>
      </c>
      <c r="CG314">
        <v>0</v>
      </c>
      <c r="CM314">
        <v>0</v>
      </c>
      <c r="CN314" t="s">
        <v>3</v>
      </c>
      <c r="CO314">
        <v>0</v>
      </c>
      <c r="CP314">
        <f>(P314+Q314+S314)</f>
        <v>155.69999999999999</v>
      </c>
      <c r="CQ314">
        <f>(AC314*BC314*AW314)</f>
        <v>0</v>
      </c>
      <c r="CR314">
        <f>(((((ET314*2))*BB314-((EU314*2))*BS314)+AE314*BS314)*AV314)</f>
        <v>0</v>
      </c>
      <c r="CS314">
        <f>(AE314*BS314*AV314)</f>
        <v>0</v>
      </c>
      <c r="CT314">
        <f>(AF314*BA314*AV314)</f>
        <v>243.28</v>
      </c>
      <c r="CU314">
        <f>AG314</f>
        <v>0</v>
      </c>
      <c r="CV314">
        <f>(AH314*AV314)</f>
        <v>0.48</v>
      </c>
      <c r="CW314">
        <f t="shared" ref="CW314:CX317" si="647">AI314</f>
        <v>0</v>
      </c>
      <c r="CX314">
        <f t="shared" si="647"/>
        <v>0</v>
      </c>
      <c r="CY314">
        <f>((S314*BZ314)/100)</f>
        <v>108.99</v>
      </c>
      <c r="CZ314">
        <f>((S314*CA314)/100)</f>
        <v>15.57</v>
      </c>
      <c r="DC314" t="s">
        <v>3</v>
      </c>
      <c r="DD314" t="s">
        <v>228</v>
      </c>
      <c r="DE314" t="s">
        <v>228</v>
      </c>
      <c r="DF314" t="s">
        <v>228</v>
      </c>
      <c r="DG314" t="s">
        <v>228</v>
      </c>
      <c r="DH314" t="s">
        <v>3</v>
      </c>
      <c r="DI314" t="s">
        <v>228</v>
      </c>
      <c r="DJ314" t="s">
        <v>228</v>
      </c>
      <c r="DK314" t="s">
        <v>3</v>
      </c>
      <c r="DL314" t="s">
        <v>3</v>
      </c>
      <c r="DM314" t="s">
        <v>3</v>
      </c>
      <c r="DN314">
        <v>0</v>
      </c>
      <c r="DO314">
        <v>0</v>
      </c>
      <c r="DP314">
        <v>1</v>
      </c>
      <c r="DQ314">
        <v>1</v>
      </c>
      <c r="DU314">
        <v>16987630</v>
      </c>
      <c r="DV314" t="s">
        <v>143</v>
      </c>
      <c r="DW314" t="s">
        <v>143</v>
      </c>
      <c r="DX314">
        <v>100</v>
      </c>
      <c r="DZ314" t="s">
        <v>3</v>
      </c>
      <c r="EA314" t="s">
        <v>3</v>
      </c>
      <c r="EB314" t="s">
        <v>3</v>
      </c>
      <c r="EC314" t="s">
        <v>3</v>
      </c>
      <c r="EE314">
        <v>1441815344</v>
      </c>
      <c r="EF314">
        <v>1</v>
      </c>
      <c r="EG314" t="s">
        <v>20</v>
      </c>
      <c r="EH314">
        <v>0</v>
      </c>
      <c r="EI314" t="s">
        <v>3</v>
      </c>
      <c r="EJ314">
        <v>4</v>
      </c>
      <c r="EK314">
        <v>0</v>
      </c>
      <c r="EL314" t="s">
        <v>21</v>
      </c>
      <c r="EM314" t="s">
        <v>22</v>
      </c>
      <c r="EO314" t="s">
        <v>3</v>
      </c>
      <c r="EQ314">
        <v>1024</v>
      </c>
      <c r="ER314">
        <v>121.64</v>
      </c>
      <c r="ES314">
        <v>0</v>
      </c>
      <c r="ET314">
        <v>0</v>
      </c>
      <c r="EU314">
        <v>0</v>
      </c>
      <c r="EV314">
        <v>121.64</v>
      </c>
      <c r="EW314">
        <v>0.24</v>
      </c>
      <c r="EX314">
        <v>0</v>
      </c>
      <c r="EY314">
        <v>0</v>
      </c>
      <c r="FQ314">
        <v>0</v>
      </c>
      <c r="FR314">
        <f>ROUND(IF(BI314=3,GM314,0),2)</f>
        <v>0</v>
      </c>
      <c r="FS314">
        <v>0</v>
      </c>
      <c r="FX314">
        <v>70</v>
      </c>
      <c r="FY314">
        <v>10</v>
      </c>
      <c r="GA314" t="s">
        <v>3</v>
      </c>
      <c r="GD314">
        <v>0</v>
      </c>
      <c r="GF314">
        <v>1019270866</v>
      </c>
      <c r="GG314">
        <v>2</v>
      </c>
      <c r="GH314">
        <v>1</v>
      </c>
      <c r="GI314">
        <v>-2</v>
      </c>
      <c r="GJ314">
        <v>0</v>
      </c>
      <c r="GK314">
        <f>ROUND(R314*(R12)/100,2)</f>
        <v>0</v>
      </c>
      <c r="GL314">
        <f>ROUND(IF(AND(BH314=3,BI314=3,FS314&lt;&gt;0),P314,0),2)</f>
        <v>0</v>
      </c>
      <c r="GM314">
        <f>ROUND(O314+X314+Y314+GK314,2)+GX314</f>
        <v>280.26</v>
      </c>
      <c r="GN314">
        <f>IF(OR(BI314=0,BI314=1),GM314-GX314,0)</f>
        <v>0</v>
      </c>
      <c r="GO314">
        <f>IF(BI314=2,GM314-GX314,0)</f>
        <v>0</v>
      </c>
      <c r="GP314">
        <f>IF(BI314=4,GM314-GX314,0)</f>
        <v>280.26</v>
      </c>
      <c r="GR314">
        <v>0</v>
      </c>
      <c r="GS314">
        <v>3</v>
      </c>
      <c r="GT314">
        <v>0</v>
      </c>
      <c r="GU314" t="s">
        <v>3</v>
      </c>
      <c r="GV314">
        <f>ROUND((GT314),6)</f>
        <v>0</v>
      </c>
      <c r="GW314">
        <v>1</v>
      </c>
      <c r="GX314">
        <f>ROUND(HC314*I314,2)</f>
        <v>0</v>
      </c>
      <c r="HA314">
        <v>0</v>
      </c>
      <c r="HB314">
        <v>0</v>
      </c>
      <c r="HC314">
        <f>GV314*GW314</f>
        <v>0</v>
      </c>
      <c r="HE314" t="s">
        <v>3</v>
      </c>
      <c r="HF314" t="s">
        <v>3</v>
      </c>
      <c r="HM314" t="s">
        <v>3</v>
      </c>
      <c r="HN314" t="s">
        <v>3</v>
      </c>
      <c r="HO314" t="s">
        <v>3</v>
      </c>
      <c r="HP314" t="s">
        <v>3</v>
      </c>
      <c r="HQ314" t="s">
        <v>3</v>
      </c>
      <c r="IK314">
        <v>0</v>
      </c>
    </row>
    <row r="315" spans="1:245" x14ac:dyDescent="0.2">
      <c r="A315">
        <v>17</v>
      </c>
      <c r="B315">
        <v>1</v>
      </c>
      <c r="D315">
        <f>ROW(EtalonRes!A674)</f>
        <v>674</v>
      </c>
      <c r="E315" t="s">
        <v>3</v>
      </c>
      <c r="F315" t="s">
        <v>367</v>
      </c>
      <c r="G315" t="s">
        <v>368</v>
      </c>
      <c r="H315" t="s">
        <v>38</v>
      </c>
      <c r="I315">
        <f>ROUND((55+9)/10,9)</f>
        <v>6.4</v>
      </c>
      <c r="J315">
        <v>0</v>
      </c>
      <c r="K315">
        <f>ROUND((55+9)/10,9)</f>
        <v>6.4</v>
      </c>
      <c r="O315">
        <f>ROUND(CP315,2)</f>
        <v>1621.12</v>
      </c>
      <c r="P315">
        <f>ROUND(CQ315*I315,2)</f>
        <v>40.32</v>
      </c>
      <c r="Q315">
        <f>ROUND(CR315*I315,2)</f>
        <v>0</v>
      </c>
      <c r="R315">
        <f>ROUND(CS315*I315,2)</f>
        <v>0</v>
      </c>
      <c r="S315">
        <f>ROUND(CT315*I315,2)</f>
        <v>1580.8</v>
      </c>
      <c r="T315">
        <f>ROUND(CU315*I315,2)</f>
        <v>0</v>
      </c>
      <c r="U315">
        <f>CV315*I315</f>
        <v>2.5600000000000005</v>
      </c>
      <c r="V315">
        <f>CW315*I315</f>
        <v>0</v>
      </c>
      <c r="W315">
        <f>ROUND(CX315*I315,2)</f>
        <v>0</v>
      </c>
      <c r="X315">
        <f t="shared" si="646"/>
        <v>1106.56</v>
      </c>
      <c r="Y315">
        <f t="shared" si="646"/>
        <v>158.08000000000001</v>
      </c>
      <c r="AA315">
        <v>-1</v>
      </c>
      <c r="AB315">
        <f>ROUND((AC315+AD315+AF315),6)</f>
        <v>253.3</v>
      </c>
      <c r="AC315">
        <f>ROUND((ES315),6)</f>
        <v>6.3</v>
      </c>
      <c r="AD315">
        <f>ROUND((((ET315)-(EU315))+AE315),6)</f>
        <v>0</v>
      </c>
      <c r="AE315">
        <f t="shared" ref="AE315:AF317" si="648">ROUND((EU315),6)</f>
        <v>0</v>
      </c>
      <c r="AF315">
        <f t="shared" si="648"/>
        <v>247</v>
      </c>
      <c r="AG315">
        <f>ROUND((AP315),6)</f>
        <v>0</v>
      </c>
      <c r="AH315">
        <f t="shared" ref="AH315:AI317" si="649">(EW315)</f>
        <v>0.4</v>
      </c>
      <c r="AI315">
        <f t="shared" si="649"/>
        <v>0</v>
      </c>
      <c r="AJ315">
        <f>(AS315)</f>
        <v>0</v>
      </c>
      <c r="AK315">
        <v>253.3</v>
      </c>
      <c r="AL315">
        <v>6.3</v>
      </c>
      <c r="AM315">
        <v>0</v>
      </c>
      <c r="AN315">
        <v>0</v>
      </c>
      <c r="AO315">
        <v>247</v>
      </c>
      <c r="AP315">
        <v>0</v>
      </c>
      <c r="AQ315">
        <v>0.4</v>
      </c>
      <c r="AR315">
        <v>0</v>
      </c>
      <c r="AS315">
        <v>0</v>
      </c>
      <c r="AT315">
        <v>70</v>
      </c>
      <c r="AU315">
        <v>10</v>
      </c>
      <c r="AV315">
        <v>1</v>
      </c>
      <c r="AW315">
        <v>1</v>
      </c>
      <c r="AZ315">
        <v>1</v>
      </c>
      <c r="BA315">
        <v>1</v>
      </c>
      <c r="BB315">
        <v>1</v>
      </c>
      <c r="BC315">
        <v>1</v>
      </c>
      <c r="BD315" t="s">
        <v>3</v>
      </c>
      <c r="BE315" t="s">
        <v>3</v>
      </c>
      <c r="BF315" t="s">
        <v>3</v>
      </c>
      <c r="BG315" t="s">
        <v>3</v>
      </c>
      <c r="BH315">
        <v>0</v>
      </c>
      <c r="BI315">
        <v>4</v>
      </c>
      <c r="BJ315" t="s">
        <v>369</v>
      </c>
      <c r="BM315">
        <v>0</v>
      </c>
      <c r="BN315">
        <v>0</v>
      </c>
      <c r="BO315" t="s">
        <v>3</v>
      </c>
      <c r="BP315">
        <v>0</v>
      </c>
      <c r="BQ315">
        <v>1</v>
      </c>
      <c r="BR315">
        <v>0</v>
      </c>
      <c r="BS315">
        <v>1</v>
      </c>
      <c r="BT315">
        <v>1</v>
      </c>
      <c r="BU315">
        <v>1</v>
      </c>
      <c r="BV315">
        <v>1</v>
      </c>
      <c r="BW315">
        <v>1</v>
      </c>
      <c r="BX315">
        <v>1</v>
      </c>
      <c r="BY315" t="s">
        <v>3</v>
      </c>
      <c r="BZ315">
        <v>70</v>
      </c>
      <c r="CA315">
        <v>10</v>
      </c>
      <c r="CB315" t="s">
        <v>3</v>
      </c>
      <c r="CE315">
        <v>0</v>
      </c>
      <c r="CF315">
        <v>0</v>
      </c>
      <c r="CG315">
        <v>0</v>
      </c>
      <c r="CM315">
        <v>0</v>
      </c>
      <c r="CN315" t="s">
        <v>3</v>
      </c>
      <c r="CO315">
        <v>0</v>
      </c>
      <c r="CP315">
        <f>(P315+Q315+S315)</f>
        <v>1621.12</v>
      </c>
      <c r="CQ315">
        <f>(AC315*BC315*AW315)</f>
        <v>6.3</v>
      </c>
      <c r="CR315">
        <f>((((ET315)*BB315-(EU315)*BS315)+AE315*BS315)*AV315)</f>
        <v>0</v>
      </c>
      <c r="CS315">
        <f>(AE315*BS315*AV315)</f>
        <v>0</v>
      </c>
      <c r="CT315">
        <f>(AF315*BA315*AV315)</f>
        <v>247</v>
      </c>
      <c r="CU315">
        <f>AG315</f>
        <v>0</v>
      </c>
      <c r="CV315">
        <f>(AH315*AV315)</f>
        <v>0.4</v>
      </c>
      <c r="CW315">
        <f t="shared" si="647"/>
        <v>0</v>
      </c>
      <c r="CX315">
        <f t="shared" si="647"/>
        <v>0</v>
      </c>
      <c r="CY315">
        <f>((S315*BZ315)/100)</f>
        <v>1106.56</v>
      </c>
      <c r="CZ315">
        <f>((S315*CA315)/100)</f>
        <v>158.08000000000001</v>
      </c>
      <c r="DC315" t="s">
        <v>3</v>
      </c>
      <c r="DD315" t="s">
        <v>3</v>
      </c>
      <c r="DE315" t="s">
        <v>3</v>
      </c>
      <c r="DF315" t="s">
        <v>3</v>
      </c>
      <c r="DG315" t="s">
        <v>3</v>
      </c>
      <c r="DH315" t="s">
        <v>3</v>
      </c>
      <c r="DI315" t="s">
        <v>3</v>
      </c>
      <c r="DJ315" t="s">
        <v>3</v>
      </c>
      <c r="DK315" t="s">
        <v>3</v>
      </c>
      <c r="DL315" t="s">
        <v>3</v>
      </c>
      <c r="DM315" t="s">
        <v>3</v>
      </c>
      <c r="DN315">
        <v>0</v>
      </c>
      <c r="DO315">
        <v>0</v>
      </c>
      <c r="DP315">
        <v>1</v>
      </c>
      <c r="DQ315">
        <v>1</v>
      </c>
      <c r="DU315">
        <v>16987630</v>
      </c>
      <c r="DV315" t="s">
        <v>38</v>
      </c>
      <c r="DW315" t="s">
        <v>38</v>
      </c>
      <c r="DX315">
        <v>10</v>
      </c>
      <c r="DZ315" t="s">
        <v>3</v>
      </c>
      <c r="EA315" t="s">
        <v>3</v>
      </c>
      <c r="EB315" t="s">
        <v>3</v>
      </c>
      <c r="EC315" t="s">
        <v>3</v>
      </c>
      <c r="EE315">
        <v>1441815344</v>
      </c>
      <c r="EF315">
        <v>1</v>
      </c>
      <c r="EG315" t="s">
        <v>20</v>
      </c>
      <c r="EH315">
        <v>0</v>
      </c>
      <c r="EI315" t="s">
        <v>3</v>
      </c>
      <c r="EJ315">
        <v>4</v>
      </c>
      <c r="EK315">
        <v>0</v>
      </c>
      <c r="EL315" t="s">
        <v>21</v>
      </c>
      <c r="EM315" t="s">
        <v>22</v>
      </c>
      <c r="EO315" t="s">
        <v>3</v>
      </c>
      <c r="EQ315">
        <v>1024</v>
      </c>
      <c r="ER315">
        <v>253.3</v>
      </c>
      <c r="ES315">
        <v>6.3</v>
      </c>
      <c r="ET315">
        <v>0</v>
      </c>
      <c r="EU315">
        <v>0</v>
      </c>
      <c r="EV315">
        <v>247</v>
      </c>
      <c r="EW315">
        <v>0.4</v>
      </c>
      <c r="EX315">
        <v>0</v>
      </c>
      <c r="EY315">
        <v>0</v>
      </c>
      <c r="FQ315">
        <v>0</v>
      </c>
      <c r="FR315">
        <f>ROUND(IF(BI315=3,GM315,0),2)</f>
        <v>0</v>
      </c>
      <c r="FS315">
        <v>0</v>
      </c>
      <c r="FX315">
        <v>70</v>
      </c>
      <c r="FY315">
        <v>10</v>
      </c>
      <c r="GA315" t="s">
        <v>3</v>
      </c>
      <c r="GD315">
        <v>0</v>
      </c>
      <c r="GF315">
        <v>526043079</v>
      </c>
      <c r="GG315">
        <v>2</v>
      </c>
      <c r="GH315">
        <v>1</v>
      </c>
      <c r="GI315">
        <v>-2</v>
      </c>
      <c r="GJ315">
        <v>0</v>
      </c>
      <c r="GK315">
        <f>ROUND(R315*(R12)/100,2)</f>
        <v>0</v>
      </c>
      <c r="GL315">
        <f>ROUND(IF(AND(BH315=3,BI315=3,FS315&lt;&gt;0),P315,0),2)</f>
        <v>0</v>
      </c>
      <c r="GM315">
        <f>ROUND(O315+X315+Y315+GK315,2)+GX315</f>
        <v>2885.76</v>
      </c>
      <c r="GN315">
        <f>IF(OR(BI315=0,BI315=1),GM315-GX315,0)</f>
        <v>0</v>
      </c>
      <c r="GO315">
        <f>IF(BI315=2,GM315-GX315,0)</f>
        <v>0</v>
      </c>
      <c r="GP315">
        <f>IF(BI315=4,GM315-GX315,0)</f>
        <v>2885.76</v>
      </c>
      <c r="GR315">
        <v>0</v>
      </c>
      <c r="GS315">
        <v>3</v>
      </c>
      <c r="GT315">
        <v>0</v>
      </c>
      <c r="GU315" t="s">
        <v>3</v>
      </c>
      <c r="GV315">
        <f>ROUND((GT315),6)</f>
        <v>0</v>
      </c>
      <c r="GW315">
        <v>1</v>
      </c>
      <c r="GX315">
        <f>ROUND(HC315*I315,2)</f>
        <v>0</v>
      </c>
      <c r="HA315">
        <v>0</v>
      </c>
      <c r="HB315">
        <v>0</v>
      </c>
      <c r="HC315">
        <f>GV315*GW315</f>
        <v>0</v>
      </c>
      <c r="HE315" t="s">
        <v>3</v>
      </c>
      <c r="HF315" t="s">
        <v>3</v>
      </c>
      <c r="HM315" t="s">
        <v>3</v>
      </c>
      <c r="HN315" t="s">
        <v>3</v>
      </c>
      <c r="HO315" t="s">
        <v>3</v>
      </c>
      <c r="HP315" t="s">
        <v>3</v>
      </c>
      <c r="HQ315" t="s">
        <v>3</v>
      </c>
      <c r="IK315">
        <v>0</v>
      </c>
    </row>
    <row r="316" spans="1:245" x14ac:dyDescent="0.2">
      <c r="A316">
        <v>17</v>
      </c>
      <c r="B316">
        <v>1</v>
      </c>
      <c r="D316">
        <f>ROW(EtalonRes!A676)</f>
        <v>676</v>
      </c>
      <c r="E316" t="s">
        <v>414</v>
      </c>
      <c r="F316" t="s">
        <v>371</v>
      </c>
      <c r="G316" t="s">
        <v>372</v>
      </c>
      <c r="H316" t="s">
        <v>38</v>
      </c>
      <c r="I316">
        <f>ROUND((55+9)/10,9)</f>
        <v>6.4</v>
      </c>
      <c r="J316">
        <v>0</v>
      </c>
      <c r="K316">
        <f>ROUND((55+9)/10,9)</f>
        <v>6.4</v>
      </c>
      <c r="O316">
        <f>ROUND(CP316,2)</f>
        <v>751.68</v>
      </c>
      <c r="P316">
        <f>ROUND(CQ316*I316,2)</f>
        <v>40.32</v>
      </c>
      <c r="Q316">
        <f>ROUND(CR316*I316,2)</f>
        <v>0</v>
      </c>
      <c r="R316">
        <f>ROUND(CS316*I316,2)</f>
        <v>0</v>
      </c>
      <c r="S316">
        <f>ROUND(CT316*I316,2)</f>
        <v>711.36</v>
      </c>
      <c r="T316">
        <f>ROUND(CU316*I316,2)</f>
        <v>0</v>
      </c>
      <c r="U316">
        <f>CV316*I316</f>
        <v>1.1519999999999999</v>
      </c>
      <c r="V316">
        <f>CW316*I316</f>
        <v>0</v>
      </c>
      <c r="W316">
        <f>ROUND(CX316*I316,2)</f>
        <v>0</v>
      </c>
      <c r="X316">
        <f t="shared" si="646"/>
        <v>497.95</v>
      </c>
      <c r="Y316">
        <f t="shared" si="646"/>
        <v>71.14</v>
      </c>
      <c r="AA316">
        <v>1473083510</v>
      </c>
      <c r="AB316">
        <f>ROUND((AC316+AD316+AF316),6)</f>
        <v>117.45</v>
      </c>
      <c r="AC316">
        <f>ROUND((ES316),6)</f>
        <v>6.3</v>
      </c>
      <c r="AD316">
        <f>ROUND((((ET316)-(EU316))+AE316),6)</f>
        <v>0</v>
      </c>
      <c r="AE316">
        <f t="shared" si="648"/>
        <v>0</v>
      </c>
      <c r="AF316">
        <f t="shared" si="648"/>
        <v>111.15</v>
      </c>
      <c r="AG316">
        <f>ROUND((AP316),6)</f>
        <v>0</v>
      </c>
      <c r="AH316">
        <f t="shared" si="649"/>
        <v>0.18</v>
      </c>
      <c r="AI316">
        <f t="shared" si="649"/>
        <v>0</v>
      </c>
      <c r="AJ316">
        <f>(AS316)</f>
        <v>0</v>
      </c>
      <c r="AK316">
        <v>117.45</v>
      </c>
      <c r="AL316">
        <v>6.3</v>
      </c>
      <c r="AM316">
        <v>0</v>
      </c>
      <c r="AN316">
        <v>0</v>
      </c>
      <c r="AO316">
        <v>111.15</v>
      </c>
      <c r="AP316">
        <v>0</v>
      </c>
      <c r="AQ316">
        <v>0.18</v>
      </c>
      <c r="AR316">
        <v>0</v>
      </c>
      <c r="AS316">
        <v>0</v>
      </c>
      <c r="AT316">
        <v>70</v>
      </c>
      <c r="AU316">
        <v>10</v>
      </c>
      <c r="AV316">
        <v>1</v>
      </c>
      <c r="AW316">
        <v>1</v>
      </c>
      <c r="AZ316">
        <v>1</v>
      </c>
      <c r="BA316">
        <v>1</v>
      </c>
      <c r="BB316">
        <v>1</v>
      </c>
      <c r="BC316">
        <v>1</v>
      </c>
      <c r="BD316" t="s">
        <v>3</v>
      </c>
      <c r="BE316" t="s">
        <v>3</v>
      </c>
      <c r="BF316" t="s">
        <v>3</v>
      </c>
      <c r="BG316" t="s">
        <v>3</v>
      </c>
      <c r="BH316">
        <v>0</v>
      </c>
      <c r="BI316">
        <v>4</v>
      </c>
      <c r="BJ316" t="s">
        <v>373</v>
      </c>
      <c r="BM316">
        <v>0</v>
      </c>
      <c r="BN316">
        <v>0</v>
      </c>
      <c r="BO316" t="s">
        <v>3</v>
      </c>
      <c r="BP316">
        <v>0</v>
      </c>
      <c r="BQ316">
        <v>1</v>
      </c>
      <c r="BR316">
        <v>0</v>
      </c>
      <c r="BS316">
        <v>1</v>
      </c>
      <c r="BT316">
        <v>1</v>
      </c>
      <c r="BU316">
        <v>1</v>
      </c>
      <c r="BV316">
        <v>1</v>
      </c>
      <c r="BW316">
        <v>1</v>
      </c>
      <c r="BX316">
        <v>1</v>
      </c>
      <c r="BY316" t="s">
        <v>3</v>
      </c>
      <c r="BZ316">
        <v>70</v>
      </c>
      <c r="CA316">
        <v>10</v>
      </c>
      <c r="CB316" t="s">
        <v>3</v>
      </c>
      <c r="CE316">
        <v>0</v>
      </c>
      <c r="CF316">
        <v>0</v>
      </c>
      <c r="CG316">
        <v>0</v>
      </c>
      <c r="CM316">
        <v>0</v>
      </c>
      <c r="CN316" t="s">
        <v>3</v>
      </c>
      <c r="CO316">
        <v>0</v>
      </c>
      <c r="CP316">
        <f>(P316+Q316+S316)</f>
        <v>751.68000000000006</v>
      </c>
      <c r="CQ316">
        <f>(AC316*BC316*AW316)</f>
        <v>6.3</v>
      </c>
      <c r="CR316">
        <f>((((ET316)*BB316-(EU316)*BS316)+AE316*BS316)*AV316)</f>
        <v>0</v>
      </c>
      <c r="CS316">
        <f>(AE316*BS316*AV316)</f>
        <v>0</v>
      </c>
      <c r="CT316">
        <f>(AF316*BA316*AV316)</f>
        <v>111.15</v>
      </c>
      <c r="CU316">
        <f>AG316</f>
        <v>0</v>
      </c>
      <c r="CV316">
        <f>(AH316*AV316)</f>
        <v>0.18</v>
      </c>
      <c r="CW316">
        <f t="shared" si="647"/>
        <v>0</v>
      </c>
      <c r="CX316">
        <f t="shared" si="647"/>
        <v>0</v>
      </c>
      <c r="CY316">
        <f>((S316*BZ316)/100)</f>
        <v>497.95200000000006</v>
      </c>
      <c r="CZ316">
        <f>((S316*CA316)/100)</f>
        <v>71.13600000000001</v>
      </c>
      <c r="DC316" t="s">
        <v>3</v>
      </c>
      <c r="DD316" t="s">
        <v>3</v>
      </c>
      <c r="DE316" t="s">
        <v>3</v>
      </c>
      <c r="DF316" t="s">
        <v>3</v>
      </c>
      <c r="DG316" t="s">
        <v>3</v>
      </c>
      <c r="DH316" t="s">
        <v>3</v>
      </c>
      <c r="DI316" t="s">
        <v>3</v>
      </c>
      <c r="DJ316" t="s">
        <v>3</v>
      </c>
      <c r="DK316" t="s">
        <v>3</v>
      </c>
      <c r="DL316" t="s">
        <v>3</v>
      </c>
      <c r="DM316" t="s">
        <v>3</v>
      </c>
      <c r="DN316">
        <v>0</v>
      </c>
      <c r="DO316">
        <v>0</v>
      </c>
      <c r="DP316">
        <v>1</v>
      </c>
      <c r="DQ316">
        <v>1</v>
      </c>
      <c r="DU316">
        <v>16987630</v>
      </c>
      <c r="DV316" t="s">
        <v>38</v>
      </c>
      <c r="DW316" t="s">
        <v>38</v>
      </c>
      <c r="DX316">
        <v>10</v>
      </c>
      <c r="DZ316" t="s">
        <v>3</v>
      </c>
      <c r="EA316" t="s">
        <v>3</v>
      </c>
      <c r="EB316" t="s">
        <v>3</v>
      </c>
      <c r="EC316" t="s">
        <v>3</v>
      </c>
      <c r="EE316">
        <v>1441815344</v>
      </c>
      <c r="EF316">
        <v>1</v>
      </c>
      <c r="EG316" t="s">
        <v>20</v>
      </c>
      <c r="EH316">
        <v>0</v>
      </c>
      <c r="EI316" t="s">
        <v>3</v>
      </c>
      <c r="EJ316">
        <v>4</v>
      </c>
      <c r="EK316">
        <v>0</v>
      </c>
      <c r="EL316" t="s">
        <v>21</v>
      </c>
      <c r="EM316" t="s">
        <v>22</v>
      </c>
      <c r="EO316" t="s">
        <v>3</v>
      </c>
      <c r="EQ316">
        <v>0</v>
      </c>
      <c r="ER316">
        <v>117.45</v>
      </c>
      <c r="ES316">
        <v>6.3</v>
      </c>
      <c r="ET316">
        <v>0</v>
      </c>
      <c r="EU316">
        <v>0</v>
      </c>
      <c r="EV316">
        <v>111.15</v>
      </c>
      <c r="EW316">
        <v>0.18</v>
      </c>
      <c r="EX316">
        <v>0</v>
      </c>
      <c r="EY316">
        <v>0</v>
      </c>
      <c r="FQ316">
        <v>0</v>
      </c>
      <c r="FR316">
        <f>ROUND(IF(BI316=3,GM316,0),2)</f>
        <v>0</v>
      </c>
      <c r="FS316">
        <v>0</v>
      </c>
      <c r="FX316">
        <v>70</v>
      </c>
      <c r="FY316">
        <v>10</v>
      </c>
      <c r="GA316" t="s">
        <v>3</v>
      </c>
      <c r="GD316">
        <v>0</v>
      </c>
      <c r="GF316">
        <v>1310870617</v>
      </c>
      <c r="GG316">
        <v>2</v>
      </c>
      <c r="GH316">
        <v>1</v>
      </c>
      <c r="GI316">
        <v>-2</v>
      </c>
      <c r="GJ316">
        <v>0</v>
      </c>
      <c r="GK316">
        <f>ROUND(R316*(R12)/100,2)</f>
        <v>0</v>
      </c>
      <c r="GL316">
        <f>ROUND(IF(AND(BH316=3,BI316=3,FS316&lt;&gt;0),P316,0),2)</f>
        <v>0</v>
      </c>
      <c r="GM316">
        <f>ROUND(O316+X316+Y316+GK316,2)+GX316</f>
        <v>1320.77</v>
      </c>
      <c r="GN316">
        <f>IF(OR(BI316=0,BI316=1),GM316-GX316,0)</f>
        <v>0</v>
      </c>
      <c r="GO316">
        <f>IF(BI316=2,GM316-GX316,0)</f>
        <v>0</v>
      </c>
      <c r="GP316">
        <f>IF(BI316=4,GM316-GX316,0)</f>
        <v>1320.77</v>
      </c>
      <c r="GR316">
        <v>0</v>
      </c>
      <c r="GS316">
        <v>3</v>
      </c>
      <c r="GT316">
        <v>0</v>
      </c>
      <c r="GU316" t="s">
        <v>3</v>
      </c>
      <c r="GV316">
        <f>ROUND((GT316),6)</f>
        <v>0</v>
      </c>
      <c r="GW316">
        <v>1</v>
      </c>
      <c r="GX316">
        <f>ROUND(HC316*I316,2)</f>
        <v>0</v>
      </c>
      <c r="HA316">
        <v>0</v>
      </c>
      <c r="HB316">
        <v>0</v>
      </c>
      <c r="HC316">
        <f>GV316*GW316</f>
        <v>0</v>
      </c>
      <c r="HE316" t="s">
        <v>3</v>
      </c>
      <c r="HF316" t="s">
        <v>3</v>
      </c>
      <c r="HM316" t="s">
        <v>3</v>
      </c>
      <c r="HN316" t="s">
        <v>3</v>
      </c>
      <c r="HO316" t="s">
        <v>3</v>
      </c>
      <c r="HP316" t="s">
        <v>3</v>
      </c>
      <c r="HQ316" t="s">
        <v>3</v>
      </c>
      <c r="IK316">
        <v>0</v>
      </c>
    </row>
    <row r="317" spans="1:245" x14ac:dyDescent="0.2">
      <c r="A317">
        <v>17</v>
      </c>
      <c r="B317">
        <v>1</v>
      </c>
      <c r="C317">
        <f>ROW(SmtRes!A497)</f>
        <v>497</v>
      </c>
      <c r="D317">
        <f>ROW(EtalonRes!A680)</f>
        <v>680</v>
      </c>
      <c r="E317" t="s">
        <v>415</v>
      </c>
      <c r="F317" t="s">
        <v>375</v>
      </c>
      <c r="G317" t="s">
        <v>376</v>
      </c>
      <c r="H317" t="s">
        <v>18</v>
      </c>
      <c r="I317">
        <f>ROUND(80+50+60+300,9)</f>
        <v>490</v>
      </c>
      <c r="J317">
        <v>0</v>
      </c>
      <c r="K317">
        <f>ROUND(80+50+60+300,9)</f>
        <v>490</v>
      </c>
      <c r="O317">
        <f>ROUND(CP317,2)</f>
        <v>293416.90000000002</v>
      </c>
      <c r="P317">
        <f>ROUND(CQ317*I317,2)</f>
        <v>2949.8</v>
      </c>
      <c r="Q317">
        <f>ROUND(CR317*I317,2)</f>
        <v>0</v>
      </c>
      <c r="R317">
        <f>ROUND(CS317*I317,2)</f>
        <v>0</v>
      </c>
      <c r="S317">
        <f>ROUND(CT317*I317,2)</f>
        <v>290467.09999999998</v>
      </c>
      <c r="T317">
        <f>ROUND(CU317*I317,2)</f>
        <v>0</v>
      </c>
      <c r="U317">
        <f>CV317*I317</f>
        <v>470.4</v>
      </c>
      <c r="V317">
        <f>CW317*I317</f>
        <v>0</v>
      </c>
      <c r="W317">
        <f>ROUND(CX317*I317,2)</f>
        <v>0</v>
      </c>
      <c r="X317">
        <f t="shared" si="646"/>
        <v>203326.97</v>
      </c>
      <c r="Y317">
        <f t="shared" si="646"/>
        <v>29046.71</v>
      </c>
      <c r="AA317">
        <v>1473083510</v>
      </c>
      <c r="AB317">
        <f>ROUND((AC317+AD317+AF317),6)</f>
        <v>598.80999999999995</v>
      </c>
      <c r="AC317">
        <f>ROUND((ES317),6)</f>
        <v>6.02</v>
      </c>
      <c r="AD317">
        <f>ROUND((((ET317)-(EU317))+AE317),6)</f>
        <v>0</v>
      </c>
      <c r="AE317">
        <f t="shared" si="648"/>
        <v>0</v>
      </c>
      <c r="AF317">
        <f t="shared" si="648"/>
        <v>592.79</v>
      </c>
      <c r="AG317">
        <f>ROUND((AP317),6)</f>
        <v>0</v>
      </c>
      <c r="AH317">
        <f t="shared" si="649"/>
        <v>0.96</v>
      </c>
      <c r="AI317">
        <f t="shared" si="649"/>
        <v>0</v>
      </c>
      <c r="AJ317">
        <f>(AS317)</f>
        <v>0</v>
      </c>
      <c r="AK317">
        <v>598.80999999999995</v>
      </c>
      <c r="AL317">
        <v>6.02</v>
      </c>
      <c r="AM317">
        <v>0</v>
      </c>
      <c r="AN317">
        <v>0</v>
      </c>
      <c r="AO317">
        <v>592.79</v>
      </c>
      <c r="AP317">
        <v>0</v>
      </c>
      <c r="AQ317">
        <v>0.96</v>
      </c>
      <c r="AR317">
        <v>0</v>
      </c>
      <c r="AS317">
        <v>0</v>
      </c>
      <c r="AT317">
        <v>70</v>
      </c>
      <c r="AU317">
        <v>10</v>
      </c>
      <c r="AV317">
        <v>1</v>
      </c>
      <c r="AW317">
        <v>1</v>
      </c>
      <c r="AZ317">
        <v>1</v>
      </c>
      <c r="BA317">
        <v>1</v>
      </c>
      <c r="BB317">
        <v>1</v>
      </c>
      <c r="BC317">
        <v>1</v>
      </c>
      <c r="BD317" t="s">
        <v>3</v>
      </c>
      <c r="BE317" t="s">
        <v>3</v>
      </c>
      <c r="BF317" t="s">
        <v>3</v>
      </c>
      <c r="BG317" t="s">
        <v>3</v>
      </c>
      <c r="BH317">
        <v>0</v>
      </c>
      <c r="BI317">
        <v>4</v>
      </c>
      <c r="BJ317" t="s">
        <v>377</v>
      </c>
      <c r="BM317">
        <v>0</v>
      </c>
      <c r="BN317">
        <v>0</v>
      </c>
      <c r="BO317" t="s">
        <v>3</v>
      </c>
      <c r="BP317">
        <v>0</v>
      </c>
      <c r="BQ317">
        <v>1</v>
      </c>
      <c r="BR317">
        <v>0</v>
      </c>
      <c r="BS317">
        <v>1</v>
      </c>
      <c r="BT317">
        <v>1</v>
      </c>
      <c r="BU317">
        <v>1</v>
      </c>
      <c r="BV317">
        <v>1</v>
      </c>
      <c r="BW317">
        <v>1</v>
      </c>
      <c r="BX317">
        <v>1</v>
      </c>
      <c r="BY317" t="s">
        <v>3</v>
      </c>
      <c r="BZ317">
        <v>70</v>
      </c>
      <c r="CA317">
        <v>10</v>
      </c>
      <c r="CB317" t="s">
        <v>3</v>
      </c>
      <c r="CE317">
        <v>0</v>
      </c>
      <c r="CF317">
        <v>0</v>
      </c>
      <c r="CG317">
        <v>0</v>
      </c>
      <c r="CM317">
        <v>0</v>
      </c>
      <c r="CN317" t="s">
        <v>3</v>
      </c>
      <c r="CO317">
        <v>0</v>
      </c>
      <c r="CP317">
        <f>(P317+Q317+S317)</f>
        <v>293416.89999999997</v>
      </c>
      <c r="CQ317">
        <f>(AC317*BC317*AW317)</f>
        <v>6.02</v>
      </c>
      <c r="CR317">
        <f>((((ET317)*BB317-(EU317)*BS317)+AE317*BS317)*AV317)</f>
        <v>0</v>
      </c>
      <c r="CS317">
        <f>(AE317*BS317*AV317)</f>
        <v>0</v>
      </c>
      <c r="CT317">
        <f>(AF317*BA317*AV317)</f>
        <v>592.79</v>
      </c>
      <c r="CU317">
        <f>AG317</f>
        <v>0</v>
      </c>
      <c r="CV317">
        <f>(AH317*AV317)</f>
        <v>0.96</v>
      </c>
      <c r="CW317">
        <f t="shared" si="647"/>
        <v>0</v>
      </c>
      <c r="CX317">
        <f t="shared" si="647"/>
        <v>0</v>
      </c>
      <c r="CY317">
        <f>((S317*BZ317)/100)</f>
        <v>203326.97</v>
      </c>
      <c r="CZ317">
        <f>((S317*CA317)/100)</f>
        <v>29046.71</v>
      </c>
      <c r="DC317" t="s">
        <v>3</v>
      </c>
      <c r="DD317" t="s">
        <v>3</v>
      </c>
      <c r="DE317" t="s">
        <v>3</v>
      </c>
      <c r="DF317" t="s">
        <v>3</v>
      </c>
      <c r="DG317" t="s">
        <v>3</v>
      </c>
      <c r="DH317" t="s">
        <v>3</v>
      </c>
      <c r="DI317" t="s">
        <v>3</v>
      </c>
      <c r="DJ317" t="s">
        <v>3</v>
      </c>
      <c r="DK317" t="s">
        <v>3</v>
      </c>
      <c r="DL317" t="s">
        <v>3</v>
      </c>
      <c r="DM317" t="s">
        <v>3</v>
      </c>
      <c r="DN317">
        <v>0</v>
      </c>
      <c r="DO317">
        <v>0</v>
      </c>
      <c r="DP317">
        <v>1</v>
      </c>
      <c r="DQ317">
        <v>1</v>
      </c>
      <c r="DU317">
        <v>16987630</v>
      </c>
      <c r="DV317" t="s">
        <v>18</v>
      </c>
      <c r="DW317" t="s">
        <v>18</v>
      </c>
      <c r="DX317">
        <v>1</v>
      </c>
      <c r="DZ317" t="s">
        <v>3</v>
      </c>
      <c r="EA317" t="s">
        <v>3</v>
      </c>
      <c r="EB317" t="s">
        <v>3</v>
      </c>
      <c r="EC317" t="s">
        <v>3</v>
      </c>
      <c r="EE317">
        <v>1441815344</v>
      </c>
      <c r="EF317">
        <v>1</v>
      </c>
      <c r="EG317" t="s">
        <v>20</v>
      </c>
      <c r="EH317">
        <v>0</v>
      </c>
      <c r="EI317" t="s">
        <v>3</v>
      </c>
      <c r="EJ317">
        <v>4</v>
      </c>
      <c r="EK317">
        <v>0</v>
      </c>
      <c r="EL317" t="s">
        <v>21</v>
      </c>
      <c r="EM317" t="s">
        <v>22</v>
      </c>
      <c r="EO317" t="s">
        <v>3</v>
      </c>
      <c r="EQ317">
        <v>0</v>
      </c>
      <c r="ER317">
        <v>598.80999999999995</v>
      </c>
      <c r="ES317">
        <v>6.02</v>
      </c>
      <c r="ET317">
        <v>0</v>
      </c>
      <c r="EU317">
        <v>0</v>
      </c>
      <c r="EV317">
        <v>592.79</v>
      </c>
      <c r="EW317">
        <v>0.96</v>
      </c>
      <c r="EX317">
        <v>0</v>
      </c>
      <c r="EY317">
        <v>0</v>
      </c>
      <c r="FQ317">
        <v>0</v>
      </c>
      <c r="FR317">
        <f>ROUND(IF(BI317=3,GM317,0),2)</f>
        <v>0</v>
      </c>
      <c r="FS317">
        <v>0</v>
      </c>
      <c r="FX317">
        <v>70</v>
      </c>
      <c r="FY317">
        <v>10</v>
      </c>
      <c r="GA317" t="s">
        <v>3</v>
      </c>
      <c r="GD317">
        <v>0</v>
      </c>
      <c r="GF317">
        <v>-1968556847</v>
      </c>
      <c r="GG317">
        <v>2</v>
      </c>
      <c r="GH317">
        <v>1</v>
      </c>
      <c r="GI317">
        <v>-2</v>
      </c>
      <c r="GJ317">
        <v>0</v>
      </c>
      <c r="GK317">
        <f>ROUND(R317*(R12)/100,2)</f>
        <v>0</v>
      </c>
      <c r="GL317">
        <f>ROUND(IF(AND(BH317=3,BI317=3,FS317&lt;&gt;0),P317,0),2)</f>
        <v>0</v>
      </c>
      <c r="GM317">
        <f>ROUND(O317+X317+Y317+GK317,2)+GX317</f>
        <v>525790.57999999996</v>
      </c>
      <c r="GN317">
        <f>IF(OR(BI317=0,BI317=1),GM317-GX317,0)</f>
        <v>0</v>
      </c>
      <c r="GO317">
        <f>IF(BI317=2,GM317-GX317,0)</f>
        <v>0</v>
      </c>
      <c r="GP317">
        <f>IF(BI317=4,GM317-GX317,0)</f>
        <v>525790.57999999996</v>
      </c>
      <c r="GR317">
        <v>0</v>
      </c>
      <c r="GS317">
        <v>3</v>
      </c>
      <c r="GT317">
        <v>0</v>
      </c>
      <c r="GU317" t="s">
        <v>3</v>
      </c>
      <c r="GV317">
        <f>ROUND((GT317),6)</f>
        <v>0</v>
      </c>
      <c r="GW317">
        <v>1</v>
      </c>
      <c r="GX317">
        <f>ROUND(HC317*I317,2)</f>
        <v>0</v>
      </c>
      <c r="HA317">
        <v>0</v>
      </c>
      <c r="HB317">
        <v>0</v>
      </c>
      <c r="HC317">
        <f>GV317*GW317</f>
        <v>0</v>
      </c>
      <c r="HE317" t="s">
        <v>3</v>
      </c>
      <c r="HF317" t="s">
        <v>3</v>
      </c>
      <c r="HM317" t="s">
        <v>3</v>
      </c>
      <c r="HN317" t="s">
        <v>3</v>
      </c>
      <c r="HO317" t="s">
        <v>3</v>
      </c>
      <c r="HP317" t="s">
        <v>3</v>
      </c>
      <c r="HQ317" t="s">
        <v>3</v>
      </c>
      <c r="IK317">
        <v>0</v>
      </c>
    </row>
    <row r="318" spans="1:245" x14ac:dyDescent="0.2">
      <c r="A318">
        <v>19</v>
      </c>
      <c r="B318">
        <v>1</v>
      </c>
      <c r="F318" t="s">
        <v>3</v>
      </c>
      <c r="G318" t="s">
        <v>378</v>
      </c>
      <c r="H318" t="s">
        <v>3</v>
      </c>
      <c r="AA318">
        <v>1</v>
      </c>
      <c r="IK318">
        <v>0</v>
      </c>
    </row>
    <row r="319" spans="1:245" x14ac:dyDescent="0.2">
      <c r="A319">
        <v>17</v>
      </c>
      <c r="B319">
        <v>1</v>
      </c>
      <c r="D319">
        <f>ROW(EtalonRes!A682)</f>
        <v>682</v>
      </c>
      <c r="E319" t="s">
        <v>416</v>
      </c>
      <c r="F319" t="s">
        <v>380</v>
      </c>
      <c r="G319" t="s">
        <v>381</v>
      </c>
      <c r="H319" t="s">
        <v>91</v>
      </c>
      <c r="I319">
        <f>ROUND((480+500)*0.2*0.1/100,9)</f>
        <v>0.19600000000000001</v>
      </c>
      <c r="J319">
        <v>0</v>
      </c>
      <c r="K319">
        <f>ROUND((480+500)*0.2*0.1/100,9)</f>
        <v>0.19600000000000001</v>
      </c>
      <c r="O319">
        <f t="shared" ref="O319:O326" si="650">ROUND(CP319,2)</f>
        <v>1533.51</v>
      </c>
      <c r="P319">
        <f t="shared" ref="P319:P326" si="651">ROUND(CQ319*I319,2)</f>
        <v>3.75</v>
      </c>
      <c r="Q319">
        <f t="shared" ref="Q319:Q326" si="652">ROUND(CR319*I319,2)</f>
        <v>0</v>
      </c>
      <c r="R319">
        <f t="shared" ref="R319:R326" si="653">ROUND(CS319*I319,2)</f>
        <v>0</v>
      </c>
      <c r="S319">
        <f t="shared" ref="S319:S326" si="654">ROUND(CT319*I319,2)</f>
        <v>1529.76</v>
      </c>
      <c r="T319">
        <f t="shared" ref="T319:T326" si="655">ROUND(CU319*I319,2)</f>
        <v>0</v>
      </c>
      <c r="U319">
        <f t="shared" ref="U319:U326" si="656">CV319*I319</f>
        <v>2.8576800000000002</v>
      </c>
      <c r="V319">
        <f t="shared" ref="V319:V326" si="657">CW319*I319</f>
        <v>0</v>
      </c>
      <c r="W319">
        <f t="shared" ref="W319:W326" si="658">ROUND(CX319*I319,2)</f>
        <v>0</v>
      </c>
      <c r="X319">
        <f t="shared" ref="X319:Y326" si="659">ROUND(CY319,2)</f>
        <v>1070.83</v>
      </c>
      <c r="Y319">
        <f t="shared" si="659"/>
        <v>152.97999999999999</v>
      </c>
      <c r="AA319">
        <v>1473083510</v>
      </c>
      <c r="AB319">
        <f t="shared" ref="AB319:AB326" si="660">ROUND((AC319+AD319+AF319),6)</f>
        <v>7824.02</v>
      </c>
      <c r="AC319">
        <f t="shared" ref="AC319:AC326" si="661">ROUND((ES319),6)</f>
        <v>19.13</v>
      </c>
      <c r="AD319">
        <f t="shared" ref="AD319:AD326" si="662">ROUND((((ET319)-(EU319))+AE319),6)</f>
        <v>0</v>
      </c>
      <c r="AE319">
        <f t="shared" ref="AE319:AF326" si="663">ROUND((EU319),6)</f>
        <v>0</v>
      </c>
      <c r="AF319">
        <f t="shared" si="663"/>
        <v>7804.89</v>
      </c>
      <c r="AG319">
        <f t="shared" ref="AG319:AG326" si="664">ROUND((AP319),6)</f>
        <v>0</v>
      </c>
      <c r="AH319">
        <f t="shared" ref="AH319:AI326" si="665">(EW319)</f>
        <v>14.58</v>
      </c>
      <c r="AI319">
        <f t="shared" si="665"/>
        <v>0</v>
      </c>
      <c r="AJ319">
        <f t="shared" ref="AJ319:AJ326" si="666">(AS319)</f>
        <v>0</v>
      </c>
      <c r="AK319">
        <v>7824.02</v>
      </c>
      <c r="AL319">
        <v>19.13</v>
      </c>
      <c r="AM319">
        <v>0</v>
      </c>
      <c r="AN319">
        <v>0</v>
      </c>
      <c r="AO319">
        <v>7804.89</v>
      </c>
      <c r="AP319">
        <v>0</v>
      </c>
      <c r="AQ319">
        <v>14.58</v>
      </c>
      <c r="AR319">
        <v>0</v>
      </c>
      <c r="AS319">
        <v>0</v>
      </c>
      <c r="AT319">
        <v>70</v>
      </c>
      <c r="AU319">
        <v>10</v>
      </c>
      <c r="AV319">
        <v>1</v>
      </c>
      <c r="AW319">
        <v>1</v>
      </c>
      <c r="AZ319">
        <v>1</v>
      </c>
      <c r="BA319">
        <v>1</v>
      </c>
      <c r="BB319">
        <v>1</v>
      </c>
      <c r="BC319">
        <v>1</v>
      </c>
      <c r="BD319" t="s">
        <v>3</v>
      </c>
      <c r="BE319" t="s">
        <v>3</v>
      </c>
      <c r="BF319" t="s">
        <v>3</v>
      </c>
      <c r="BG319" t="s">
        <v>3</v>
      </c>
      <c r="BH319">
        <v>0</v>
      </c>
      <c r="BI319">
        <v>4</v>
      </c>
      <c r="BJ319" t="s">
        <v>382</v>
      </c>
      <c r="BM319">
        <v>0</v>
      </c>
      <c r="BN319">
        <v>0</v>
      </c>
      <c r="BO319" t="s">
        <v>3</v>
      </c>
      <c r="BP319">
        <v>0</v>
      </c>
      <c r="BQ319">
        <v>1</v>
      </c>
      <c r="BR319">
        <v>0</v>
      </c>
      <c r="BS319">
        <v>1</v>
      </c>
      <c r="BT319">
        <v>1</v>
      </c>
      <c r="BU319">
        <v>1</v>
      </c>
      <c r="BV319">
        <v>1</v>
      </c>
      <c r="BW319">
        <v>1</v>
      </c>
      <c r="BX319">
        <v>1</v>
      </c>
      <c r="BY319" t="s">
        <v>3</v>
      </c>
      <c r="BZ319">
        <v>70</v>
      </c>
      <c r="CA319">
        <v>10</v>
      </c>
      <c r="CB319" t="s">
        <v>3</v>
      </c>
      <c r="CE319">
        <v>0</v>
      </c>
      <c r="CF319">
        <v>0</v>
      </c>
      <c r="CG319">
        <v>0</v>
      </c>
      <c r="CM319">
        <v>0</v>
      </c>
      <c r="CN319" t="s">
        <v>3</v>
      </c>
      <c r="CO319">
        <v>0</v>
      </c>
      <c r="CP319">
        <f t="shared" ref="CP319:CP326" si="667">(P319+Q319+S319)</f>
        <v>1533.51</v>
      </c>
      <c r="CQ319">
        <f t="shared" ref="CQ319:CQ326" si="668">(AC319*BC319*AW319)</f>
        <v>19.13</v>
      </c>
      <c r="CR319">
        <f t="shared" ref="CR319:CR326" si="669">((((ET319)*BB319-(EU319)*BS319)+AE319*BS319)*AV319)</f>
        <v>0</v>
      </c>
      <c r="CS319">
        <f t="shared" ref="CS319:CS326" si="670">(AE319*BS319*AV319)</f>
        <v>0</v>
      </c>
      <c r="CT319">
        <f t="shared" ref="CT319:CT326" si="671">(AF319*BA319*AV319)</f>
        <v>7804.89</v>
      </c>
      <c r="CU319">
        <f t="shared" ref="CU319:CU326" si="672">AG319</f>
        <v>0</v>
      </c>
      <c r="CV319">
        <f t="shared" ref="CV319:CV326" si="673">(AH319*AV319)</f>
        <v>14.58</v>
      </c>
      <c r="CW319">
        <f t="shared" ref="CW319:CX326" si="674">AI319</f>
        <v>0</v>
      </c>
      <c r="CX319">
        <f t="shared" si="674"/>
        <v>0</v>
      </c>
      <c r="CY319">
        <f t="shared" ref="CY319:CY326" si="675">((S319*BZ319)/100)</f>
        <v>1070.8319999999999</v>
      </c>
      <c r="CZ319">
        <f t="shared" ref="CZ319:CZ326" si="676">((S319*CA319)/100)</f>
        <v>152.976</v>
      </c>
      <c r="DC319" t="s">
        <v>3</v>
      </c>
      <c r="DD319" t="s">
        <v>3</v>
      </c>
      <c r="DE319" t="s">
        <v>3</v>
      </c>
      <c r="DF319" t="s">
        <v>3</v>
      </c>
      <c r="DG319" t="s">
        <v>3</v>
      </c>
      <c r="DH319" t="s">
        <v>3</v>
      </c>
      <c r="DI319" t="s">
        <v>3</v>
      </c>
      <c r="DJ319" t="s">
        <v>3</v>
      </c>
      <c r="DK319" t="s">
        <v>3</v>
      </c>
      <c r="DL319" t="s">
        <v>3</v>
      </c>
      <c r="DM319" t="s">
        <v>3</v>
      </c>
      <c r="DN319">
        <v>0</v>
      </c>
      <c r="DO319">
        <v>0</v>
      </c>
      <c r="DP319">
        <v>1</v>
      </c>
      <c r="DQ319">
        <v>1</v>
      </c>
      <c r="DU319">
        <v>1003</v>
      </c>
      <c r="DV319" t="s">
        <v>91</v>
      </c>
      <c r="DW319" t="s">
        <v>91</v>
      </c>
      <c r="DX319">
        <v>100</v>
      </c>
      <c r="DZ319" t="s">
        <v>3</v>
      </c>
      <c r="EA319" t="s">
        <v>3</v>
      </c>
      <c r="EB319" t="s">
        <v>3</v>
      </c>
      <c r="EC319" t="s">
        <v>3</v>
      </c>
      <c r="EE319">
        <v>1441815344</v>
      </c>
      <c r="EF319">
        <v>1</v>
      </c>
      <c r="EG319" t="s">
        <v>20</v>
      </c>
      <c r="EH319">
        <v>0</v>
      </c>
      <c r="EI319" t="s">
        <v>3</v>
      </c>
      <c r="EJ319">
        <v>4</v>
      </c>
      <c r="EK319">
        <v>0</v>
      </c>
      <c r="EL319" t="s">
        <v>21</v>
      </c>
      <c r="EM319" t="s">
        <v>22</v>
      </c>
      <c r="EO319" t="s">
        <v>3</v>
      </c>
      <c r="EQ319">
        <v>0</v>
      </c>
      <c r="ER319">
        <v>7824.02</v>
      </c>
      <c r="ES319">
        <v>19.13</v>
      </c>
      <c r="ET319">
        <v>0</v>
      </c>
      <c r="EU319">
        <v>0</v>
      </c>
      <c r="EV319">
        <v>7804.89</v>
      </c>
      <c r="EW319">
        <v>14.58</v>
      </c>
      <c r="EX319">
        <v>0</v>
      </c>
      <c r="EY319">
        <v>0</v>
      </c>
      <c r="FQ319">
        <v>0</v>
      </c>
      <c r="FR319">
        <f t="shared" ref="FR319:FR326" si="677">ROUND(IF(BI319=3,GM319,0),2)</f>
        <v>0</v>
      </c>
      <c r="FS319">
        <v>0</v>
      </c>
      <c r="FX319">
        <v>70</v>
      </c>
      <c r="FY319">
        <v>10</v>
      </c>
      <c r="GA319" t="s">
        <v>3</v>
      </c>
      <c r="GD319">
        <v>0</v>
      </c>
      <c r="GF319">
        <v>-624708881</v>
      </c>
      <c r="GG319">
        <v>2</v>
      </c>
      <c r="GH319">
        <v>1</v>
      </c>
      <c r="GI319">
        <v>-2</v>
      </c>
      <c r="GJ319">
        <v>0</v>
      </c>
      <c r="GK319">
        <f>ROUND(R319*(R12)/100,2)</f>
        <v>0</v>
      </c>
      <c r="GL319">
        <f t="shared" ref="GL319:GL326" si="678">ROUND(IF(AND(BH319=3,BI319=3,FS319&lt;&gt;0),P319,0),2)</f>
        <v>0</v>
      </c>
      <c r="GM319">
        <f t="shared" ref="GM319:GM326" si="679">ROUND(O319+X319+Y319+GK319,2)+GX319</f>
        <v>2757.32</v>
      </c>
      <c r="GN319">
        <f t="shared" ref="GN319:GN326" si="680">IF(OR(BI319=0,BI319=1),GM319-GX319,0)</f>
        <v>0</v>
      </c>
      <c r="GO319">
        <f t="shared" ref="GO319:GO326" si="681">IF(BI319=2,GM319-GX319,0)</f>
        <v>0</v>
      </c>
      <c r="GP319">
        <f t="shared" ref="GP319:GP326" si="682">IF(BI319=4,GM319-GX319,0)</f>
        <v>2757.32</v>
      </c>
      <c r="GR319">
        <v>0</v>
      </c>
      <c r="GS319">
        <v>3</v>
      </c>
      <c r="GT319">
        <v>0</v>
      </c>
      <c r="GU319" t="s">
        <v>3</v>
      </c>
      <c r="GV319">
        <f t="shared" ref="GV319:GV326" si="683">ROUND((GT319),6)</f>
        <v>0</v>
      </c>
      <c r="GW319">
        <v>1</v>
      </c>
      <c r="GX319">
        <f t="shared" ref="GX319:GX326" si="684">ROUND(HC319*I319,2)</f>
        <v>0</v>
      </c>
      <c r="HA319">
        <v>0</v>
      </c>
      <c r="HB319">
        <v>0</v>
      </c>
      <c r="HC319">
        <f t="shared" ref="HC319:HC326" si="685">GV319*GW319</f>
        <v>0</v>
      </c>
      <c r="HE319" t="s">
        <v>3</v>
      </c>
      <c r="HF319" t="s">
        <v>3</v>
      </c>
      <c r="HM319" t="s">
        <v>3</v>
      </c>
      <c r="HN319" t="s">
        <v>3</v>
      </c>
      <c r="HO319" t="s">
        <v>3</v>
      </c>
      <c r="HP319" t="s">
        <v>3</v>
      </c>
      <c r="HQ319" t="s">
        <v>3</v>
      </c>
      <c r="IK319">
        <v>0</v>
      </c>
    </row>
    <row r="320" spans="1:245" x14ac:dyDescent="0.2">
      <c r="A320">
        <v>17</v>
      </c>
      <c r="B320">
        <v>1</v>
      </c>
      <c r="D320">
        <f>ROW(EtalonRes!A684)</f>
        <v>684</v>
      </c>
      <c r="E320" t="s">
        <v>3</v>
      </c>
      <c r="F320" t="s">
        <v>383</v>
      </c>
      <c r="G320" t="s">
        <v>384</v>
      </c>
      <c r="H320" t="s">
        <v>91</v>
      </c>
      <c r="I320">
        <f>ROUND((480+500)*0.1/100,9)</f>
        <v>0.98</v>
      </c>
      <c r="J320">
        <v>0</v>
      </c>
      <c r="K320">
        <f>ROUND((480+500)*0.1/100,9)</f>
        <v>0.98</v>
      </c>
      <c r="O320">
        <f t="shared" si="650"/>
        <v>257.8</v>
      </c>
      <c r="P320">
        <f t="shared" si="651"/>
        <v>0.74</v>
      </c>
      <c r="Q320">
        <f t="shared" si="652"/>
        <v>0</v>
      </c>
      <c r="R320">
        <f t="shared" si="653"/>
        <v>0</v>
      </c>
      <c r="S320">
        <f t="shared" si="654"/>
        <v>257.06</v>
      </c>
      <c r="T320">
        <f t="shared" si="655"/>
        <v>0</v>
      </c>
      <c r="U320">
        <f t="shared" si="656"/>
        <v>0.48019999999999996</v>
      </c>
      <c r="V320">
        <f t="shared" si="657"/>
        <v>0</v>
      </c>
      <c r="W320">
        <f t="shared" si="658"/>
        <v>0</v>
      </c>
      <c r="X320">
        <f t="shared" si="659"/>
        <v>179.94</v>
      </c>
      <c r="Y320">
        <f t="shared" si="659"/>
        <v>25.71</v>
      </c>
      <c r="AA320">
        <v>-1</v>
      </c>
      <c r="AB320">
        <f t="shared" si="660"/>
        <v>263.06</v>
      </c>
      <c r="AC320">
        <f t="shared" si="661"/>
        <v>0.75</v>
      </c>
      <c r="AD320">
        <f t="shared" si="662"/>
        <v>0</v>
      </c>
      <c r="AE320">
        <f t="shared" si="663"/>
        <v>0</v>
      </c>
      <c r="AF320">
        <f t="shared" si="663"/>
        <v>262.31</v>
      </c>
      <c r="AG320">
        <f t="shared" si="664"/>
        <v>0</v>
      </c>
      <c r="AH320">
        <f t="shared" si="665"/>
        <v>0.49</v>
      </c>
      <c r="AI320">
        <f t="shared" si="665"/>
        <v>0</v>
      </c>
      <c r="AJ320">
        <f t="shared" si="666"/>
        <v>0</v>
      </c>
      <c r="AK320">
        <v>263.06</v>
      </c>
      <c r="AL320">
        <v>0.75</v>
      </c>
      <c r="AM320">
        <v>0</v>
      </c>
      <c r="AN320">
        <v>0</v>
      </c>
      <c r="AO320">
        <v>262.31</v>
      </c>
      <c r="AP320">
        <v>0</v>
      </c>
      <c r="AQ320">
        <v>0.49</v>
      </c>
      <c r="AR320">
        <v>0</v>
      </c>
      <c r="AS320">
        <v>0</v>
      </c>
      <c r="AT320">
        <v>70</v>
      </c>
      <c r="AU320">
        <v>10</v>
      </c>
      <c r="AV320">
        <v>1</v>
      </c>
      <c r="AW320">
        <v>1</v>
      </c>
      <c r="AZ320">
        <v>1</v>
      </c>
      <c r="BA320">
        <v>1</v>
      </c>
      <c r="BB320">
        <v>1</v>
      </c>
      <c r="BC320">
        <v>1</v>
      </c>
      <c r="BD320" t="s">
        <v>3</v>
      </c>
      <c r="BE320" t="s">
        <v>3</v>
      </c>
      <c r="BF320" t="s">
        <v>3</v>
      </c>
      <c r="BG320" t="s">
        <v>3</v>
      </c>
      <c r="BH320">
        <v>0</v>
      </c>
      <c r="BI320">
        <v>4</v>
      </c>
      <c r="BJ320" t="s">
        <v>385</v>
      </c>
      <c r="BM320">
        <v>0</v>
      </c>
      <c r="BN320">
        <v>0</v>
      </c>
      <c r="BO320" t="s">
        <v>3</v>
      </c>
      <c r="BP320">
        <v>0</v>
      </c>
      <c r="BQ320">
        <v>1</v>
      </c>
      <c r="BR320">
        <v>0</v>
      </c>
      <c r="BS320">
        <v>1</v>
      </c>
      <c r="BT320">
        <v>1</v>
      </c>
      <c r="BU320">
        <v>1</v>
      </c>
      <c r="BV320">
        <v>1</v>
      </c>
      <c r="BW320">
        <v>1</v>
      </c>
      <c r="BX320">
        <v>1</v>
      </c>
      <c r="BY320" t="s">
        <v>3</v>
      </c>
      <c r="BZ320">
        <v>70</v>
      </c>
      <c r="CA320">
        <v>10</v>
      </c>
      <c r="CB320" t="s">
        <v>3</v>
      </c>
      <c r="CE320">
        <v>0</v>
      </c>
      <c r="CF320">
        <v>0</v>
      </c>
      <c r="CG320">
        <v>0</v>
      </c>
      <c r="CM320">
        <v>0</v>
      </c>
      <c r="CN320" t="s">
        <v>3</v>
      </c>
      <c r="CO320">
        <v>0</v>
      </c>
      <c r="CP320">
        <f t="shared" si="667"/>
        <v>257.8</v>
      </c>
      <c r="CQ320">
        <f t="shared" si="668"/>
        <v>0.75</v>
      </c>
      <c r="CR320">
        <f t="shared" si="669"/>
        <v>0</v>
      </c>
      <c r="CS320">
        <f t="shared" si="670"/>
        <v>0</v>
      </c>
      <c r="CT320">
        <f t="shared" si="671"/>
        <v>262.31</v>
      </c>
      <c r="CU320">
        <f t="shared" si="672"/>
        <v>0</v>
      </c>
      <c r="CV320">
        <f t="shared" si="673"/>
        <v>0.49</v>
      </c>
      <c r="CW320">
        <f t="shared" si="674"/>
        <v>0</v>
      </c>
      <c r="CX320">
        <f t="shared" si="674"/>
        <v>0</v>
      </c>
      <c r="CY320">
        <f t="shared" si="675"/>
        <v>179.94200000000001</v>
      </c>
      <c r="CZ320">
        <f t="shared" si="676"/>
        <v>25.706</v>
      </c>
      <c r="DC320" t="s">
        <v>3</v>
      </c>
      <c r="DD320" t="s">
        <v>3</v>
      </c>
      <c r="DE320" t="s">
        <v>3</v>
      </c>
      <c r="DF320" t="s">
        <v>3</v>
      </c>
      <c r="DG320" t="s">
        <v>3</v>
      </c>
      <c r="DH320" t="s">
        <v>3</v>
      </c>
      <c r="DI320" t="s">
        <v>3</v>
      </c>
      <c r="DJ320" t="s">
        <v>3</v>
      </c>
      <c r="DK320" t="s">
        <v>3</v>
      </c>
      <c r="DL320" t="s">
        <v>3</v>
      </c>
      <c r="DM320" t="s">
        <v>3</v>
      </c>
      <c r="DN320">
        <v>0</v>
      </c>
      <c r="DO320">
        <v>0</v>
      </c>
      <c r="DP320">
        <v>1</v>
      </c>
      <c r="DQ320">
        <v>1</v>
      </c>
      <c r="DU320">
        <v>1003</v>
      </c>
      <c r="DV320" t="s">
        <v>91</v>
      </c>
      <c r="DW320" t="s">
        <v>91</v>
      </c>
      <c r="DX320">
        <v>100</v>
      </c>
      <c r="DZ320" t="s">
        <v>3</v>
      </c>
      <c r="EA320" t="s">
        <v>3</v>
      </c>
      <c r="EB320" t="s">
        <v>3</v>
      </c>
      <c r="EC320" t="s">
        <v>3</v>
      </c>
      <c r="EE320">
        <v>1441815344</v>
      </c>
      <c r="EF320">
        <v>1</v>
      </c>
      <c r="EG320" t="s">
        <v>20</v>
      </c>
      <c r="EH320">
        <v>0</v>
      </c>
      <c r="EI320" t="s">
        <v>3</v>
      </c>
      <c r="EJ320">
        <v>4</v>
      </c>
      <c r="EK320">
        <v>0</v>
      </c>
      <c r="EL320" t="s">
        <v>21</v>
      </c>
      <c r="EM320" t="s">
        <v>22</v>
      </c>
      <c r="EO320" t="s">
        <v>3</v>
      </c>
      <c r="EQ320">
        <v>1024</v>
      </c>
      <c r="ER320">
        <v>263.06</v>
      </c>
      <c r="ES320">
        <v>0.75</v>
      </c>
      <c r="ET320">
        <v>0</v>
      </c>
      <c r="EU320">
        <v>0</v>
      </c>
      <c r="EV320">
        <v>262.31</v>
      </c>
      <c r="EW320">
        <v>0.49</v>
      </c>
      <c r="EX320">
        <v>0</v>
      </c>
      <c r="EY320">
        <v>0</v>
      </c>
      <c r="FQ320">
        <v>0</v>
      </c>
      <c r="FR320">
        <f t="shared" si="677"/>
        <v>0</v>
      </c>
      <c r="FS320">
        <v>0</v>
      </c>
      <c r="FX320">
        <v>70</v>
      </c>
      <c r="FY320">
        <v>10</v>
      </c>
      <c r="GA320" t="s">
        <v>3</v>
      </c>
      <c r="GD320">
        <v>0</v>
      </c>
      <c r="GF320">
        <v>876548495</v>
      </c>
      <c r="GG320">
        <v>2</v>
      </c>
      <c r="GH320">
        <v>1</v>
      </c>
      <c r="GI320">
        <v>-2</v>
      </c>
      <c r="GJ320">
        <v>0</v>
      </c>
      <c r="GK320">
        <f>ROUND(R320*(R12)/100,2)</f>
        <v>0</v>
      </c>
      <c r="GL320">
        <f t="shared" si="678"/>
        <v>0</v>
      </c>
      <c r="GM320">
        <f t="shared" si="679"/>
        <v>463.45</v>
      </c>
      <c r="GN320">
        <f t="shared" si="680"/>
        <v>0</v>
      </c>
      <c r="GO320">
        <f t="shared" si="681"/>
        <v>0</v>
      </c>
      <c r="GP320">
        <f t="shared" si="682"/>
        <v>463.45</v>
      </c>
      <c r="GR320">
        <v>0</v>
      </c>
      <c r="GS320">
        <v>3</v>
      </c>
      <c r="GT320">
        <v>0</v>
      </c>
      <c r="GU320" t="s">
        <v>3</v>
      </c>
      <c r="GV320">
        <f t="shared" si="683"/>
        <v>0</v>
      </c>
      <c r="GW320">
        <v>1</v>
      </c>
      <c r="GX320">
        <f t="shared" si="684"/>
        <v>0</v>
      </c>
      <c r="HA320">
        <v>0</v>
      </c>
      <c r="HB320">
        <v>0</v>
      </c>
      <c r="HC320">
        <f t="shared" si="685"/>
        <v>0</v>
      </c>
      <c r="HE320" t="s">
        <v>3</v>
      </c>
      <c r="HF320" t="s">
        <v>3</v>
      </c>
      <c r="HM320" t="s">
        <v>3</v>
      </c>
      <c r="HN320" t="s">
        <v>3</v>
      </c>
      <c r="HO320" t="s">
        <v>3</v>
      </c>
      <c r="HP320" t="s">
        <v>3</v>
      </c>
      <c r="HQ320" t="s">
        <v>3</v>
      </c>
      <c r="IK320">
        <v>0</v>
      </c>
    </row>
    <row r="321" spans="1:245" x14ac:dyDescent="0.2">
      <c r="A321">
        <v>17</v>
      </c>
      <c r="B321">
        <v>1</v>
      </c>
      <c r="D321">
        <f>ROW(EtalonRes!A686)</f>
        <v>686</v>
      </c>
      <c r="E321" t="s">
        <v>417</v>
      </c>
      <c r="F321" t="s">
        <v>387</v>
      </c>
      <c r="G321" t="s">
        <v>388</v>
      </c>
      <c r="H321" t="s">
        <v>91</v>
      </c>
      <c r="I321">
        <f>ROUND((1400+40+30)*0.2*0.1/100,9)</f>
        <v>0.29399999999999998</v>
      </c>
      <c r="J321">
        <v>0</v>
      </c>
      <c r="K321">
        <f>ROUND((1400+40+30)*0.2*0.1/100,9)</f>
        <v>0.29399999999999998</v>
      </c>
      <c r="O321">
        <f t="shared" si="650"/>
        <v>1874.33</v>
      </c>
      <c r="P321">
        <f t="shared" si="651"/>
        <v>4.63</v>
      </c>
      <c r="Q321">
        <f t="shared" si="652"/>
        <v>0</v>
      </c>
      <c r="R321">
        <f t="shared" si="653"/>
        <v>0</v>
      </c>
      <c r="S321">
        <f t="shared" si="654"/>
        <v>1869.7</v>
      </c>
      <c r="T321">
        <f t="shared" si="655"/>
        <v>0</v>
      </c>
      <c r="U321">
        <f t="shared" si="656"/>
        <v>3.4927199999999998</v>
      </c>
      <c r="V321">
        <f t="shared" si="657"/>
        <v>0</v>
      </c>
      <c r="W321">
        <f t="shared" si="658"/>
        <v>0</v>
      </c>
      <c r="X321">
        <f t="shared" si="659"/>
        <v>1308.79</v>
      </c>
      <c r="Y321">
        <f t="shared" si="659"/>
        <v>186.97</v>
      </c>
      <c r="AA321">
        <v>1473083510</v>
      </c>
      <c r="AB321">
        <f t="shared" si="660"/>
        <v>6375.3</v>
      </c>
      <c r="AC321">
        <f t="shared" si="661"/>
        <v>15.76</v>
      </c>
      <c r="AD321">
        <f t="shared" si="662"/>
        <v>0</v>
      </c>
      <c r="AE321">
        <f t="shared" si="663"/>
        <v>0</v>
      </c>
      <c r="AF321">
        <f t="shared" si="663"/>
        <v>6359.54</v>
      </c>
      <c r="AG321">
        <f t="shared" si="664"/>
        <v>0</v>
      </c>
      <c r="AH321">
        <f t="shared" si="665"/>
        <v>11.88</v>
      </c>
      <c r="AI321">
        <f t="shared" si="665"/>
        <v>0</v>
      </c>
      <c r="AJ321">
        <f t="shared" si="666"/>
        <v>0</v>
      </c>
      <c r="AK321">
        <v>6375.3</v>
      </c>
      <c r="AL321">
        <v>15.76</v>
      </c>
      <c r="AM321">
        <v>0</v>
      </c>
      <c r="AN321">
        <v>0</v>
      </c>
      <c r="AO321">
        <v>6359.54</v>
      </c>
      <c r="AP321">
        <v>0</v>
      </c>
      <c r="AQ321">
        <v>11.88</v>
      </c>
      <c r="AR321">
        <v>0</v>
      </c>
      <c r="AS321">
        <v>0</v>
      </c>
      <c r="AT321">
        <v>70</v>
      </c>
      <c r="AU321">
        <v>10</v>
      </c>
      <c r="AV321">
        <v>1</v>
      </c>
      <c r="AW321">
        <v>1</v>
      </c>
      <c r="AZ321">
        <v>1</v>
      </c>
      <c r="BA321">
        <v>1</v>
      </c>
      <c r="BB321">
        <v>1</v>
      </c>
      <c r="BC321">
        <v>1</v>
      </c>
      <c r="BD321" t="s">
        <v>3</v>
      </c>
      <c r="BE321" t="s">
        <v>3</v>
      </c>
      <c r="BF321" t="s">
        <v>3</v>
      </c>
      <c r="BG321" t="s">
        <v>3</v>
      </c>
      <c r="BH321">
        <v>0</v>
      </c>
      <c r="BI321">
        <v>4</v>
      </c>
      <c r="BJ321" t="s">
        <v>389</v>
      </c>
      <c r="BM321">
        <v>0</v>
      </c>
      <c r="BN321">
        <v>0</v>
      </c>
      <c r="BO321" t="s">
        <v>3</v>
      </c>
      <c r="BP321">
        <v>0</v>
      </c>
      <c r="BQ321">
        <v>1</v>
      </c>
      <c r="BR321">
        <v>0</v>
      </c>
      <c r="BS321">
        <v>1</v>
      </c>
      <c r="BT321">
        <v>1</v>
      </c>
      <c r="BU321">
        <v>1</v>
      </c>
      <c r="BV321">
        <v>1</v>
      </c>
      <c r="BW321">
        <v>1</v>
      </c>
      <c r="BX321">
        <v>1</v>
      </c>
      <c r="BY321" t="s">
        <v>3</v>
      </c>
      <c r="BZ321">
        <v>70</v>
      </c>
      <c r="CA321">
        <v>10</v>
      </c>
      <c r="CB321" t="s">
        <v>3</v>
      </c>
      <c r="CE321">
        <v>0</v>
      </c>
      <c r="CF321">
        <v>0</v>
      </c>
      <c r="CG321">
        <v>0</v>
      </c>
      <c r="CM321">
        <v>0</v>
      </c>
      <c r="CN321" t="s">
        <v>3</v>
      </c>
      <c r="CO321">
        <v>0</v>
      </c>
      <c r="CP321">
        <f t="shared" si="667"/>
        <v>1874.3300000000002</v>
      </c>
      <c r="CQ321">
        <f t="shared" si="668"/>
        <v>15.76</v>
      </c>
      <c r="CR321">
        <f t="shared" si="669"/>
        <v>0</v>
      </c>
      <c r="CS321">
        <f t="shared" si="670"/>
        <v>0</v>
      </c>
      <c r="CT321">
        <f t="shared" si="671"/>
        <v>6359.54</v>
      </c>
      <c r="CU321">
        <f t="shared" si="672"/>
        <v>0</v>
      </c>
      <c r="CV321">
        <f t="shared" si="673"/>
        <v>11.88</v>
      </c>
      <c r="CW321">
        <f t="shared" si="674"/>
        <v>0</v>
      </c>
      <c r="CX321">
        <f t="shared" si="674"/>
        <v>0</v>
      </c>
      <c r="CY321">
        <f t="shared" si="675"/>
        <v>1308.79</v>
      </c>
      <c r="CZ321">
        <f t="shared" si="676"/>
        <v>186.97</v>
      </c>
      <c r="DC321" t="s">
        <v>3</v>
      </c>
      <c r="DD321" t="s">
        <v>3</v>
      </c>
      <c r="DE321" t="s">
        <v>3</v>
      </c>
      <c r="DF321" t="s">
        <v>3</v>
      </c>
      <c r="DG321" t="s">
        <v>3</v>
      </c>
      <c r="DH321" t="s">
        <v>3</v>
      </c>
      <c r="DI321" t="s">
        <v>3</v>
      </c>
      <c r="DJ321" t="s">
        <v>3</v>
      </c>
      <c r="DK321" t="s">
        <v>3</v>
      </c>
      <c r="DL321" t="s">
        <v>3</v>
      </c>
      <c r="DM321" t="s">
        <v>3</v>
      </c>
      <c r="DN321">
        <v>0</v>
      </c>
      <c r="DO321">
        <v>0</v>
      </c>
      <c r="DP321">
        <v>1</v>
      </c>
      <c r="DQ321">
        <v>1</v>
      </c>
      <c r="DU321">
        <v>1003</v>
      </c>
      <c r="DV321" t="s">
        <v>91</v>
      </c>
      <c r="DW321" t="s">
        <v>91</v>
      </c>
      <c r="DX321">
        <v>100</v>
      </c>
      <c r="DZ321" t="s">
        <v>3</v>
      </c>
      <c r="EA321" t="s">
        <v>3</v>
      </c>
      <c r="EB321" t="s">
        <v>3</v>
      </c>
      <c r="EC321" t="s">
        <v>3</v>
      </c>
      <c r="EE321">
        <v>1441815344</v>
      </c>
      <c r="EF321">
        <v>1</v>
      </c>
      <c r="EG321" t="s">
        <v>20</v>
      </c>
      <c r="EH321">
        <v>0</v>
      </c>
      <c r="EI321" t="s">
        <v>3</v>
      </c>
      <c r="EJ321">
        <v>4</v>
      </c>
      <c r="EK321">
        <v>0</v>
      </c>
      <c r="EL321" t="s">
        <v>21</v>
      </c>
      <c r="EM321" t="s">
        <v>22</v>
      </c>
      <c r="EO321" t="s">
        <v>3</v>
      </c>
      <c r="EQ321">
        <v>0</v>
      </c>
      <c r="ER321">
        <v>6375.3</v>
      </c>
      <c r="ES321">
        <v>15.76</v>
      </c>
      <c r="ET321">
        <v>0</v>
      </c>
      <c r="EU321">
        <v>0</v>
      </c>
      <c r="EV321">
        <v>6359.54</v>
      </c>
      <c r="EW321">
        <v>11.88</v>
      </c>
      <c r="EX321">
        <v>0</v>
      </c>
      <c r="EY321">
        <v>0</v>
      </c>
      <c r="FQ321">
        <v>0</v>
      </c>
      <c r="FR321">
        <f t="shared" si="677"/>
        <v>0</v>
      </c>
      <c r="FS321">
        <v>0</v>
      </c>
      <c r="FX321">
        <v>70</v>
      </c>
      <c r="FY321">
        <v>10</v>
      </c>
      <c r="GA321" t="s">
        <v>3</v>
      </c>
      <c r="GD321">
        <v>0</v>
      </c>
      <c r="GF321">
        <v>-1560871125</v>
      </c>
      <c r="GG321">
        <v>2</v>
      </c>
      <c r="GH321">
        <v>1</v>
      </c>
      <c r="GI321">
        <v>-2</v>
      </c>
      <c r="GJ321">
        <v>0</v>
      </c>
      <c r="GK321">
        <f>ROUND(R321*(R12)/100,2)</f>
        <v>0</v>
      </c>
      <c r="GL321">
        <f t="shared" si="678"/>
        <v>0</v>
      </c>
      <c r="GM321">
        <f t="shared" si="679"/>
        <v>3370.09</v>
      </c>
      <c r="GN321">
        <f t="shared" si="680"/>
        <v>0</v>
      </c>
      <c r="GO321">
        <f t="shared" si="681"/>
        <v>0</v>
      </c>
      <c r="GP321">
        <f t="shared" si="682"/>
        <v>3370.09</v>
      </c>
      <c r="GR321">
        <v>0</v>
      </c>
      <c r="GS321">
        <v>3</v>
      </c>
      <c r="GT321">
        <v>0</v>
      </c>
      <c r="GU321" t="s">
        <v>3</v>
      </c>
      <c r="GV321">
        <f t="shared" si="683"/>
        <v>0</v>
      </c>
      <c r="GW321">
        <v>1</v>
      </c>
      <c r="GX321">
        <f t="shared" si="684"/>
        <v>0</v>
      </c>
      <c r="HA321">
        <v>0</v>
      </c>
      <c r="HB321">
        <v>0</v>
      </c>
      <c r="HC321">
        <f t="shared" si="685"/>
        <v>0</v>
      </c>
      <c r="HE321" t="s">
        <v>3</v>
      </c>
      <c r="HF321" t="s">
        <v>3</v>
      </c>
      <c r="HM321" t="s">
        <v>3</v>
      </c>
      <c r="HN321" t="s">
        <v>3</v>
      </c>
      <c r="HO321" t="s">
        <v>3</v>
      </c>
      <c r="HP321" t="s">
        <v>3</v>
      </c>
      <c r="HQ321" t="s">
        <v>3</v>
      </c>
      <c r="IK321">
        <v>0</v>
      </c>
    </row>
    <row r="322" spans="1:245" x14ac:dyDescent="0.2">
      <c r="A322">
        <v>17</v>
      </c>
      <c r="B322">
        <v>1</v>
      </c>
      <c r="D322">
        <f>ROW(EtalonRes!A688)</f>
        <v>688</v>
      </c>
      <c r="E322" t="s">
        <v>3</v>
      </c>
      <c r="F322" t="s">
        <v>390</v>
      </c>
      <c r="G322" t="s">
        <v>391</v>
      </c>
      <c r="H322" t="s">
        <v>91</v>
      </c>
      <c r="I322">
        <f>ROUND((1400+40+30)*0.1/100,9)</f>
        <v>1.47</v>
      </c>
      <c r="J322">
        <v>0</v>
      </c>
      <c r="K322">
        <f>ROUND((1400+40+30)*0.1/100,9)</f>
        <v>1.47</v>
      </c>
      <c r="O322">
        <f t="shared" si="650"/>
        <v>315.33</v>
      </c>
      <c r="P322">
        <f t="shared" si="651"/>
        <v>0.56000000000000005</v>
      </c>
      <c r="Q322">
        <f t="shared" si="652"/>
        <v>0</v>
      </c>
      <c r="R322">
        <f t="shared" si="653"/>
        <v>0</v>
      </c>
      <c r="S322">
        <f t="shared" si="654"/>
        <v>314.77</v>
      </c>
      <c r="T322">
        <f t="shared" si="655"/>
        <v>0</v>
      </c>
      <c r="U322">
        <f t="shared" si="656"/>
        <v>0.58799999999999997</v>
      </c>
      <c r="V322">
        <f t="shared" si="657"/>
        <v>0</v>
      </c>
      <c r="W322">
        <f t="shared" si="658"/>
        <v>0</v>
      </c>
      <c r="X322">
        <f t="shared" si="659"/>
        <v>220.34</v>
      </c>
      <c r="Y322">
        <f t="shared" si="659"/>
        <v>31.48</v>
      </c>
      <c r="AA322">
        <v>-1</v>
      </c>
      <c r="AB322">
        <f t="shared" si="660"/>
        <v>214.51</v>
      </c>
      <c r="AC322">
        <f t="shared" si="661"/>
        <v>0.38</v>
      </c>
      <c r="AD322">
        <f t="shared" si="662"/>
        <v>0</v>
      </c>
      <c r="AE322">
        <f t="shared" si="663"/>
        <v>0</v>
      </c>
      <c r="AF322">
        <f t="shared" si="663"/>
        <v>214.13</v>
      </c>
      <c r="AG322">
        <f t="shared" si="664"/>
        <v>0</v>
      </c>
      <c r="AH322">
        <f t="shared" si="665"/>
        <v>0.4</v>
      </c>
      <c r="AI322">
        <f t="shared" si="665"/>
        <v>0</v>
      </c>
      <c r="AJ322">
        <f t="shared" si="666"/>
        <v>0</v>
      </c>
      <c r="AK322">
        <v>214.51</v>
      </c>
      <c r="AL322">
        <v>0.38</v>
      </c>
      <c r="AM322">
        <v>0</v>
      </c>
      <c r="AN322">
        <v>0</v>
      </c>
      <c r="AO322">
        <v>214.13</v>
      </c>
      <c r="AP322">
        <v>0</v>
      </c>
      <c r="AQ322">
        <v>0.4</v>
      </c>
      <c r="AR322">
        <v>0</v>
      </c>
      <c r="AS322">
        <v>0</v>
      </c>
      <c r="AT322">
        <v>70</v>
      </c>
      <c r="AU322">
        <v>10</v>
      </c>
      <c r="AV322">
        <v>1</v>
      </c>
      <c r="AW322">
        <v>1</v>
      </c>
      <c r="AZ322">
        <v>1</v>
      </c>
      <c r="BA322">
        <v>1</v>
      </c>
      <c r="BB322">
        <v>1</v>
      </c>
      <c r="BC322">
        <v>1</v>
      </c>
      <c r="BD322" t="s">
        <v>3</v>
      </c>
      <c r="BE322" t="s">
        <v>3</v>
      </c>
      <c r="BF322" t="s">
        <v>3</v>
      </c>
      <c r="BG322" t="s">
        <v>3</v>
      </c>
      <c r="BH322">
        <v>0</v>
      </c>
      <c r="BI322">
        <v>4</v>
      </c>
      <c r="BJ322" t="s">
        <v>392</v>
      </c>
      <c r="BM322">
        <v>0</v>
      </c>
      <c r="BN322">
        <v>0</v>
      </c>
      <c r="BO322" t="s">
        <v>3</v>
      </c>
      <c r="BP322">
        <v>0</v>
      </c>
      <c r="BQ322">
        <v>1</v>
      </c>
      <c r="BR322">
        <v>0</v>
      </c>
      <c r="BS322">
        <v>1</v>
      </c>
      <c r="BT322">
        <v>1</v>
      </c>
      <c r="BU322">
        <v>1</v>
      </c>
      <c r="BV322">
        <v>1</v>
      </c>
      <c r="BW322">
        <v>1</v>
      </c>
      <c r="BX322">
        <v>1</v>
      </c>
      <c r="BY322" t="s">
        <v>3</v>
      </c>
      <c r="BZ322">
        <v>70</v>
      </c>
      <c r="CA322">
        <v>10</v>
      </c>
      <c r="CB322" t="s">
        <v>3</v>
      </c>
      <c r="CE322">
        <v>0</v>
      </c>
      <c r="CF322">
        <v>0</v>
      </c>
      <c r="CG322">
        <v>0</v>
      </c>
      <c r="CM322">
        <v>0</v>
      </c>
      <c r="CN322" t="s">
        <v>3</v>
      </c>
      <c r="CO322">
        <v>0</v>
      </c>
      <c r="CP322">
        <f t="shared" si="667"/>
        <v>315.33</v>
      </c>
      <c r="CQ322">
        <f t="shared" si="668"/>
        <v>0.38</v>
      </c>
      <c r="CR322">
        <f t="shared" si="669"/>
        <v>0</v>
      </c>
      <c r="CS322">
        <f t="shared" si="670"/>
        <v>0</v>
      </c>
      <c r="CT322">
        <f t="shared" si="671"/>
        <v>214.13</v>
      </c>
      <c r="CU322">
        <f t="shared" si="672"/>
        <v>0</v>
      </c>
      <c r="CV322">
        <f t="shared" si="673"/>
        <v>0.4</v>
      </c>
      <c r="CW322">
        <f t="shared" si="674"/>
        <v>0</v>
      </c>
      <c r="CX322">
        <f t="shared" si="674"/>
        <v>0</v>
      </c>
      <c r="CY322">
        <f t="shared" si="675"/>
        <v>220.33899999999997</v>
      </c>
      <c r="CZ322">
        <f t="shared" si="676"/>
        <v>31.476999999999997</v>
      </c>
      <c r="DC322" t="s">
        <v>3</v>
      </c>
      <c r="DD322" t="s">
        <v>3</v>
      </c>
      <c r="DE322" t="s">
        <v>3</v>
      </c>
      <c r="DF322" t="s">
        <v>3</v>
      </c>
      <c r="DG322" t="s">
        <v>3</v>
      </c>
      <c r="DH322" t="s">
        <v>3</v>
      </c>
      <c r="DI322" t="s">
        <v>3</v>
      </c>
      <c r="DJ322" t="s">
        <v>3</v>
      </c>
      <c r="DK322" t="s">
        <v>3</v>
      </c>
      <c r="DL322" t="s">
        <v>3</v>
      </c>
      <c r="DM322" t="s">
        <v>3</v>
      </c>
      <c r="DN322">
        <v>0</v>
      </c>
      <c r="DO322">
        <v>0</v>
      </c>
      <c r="DP322">
        <v>1</v>
      </c>
      <c r="DQ322">
        <v>1</v>
      </c>
      <c r="DU322">
        <v>1003</v>
      </c>
      <c r="DV322" t="s">
        <v>91</v>
      </c>
      <c r="DW322" t="s">
        <v>91</v>
      </c>
      <c r="DX322">
        <v>100</v>
      </c>
      <c r="DZ322" t="s">
        <v>3</v>
      </c>
      <c r="EA322" t="s">
        <v>3</v>
      </c>
      <c r="EB322" t="s">
        <v>3</v>
      </c>
      <c r="EC322" t="s">
        <v>3</v>
      </c>
      <c r="EE322">
        <v>1441815344</v>
      </c>
      <c r="EF322">
        <v>1</v>
      </c>
      <c r="EG322" t="s">
        <v>20</v>
      </c>
      <c r="EH322">
        <v>0</v>
      </c>
      <c r="EI322" t="s">
        <v>3</v>
      </c>
      <c r="EJ322">
        <v>4</v>
      </c>
      <c r="EK322">
        <v>0</v>
      </c>
      <c r="EL322" t="s">
        <v>21</v>
      </c>
      <c r="EM322" t="s">
        <v>22</v>
      </c>
      <c r="EO322" t="s">
        <v>3</v>
      </c>
      <c r="EQ322">
        <v>1024</v>
      </c>
      <c r="ER322">
        <v>214.51</v>
      </c>
      <c r="ES322">
        <v>0.38</v>
      </c>
      <c r="ET322">
        <v>0</v>
      </c>
      <c r="EU322">
        <v>0</v>
      </c>
      <c r="EV322">
        <v>214.13</v>
      </c>
      <c r="EW322">
        <v>0.4</v>
      </c>
      <c r="EX322">
        <v>0</v>
      </c>
      <c r="EY322">
        <v>0</v>
      </c>
      <c r="FQ322">
        <v>0</v>
      </c>
      <c r="FR322">
        <f t="shared" si="677"/>
        <v>0</v>
      </c>
      <c r="FS322">
        <v>0</v>
      </c>
      <c r="FX322">
        <v>70</v>
      </c>
      <c r="FY322">
        <v>10</v>
      </c>
      <c r="GA322" t="s">
        <v>3</v>
      </c>
      <c r="GD322">
        <v>0</v>
      </c>
      <c r="GF322">
        <v>948955324</v>
      </c>
      <c r="GG322">
        <v>2</v>
      </c>
      <c r="GH322">
        <v>1</v>
      </c>
      <c r="GI322">
        <v>-2</v>
      </c>
      <c r="GJ322">
        <v>0</v>
      </c>
      <c r="GK322">
        <f>ROUND(R322*(R12)/100,2)</f>
        <v>0</v>
      </c>
      <c r="GL322">
        <f t="shared" si="678"/>
        <v>0</v>
      </c>
      <c r="GM322">
        <f t="shared" si="679"/>
        <v>567.15</v>
      </c>
      <c r="GN322">
        <f t="shared" si="680"/>
        <v>0</v>
      </c>
      <c r="GO322">
        <f t="shared" si="681"/>
        <v>0</v>
      </c>
      <c r="GP322">
        <f t="shared" si="682"/>
        <v>567.15</v>
      </c>
      <c r="GR322">
        <v>0</v>
      </c>
      <c r="GS322">
        <v>3</v>
      </c>
      <c r="GT322">
        <v>0</v>
      </c>
      <c r="GU322" t="s">
        <v>3</v>
      </c>
      <c r="GV322">
        <f t="shared" si="683"/>
        <v>0</v>
      </c>
      <c r="GW322">
        <v>1</v>
      </c>
      <c r="GX322">
        <f t="shared" si="684"/>
        <v>0</v>
      </c>
      <c r="HA322">
        <v>0</v>
      </c>
      <c r="HB322">
        <v>0</v>
      </c>
      <c r="HC322">
        <f t="shared" si="685"/>
        <v>0</v>
      </c>
      <c r="HE322" t="s">
        <v>3</v>
      </c>
      <c r="HF322" t="s">
        <v>3</v>
      </c>
      <c r="HM322" t="s">
        <v>3</v>
      </c>
      <c r="HN322" t="s">
        <v>3</v>
      </c>
      <c r="HO322" t="s">
        <v>3</v>
      </c>
      <c r="HP322" t="s">
        <v>3</v>
      </c>
      <c r="HQ322" t="s">
        <v>3</v>
      </c>
      <c r="IK322">
        <v>0</v>
      </c>
    </row>
    <row r="323" spans="1:245" x14ac:dyDescent="0.2">
      <c r="A323">
        <v>17</v>
      </c>
      <c r="B323">
        <v>1</v>
      </c>
      <c r="D323">
        <f>ROW(EtalonRes!A690)</f>
        <v>690</v>
      </c>
      <c r="E323" t="s">
        <v>418</v>
      </c>
      <c r="F323" t="s">
        <v>394</v>
      </c>
      <c r="G323" t="s">
        <v>395</v>
      </c>
      <c r="H323" t="s">
        <v>91</v>
      </c>
      <c r="I323">
        <f>ROUND((100+180+170)*0.2*0.1/100,9)</f>
        <v>0.09</v>
      </c>
      <c r="J323">
        <v>0</v>
      </c>
      <c r="K323">
        <f>ROUND((100+180+170)*0.2*0.1/100,9)</f>
        <v>0.09</v>
      </c>
      <c r="O323">
        <f t="shared" si="650"/>
        <v>541.88</v>
      </c>
      <c r="P323">
        <f t="shared" si="651"/>
        <v>1.32</v>
      </c>
      <c r="Q323">
        <f t="shared" si="652"/>
        <v>0</v>
      </c>
      <c r="R323">
        <f t="shared" si="653"/>
        <v>0</v>
      </c>
      <c r="S323">
        <f t="shared" si="654"/>
        <v>540.55999999999995</v>
      </c>
      <c r="T323">
        <f t="shared" si="655"/>
        <v>0</v>
      </c>
      <c r="U323">
        <f t="shared" si="656"/>
        <v>1.0098</v>
      </c>
      <c r="V323">
        <f t="shared" si="657"/>
        <v>0</v>
      </c>
      <c r="W323">
        <f t="shared" si="658"/>
        <v>0</v>
      </c>
      <c r="X323">
        <f t="shared" si="659"/>
        <v>378.39</v>
      </c>
      <c r="Y323">
        <f t="shared" si="659"/>
        <v>54.06</v>
      </c>
      <c r="AA323">
        <v>1473083510</v>
      </c>
      <c r="AB323">
        <f t="shared" si="660"/>
        <v>6020.87</v>
      </c>
      <c r="AC323">
        <f t="shared" si="661"/>
        <v>14.63</v>
      </c>
      <c r="AD323">
        <f t="shared" si="662"/>
        <v>0</v>
      </c>
      <c r="AE323">
        <f t="shared" si="663"/>
        <v>0</v>
      </c>
      <c r="AF323">
        <f t="shared" si="663"/>
        <v>6006.24</v>
      </c>
      <c r="AG323">
        <f t="shared" si="664"/>
        <v>0</v>
      </c>
      <c r="AH323">
        <f t="shared" si="665"/>
        <v>11.22</v>
      </c>
      <c r="AI323">
        <f t="shared" si="665"/>
        <v>0</v>
      </c>
      <c r="AJ323">
        <f t="shared" si="666"/>
        <v>0</v>
      </c>
      <c r="AK323">
        <v>6020.87</v>
      </c>
      <c r="AL323">
        <v>14.63</v>
      </c>
      <c r="AM323">
        <v>0</v>
      </c>
      <c r="AN323">
        <v>0</v>
      </c>
      <c r="AO323">
        <v>6006.24</v>
      </c>
      <c r="AP323">
        <v>0</v>
      </c>
      <c r="AQ323">
        <v>11.22</v>
      </c>
      <c r="AR323">
        <v>0</v>
      </c>
      <c r="AS323">
        <v>0</v>
      </c>
      <c r="AT323">
        <v>70</v>
      </c>
      <c r="AU323">
        <v>10</v>
      </c>
      <c r="AV323">
        <v>1</v>
      </c>
      <c r="AW323">
        <v>1</v>
      </c>
      <c r="AZ323">
        <v>1</v>
      </c>
      <c r="BA323">
        <v>1</v>
      </c>
      <c r="BB323">
        <v>1</v>
      </c>
      <c r="BC323">
        <v>1</v>
      </c>
      <c r="BD323" t="s">
        <v>3</v>
      </c>
      <c r="BE323" t="s">
        <v>3</v>
      </c>
      <c r="BF323" t="s">
        <v>3</v>
      </c>
      <c r="BG323" t="s">
        <v>3</v>
      </c>
      <c r="BH323">
        <v>0</v>
      </c>
      <c r="BI323">
        <v>4</v>
      </c>
      <c r="BJ323" t="s">
        <v>396</v>
      </c>
      <c r="BM323">
        <v>0</v>
      </c>
      <c r="BN323">
        <v>0</v>
      </c>
      <c r="BO323" t="s">
        <v>3</v>
      </c>
      <c r="BP323">
        <v>0</v>
      </c>
      <c r="BQ323">
        <v>1</v>
      </c>
      <c r="BR323">
        <v>0</v>
      </c>
      <c r="BS323">
        <v>1</v>
      </c>
      <c r="BT323">
        <v>1</v>
      </c>
      <c r="BU323">
        <v>1</v>
      </c>
      <c r="BV323">
        <v>1</v>
      </c>
      <c r="BW323">
        <v>1</v>
      </c>
      <c r="BX323">
        <v>1</v>
      </c>
      <c r="BY323" t="s">
        <v>3</v>
      </c>
      <c r="BZ323">
        <v>70</v>
      </c>
      <c r="CA323">
        <v>10</v>
      </c>
      <c r="CB323" t="s">
        <v>3</v>
      </c>
      <c r="CE323">
        <v>0</v>
      </c>
      <c r="CF323">
        <v>0</v>
      </c>
      <c r="CG323">
        <v>0</v>
      </c>
      <c r="CM323">
        <v>0</v>
      </c>
      <c r="CN323" t="s">
        <v>3</v>
      </c>
      <c r="CO323">
        <v>0</v>
      </c>
      <c r="CP323">
        <f t="shared" si="667"/>
        <v>541.88</v>
      </c>
      <c r="CQ323">
        <f t="shared" si="668"/>
        <v>14.63</v>
      </c>
      <c r="CR323">
        <f t="shared" si="669"/>
        <v>0</v>
      </c>
      <c r="CS323">
        <f t="shared" si="670"/>
        <v>0</v>
      </c>
      <c r="CT323">
        <f t="shared" si="671"/>
        <v>6006.24</v>
      </c>
      <c r="CU323">
        <f t="shared" si="672"/>
        <v>0</v>
      </c>
      <c r="CV323">
        <f t="shared" si="673"/>
        <v>11.22</v>
      </c>
      <c r="CW323">
        <f t="shared" si="674"/>
        <v>0</v>
      </c>
      <c r="CX323">
        <f t="shared" si="674"/>
        <v>0</v>
      </c>
      <c r="CY323">
        <f t="shared" si="675"/>
        <v>378.392</v>
      </c>
      <c r="CZ323">
        <f t="shared" si="676"/>
        <v>54.055999999999997</v>
      </c>
      <c r="DC323" t="s">
        <v>3</v>
      </c>
      <c r="DD323" t="s">
        <v>3</v>
      </c>
      <c r="DE323" t="s">
        <v>3</v>
      </c>
      <c r="DF323" t="s">
        <v>3</v>
      </c>
      <c r="DG323" t="s">
        <v>3</v>
      </c>
      <c r="DH323" t="s">
        <v>3</v>
      </c>
      <c r="DI323" t="s">
        <v>3</v>
      </c>
      <c r="DJ323" t="s">
        <v>3</v>
      </c>
      <c r="DK323" t="s">
        <v>3</v>
      </c>
      <c r="DL323" t="s">
        <v>3</v>
      </c>
      <c r="DM323" t="s">
        <v>3</v>
      </c>
      <c r="DN323">
        <v>0</v>
      </c>
      <c r="DO323">
        <v>0</v>
      </c>
      <c r="DP323">
        <v>1</v>
      </c>
      <c r="DQ323">
        <v>1</v>
      </c>
      <c r="DU323">
        <v>1003</v>
      </c>
      <c r="DV323" t="s">
        <v>91</v>
      </c>
      <c r="DW323" t="s">
        <v>91</v>
      </c>
      <c r="DX323">
        <v>100</v>
      </c>
      <c r="DZ323" t="s">
        <v>3</v>
      </c>
      <c r="EA323" t="s">
        <v>3</v>
      </c>
      <c r="EB323" t="s">
        <v>3</v>
      </c>
      <c r="EC323" t="s">
        <v>3</v>
      </c>
      <c r="EE323">
        <v>1441815344</v>
      </c>
      <c r="EF323">
        <v>1</v>
      </c>
      <c r="EG323" t="s">
        <v>20</v>
      </c>
      <c r="EH323">
        <v>0</v>
      </c>
      <c r="EI323" t="s">
        <v>3</v>
      </c>
      <c r="EJ323">
        <v>4</v>
      </c>
      <c r="EK323">
        <v>0</v>
      </c>
      <c r="EL323" t="s">
        <v>21</v>
      </c>
      <c r="EM323" t="s">
        <v>22</v>
      </c>
      <c r="EO323" t="s">
        <v>3</v>
      </c>
      <c r="EQ323">
        <v>0</v>
      </c>
      <c r="ER323">
        <v>6020.87</v>
      </c>
      <c r="ES323">
        <v>14.63</v>
      </c>
      <c r="ET323">
        <v>0</v>
      </c>
      <c r="EU323">
        <v>0</v>
      </c>
      <c r="EV323">
        <v>6006.24</v>
      </c>
      <c r="EW323">
        <v>11.22</v>
      </c>
      <c r="EX323">
        <v>0</v>
      </c>
      <c r="EY323">
        <v>0</v>
      </c>
      <c r="FQ323">
        <v>0</v>
      </c>
      <c r="FR323">
        <f t="shared" si="677"/>
        <v>0</v>
      </c>
      <c r="FS323">
        <v>0</v>
      </c>
      <c r="FX323">
        <v>70</v>
      </c>
      <c r="FY323">
        <v>10</v>
      </c>
      <c r="GA323" t="s">
        <v>3</v>
      </c>
      <c r="GD323">
        <v>0</v>
      </c>
      <c r="GF323">
        <v>1739899061</v>
      </c>
      <c r="GG323">
        <v>2</v>
      </c>
      <c r="GH323">
        <v>1</v>
      </c>
      <c r="GI323">
        <v>-2</v>
      </c>
      <c r="GJ323">
        <v>0</v>
      </c>
      <c r="GK323">
        <f>ROUND(R323*(R12)/100,2)</f>
        <v>0</v>
      </c>
      <c r="GL323">
        <f t="shared" si="678"/>
        <v>0</v>
      </c>
      <c r="GM323">
        <f t="shared" si="679"/>
        <v>974.33</v>
      </c>
      <c r="GN323">
        <f t="shared" si="680"/>
        <v>0</v>
      </c>
      <c r="GO323">
        <f t="shared" si="681"/>
        <v>0</v>
      </c>
      <c r="GP323">
        <f t="shared" si="682"/>
        <v>974.33</v>
      </c>
      <c r="GR323">
        <v>0</v>
      </c>
      <c r="GS323">
        <v>3</v>
      </c>
      <c r="GT323">
        <v>0</v>
      </c>
      <c r="GU323" t="s">
        <v>3</v>
      </c>
      <c r="GV323">
        <f t="shared" si="683"/>
        <v>0</v>
      </c>
      <c r="GW323">
        <v>1</v>
      </c>
      <c r="GX323">
        <f t="shared" si="684"/>
        <v>0</v>
      </c>
      <c r="HA323">
        <v>0</v>
      </c>
      <c r="HB323">
        <v>0</v>
      </c>
      <c r="HC323">
        <f t="shared" si="685"/>
        <v>0</v>
      </c>
      <c r="HE323" t="s">
        <v>3</v>
      </c>
      <c r="HF323" t="s">
        <v>3</v>
      </c>
      <c r="HM323" t="s">
        <v>3</v>
      </c>
      <c r="HN323" t="s">
        <v>3</v>
      </c>
      <c r="HO323" t="s">
        <v>3</v>
      </c>
      <c r="HP323" t="s">
        <v>3</v>
      </c>
      <c r="HQ323" t="s">
        <v>3</v>
      </c>
      <c r="IK323">
        <v>0</v>
      </c>
    </row>
    <row r="324" spans="1:245" x14ac:dyDescent="0.2">
      <c r="A324">
        <v>17</v>
      </c>
      <c r="B324">
        <v>1</v>
      </c>
      <c r="D324">
        <f>ROW(EtalonRes!A692)</f>
        <v>692</v>
      </c>
      <c r="E324" t="s">
        <v>3</v>
      </c>
      <c r="F324" t="s">
        <v>397</v>
      </c>
      <c r="G324" t="s">
        <v>398</v>
      </c>
      <c r="H324" t="s">
        <v>91</v>
      </c>
      <c r="I324">
        <f>ROUND((100+180+170)*0.1/100,9)</f>
        <v>0.45</v>
      </c>
      <c r="J324">
        <v>0</v>
      </c>
      <c r="K324">
        <f>ROUND((100+180+170)*0.1/100,9)</f>
        <v>0.45</v>
      </c>
      <c r="O324">
        <f t="shared" si="650"/>
        <v>91.71</v>
      </c>
      <c r="P324">
        <f t="shared" si="651"/>
        <v>0.17</v>
      </c>
      <c r="Q324">
        <f t="shared" si="652"/>
        <v>0</v>
      </c>
      <c r="R324">
        <f t="shared" si="653"/>
        <v>0</v>
      </c>
      <c r="S324">
        <f t="shared" si="654"/>
        <v>91.54</v>
      </c>
      <c r="T324">
        <f t="shared" si="655"/>
        <v>0</v>
      </c>
      <c r="U324">
        <f t="shared" si="656"/>
        <v>0.17100000000000001</v>
      </c>
      <c r="V324">
        <f t="shared" si="657"/>
        <v>0</v>
      </c>
      <c r="W324">
        <f t="shared" si="658"/>
        <v>0</v>
      </c>
      <c r="X324">
        <f t="shared" si="659"/>
        <v>64.08</v>
      </c>
      <c r="Y324">
        <f t="shared" si="659"/>
        <v>9.15</v>
      </c>
      <c r="AA324">
        <v>-1</v>
      </c>
      <c r="AB324">
        <f t="shared" si="660"/>
        <v>203.8</v>
      </c>
      <c r="AC324">
        <f t="shared" si="661"/>
        <v>0.38</v>
      </c>
      <c r="AD324">
        <f t="shared" si="662"/>
        <v>0</v>
      </c>
      <c r="AE324">
        <f t="shared" si="663"/>
        <v>0</v>
      </c>
      <c r="AF324">
        <f t="shared" si="663"/>
        <v>203.42</v>
      </c>
      <c r="AG324">
        <f t="shared" si="664"/>
        <v>0</v>
      </c>
      <c r="AH324">
        <f t="shared" si="665"/>
        <v>0.38</v>
      </c>
      <c r="AI324">
        <f t="shared" si="665"/>
        <v>0</v>
      </c>
      <c r="AJ324">
        <f t="shared" si="666"/>
        <v>0</v>
      </c>
      <c r="AK324">
        <v>203.8</v>
      </c>
      <c r="AL324">
        <v>0.38</v>
      </c>
      <c r="AM324">
        <v>0</v>
      </c>
      <c r="AN324">
        <v>0</v>
      </c>
      <c r="AO324">
        <v>203.42</v>
      </c>
      <c r="AP324">
        <v>0</v>
      </c>
      <c r="AQ324">
        <v>0.38</v>
      </c>
      <c r="AR324">
        <v>0</v>
      </c>
      <c r="AS324">
        <v>0</v>
      </c>
      <c r="AT324">
        <v>70</v>
      </c>
      <c r="AU324">
        <v>10</v>
      </c>
      <c r="AV324">
        <v>1</v>
      </c>
      <c r="AW324">
        <v>1</v>
      </c>
      <c r="AZ324">
        <v>1</v>
      </c>
      <c r="BA324">
        <v>1</v>
      </c>
      <c r="BB324">
        <v>1</v>
      </c>
      <c r="BC324">
        <v>1</v>
      </c>
      <c r="BD324" t="s">
        <v>3</v>
      </c>
      <c r="BE324" t="s">
        <v>3</v>
      </c>
      <c r="BF324" t="s">
        <v>3</v>
      </c>
      <c r="BG324" t="s">
        <v>3</v>
      </c>
      <c r="BH324">
        <v>0</v>
      </c>
      <c r="BI324">
        <v>4</v>
      </c>
      <c r="BJ324" t="s">
        <v>399</v>
      </c>
      <c r="BM324">
        <v>0</v>
      </c>
      <c r="BN324">
        <v>0</v>
      </c>
      <c r="BO324" t="s">
        <v>3</v>
      </c>
      <c r="BP324">
        <v>0</v>
      </c>
      <c r="BQ324">
        <v>1</v>
      </c>
      <c r="BR324">
        <v>0</v>
      </c>
      <c r="BS324">
        <v>1</v>
      </c>
      <c r="BT324">
        <v>1</v>
      </c>
      <c r="BU324">
        <v>1</v>
      </c>
      <c r="BV324">
        <v>1</v>
      </c>
      <c r="BW324">
        <v>1</v>
      </c>
      <c r="BX324">
        <v>1</v>
      </c>
      <c r="BY324" t="s">
        <v>3</v>
      </c>
      <c r="BZ324">
        <v>70</v>
      </c>
      <c r="CA324">
        <v>10</v>
      </c>
      <c r="CB324" t="s">
        <v>3</v>
      </c>
      <c r="CE324">
        <v>0</v>
      </c>
      <c r="CF324">
        <v>0</v>
      </c>
      <c r="CG324">
        <v>0</v>
      </c>
      <c r="CM324">
        <v>0</v>
      </c>
      <c r="CN324" t="s">
        <v>3</v>
      </c>
      <c r="CO324">
        <v>0</v>
      </c>
      <c r="CP324">
        <f t="shared" si="667"/>
        <v>91.710000000000008</v>
      </c>
      <c r="CQ324">
        <f t="shared" si="668"/>
        <v>0.38</v>
      </c>
      <c r="CR324">
        <f t="shared" si="669"/>
        <v>0</v>
      </c>
      <c r="CS324">
        <f t="shared" si="670"/>
        <v>0</v>
      </c>
      <c r="CT324">
        <f t="shared" si="671"/>
        <v>203.42</v>
      </c>
      <c r="CU324">
        <f t="shared" si="672"/>
        <v>0</v>
      </c>
      <c r="CV324">
        <f t="shared" si="673"/>
        <v>0.38</v>
      </c>
      <c r="CW324">
        <f t="shared" si="674"/>
        <v>0</v>
      </c>
      <c r="CX324">
        <f t="shared" si="674"/>
        <v>0</v>
      </c>
      <c r="CY324">
        <f t="shared" si="675"/>
        <v>64.078000000000003</v>
      </c>
      <c r="CZ324">
        <f t="shared" si="676"/>
        <v>9.1540000000000017</v>
      </c>
      <c r="DC324" t="s">
        <v>3</v>
      </c>
      <c r="DD324" t="s">
        <v>3</v>
      </c>
      <c r="DE324" t="s">
        <v>3</v>
      </c>
      <c r="DF324" t="s">
        <v>3</v>
      </c>
      <c r="DG324" t="s">
        <v>3</v>
      </c>
      <c r="DH324" t="s">
        <v>3</v>
      </c>
      <c r="DI324" t="s">
        <v>3</v>
      </c>
      <c r="DJ324" t="s">
        <v>3</v>
      </c>
      <c r="DK324" t="s">
        <v>3</v>
      </c>
      <c r="DL324" t="s">
        <v>3</v>
      </c>
      <c r="DM324" t="s">
        <v>3</v>
      </c>
      <c r="DN324">
        <v>0</v>
      </c>
      <c r="DO324">
        <v>0</v>
      </c>
      <c r="DP324">
        <v>1</v>
      </c>
      <c r="DQ324">
        <v>1</v>
      </c>
      <c r="DU324">
        <v>1003</v>
      </c>
      <c r="DV324" t="s">
        <v>91</v>
      </c>
      <c r="DW324" t="s">
        <v>91</v>
      </c>
      <c r="DX324">
        <v>100</v>
      </c>
      <c r="DZ324" t="s">
        <v>3</v>
      </c>
      <c r="EA324" t="s">
        <v>3</v>
      </c>
      <c r="EB324" t="s">
        <v>3</v>
      </c>
      <c r="EC324" t="s">
        <v>3</v>
      </c>
      <c r="EE324">
        <v>1441815344</v>
      </c>
      <c r="EF324">
        <v>1</v>
      </c>
      <c r="EG324" t="s">
        <v>20</v>
      </c>
      <c r="EH324">
        <v>0</v>
      </c>
      <c r="EI324" t="s">
        <v>3</v>
      </c>
      <c r="EJ324">
        <v>4</v>
      </c>
      <c r="EK324">
        <v>0</v>
      </c>
      <c r="EL324" t="s">
        <v>21</v>
      </c>
      <c r="EM324" t="s">
        <v>22</v>
      </c>
      <c r="EO324" t="s">
        <v>3</v>
      </c>
      <c r="EQ324">
        <v>1024</v>
      </c>
      <c r="ER324">
        <v>203.8</v>
      </c>
      <c r="ES324">
        <v>0.38</v>
      </c>
      <c r="ET324">
        <v>0</v>
      </c>
      <c r="EU324">
        <v>0</v>
      </c>
      <c r="EV324">
        <v>203.42</v>
      </c>
      <c r="EW324">
        <v>0.38</v>
      </c>
      <c r="EX324">
        <v>0</v>
      </c>
      <c r="EY324">
        <v>0</v>
      </c>
      <c r="FQ324">
        <v>0</v>
      </c>
      <c r="FR324">
        <f t="shared" si="677"/>
        <v>0</v>
      </c>
      <c r="FS324">
        <v>0</v>
      </c>
      <c r="FX324">
        <v>70</v>
      </c>
      <c r="FY324">
        <v>10</v>
      </c>
      <c r="GA324" t="s">
        <v>3</v>
      </c>
      <c r="GD324">
        <v>0</v>
      </c>
      <c r="GF324">
        <v>1272303156</v>
      </c>
      <c r="GG324">
        <v>2</v>
      </c>
      <c r="GH324">
        <v>1</v>
      </c>
      <c r="GI324">
        <v>-2</v>
      </c>
      <c r="GJ324">
        <v>0</v>
      </c>
      <c r="GK324">
        <f>ROUND(R324*(R12)/100,2)</f>
        <v>0</v>
      </c>
      <c r="GL324">
        <f t="shared" si="678"/>
        <v>0</v>
      </c>
      <c r="GM324">
        <f t="shared" si="679"/>
        <v>164.94</v>
      </c>
      <c r="GN324">
        <f t="shared" si="680"/>
        <v>0</v>
      </c>
      <c r="GO324">
        <f t="shared" si="681"/>
        <v>0</v>
      </c>
      <c r="GP324">
        <f t="shared" si="682"/>
        <v>164.94</v>
      </c>
      <c r="GR324">
        <v>0</v>
      </c>
      <c r="GS324">
        <v>3</v>
      </c>
      <c r="GT324">
        <v>0</v>
      </c>
      <c r="GU324" t="s">
        <v>3</v>
      </c>
      <c r="GV324">
        <f t="shared" si="683"/>
        <v>0</v>
      </c>
      <c r="GW324">
        <v>1</v>
      </c>
      <c r="GX324">
        <f t="shared" si="684"/>
        <v>0</v>
      </c>
      <c r="HA324">
        <v>0</v>
      </c>
      <c r="HB324">
        <v>0</v>
      </c>
      <c r="HC324">
        <f t="shared" si="685"/>
        <v>0</v>
      </c>
      <c r="HE324" t="s">
        <v>3</v>
      </c>
      <c r="HF324" t="s">
        <v>3</v>
      </c>
      <c r="HM324" t="s">
        <v>3</v>
      </c>
      <c r="HN324" t="s">
        <v>3</v>
      </c>
      <c r="HO324" t="s">
        <v>3</v>
      </c>
      <c r="HP324" t="s">
        <v>3</v>
      </c>
      <c r="HQ324" t="s">
        <v>3</v>
      </c>
      <c r="IK324">
        <v>0</v>
      </c>
    </row>
    <row r="325" spans="1:245" x14ac:dyDescent="0.2">
      <c r="A325">
        <v>17</v>
      </c>
      <c r="B325">
        <v>1</v>
      </c>
      <c r="D325">
        <f>ROW(EtalonRes!A694)</f>
        <v>694</v>
      </c>
      <c r="E325" t="s">
        <v>419</v>
      </c>
      <c r="F325" t="s">
        <v>401</v>
      </c>
      <c r="G325" t="s">
        <v>402</v>
      </c>
      <c r="H325" t="s">
        <v>91</v>
      </c>
      <c r="I325">
        <f>ROUND((200+130+2500+600)*0.2*0.1/100,9)</f>
        <v>0.68600000000000005</v>
      </c>
      <c r="J325">
        <v>0</v>
      </c>
      <c r="K325">
        <f>ROUND((200+130+2500+600)*0.2*0.1/100,9)</f>
        <v>0.68600000000000005</v>
      </c>
      <c r="O325">
        <f t="shared" si="650"/>
        <v>3687.7</v>
      </c>
      <c r="P325">
        <f t="shared" si="651"/>
        <v>15.44</v>
      </c>
      <c r="Q325">
        <f t="shared" si="652"/>
        <v>0</v>
      </c>
      <c r="R325">
        <f t="shared" si="653"/>
        <v>0</v>
      </c>
      <c r="S325">
        <f t="shared" si="654"/>
        <v>3672.26</v>
      </c>
      <c r="T325">
        <f t="shared" si="655"/>
        <v>0</v>
      </c>
      <c r="U325">
        <f t="shared" si="656"/>
        <v>6.86</v>
      </c>
      <c r="V325">
        <f t="shared" si="657"/>
        <v>0</v>
      </c>
      <c r="W325">
        <f t="shared" si="658"/>
        <v>0</v>
      </c>
      <c r="X325">
        <f t="shared" si="659"/>
        <v>2570.58</v>
      </c>
      <c r="Y325">
        <f t="shared" si="659"/>
        <v>367.23</v>
      </c>
      <c r="AA325">
        <v>1473083510</v>
      </c>
      <c r="AB325">
        <f t="shared" si="660"/>
        <v>5375.66</v>
      </c>
      <c r="AC325">
        <f t="shared" si="661"/>
        <v>22.51</v>
      </c>
      <c r="AD325">
        <f t="shared" si="662"/>
        <v>0</v>
      </c>
      <c r="AE325">
        <f t="shared" si="663"/>
        <v>0</v>
      </c>
      <c r="AF325">
        <f t="shared" si="663"/>
        <v>5353.15</v>
      </c>
      <c r="AG325">
        <f t="shared" si="664"/>
        <v>0</v>
      </c>
      <c r="AH325">
        <f t="shared" si="665"/>
        <v>10</v>
      </c>
      <c r="AI325">
        <f t="shared" si="665"/>
        <v>0</v>
      </c>
      <c r="AJ325">
        <f t="shared" si="666"/>
        <v>0</v>
      </c>
      <c r="AK325">
        <v>5375.66</v>
      </c>
      <c r="AL325">
        <v>22.51</v>
      </c>
      <c r="AM325">
        <v>0</v>
      </c>
      <c r="AN325">
        <v>0</v>
      </c>
      <c r="AO325">
        <v>5353.15</v>
      </c>
      <c r="AP325">
        <v>0</v>
      </c>
      <c r="AQ325">
        <v>10</v>
      </c>
      <c r="AR325">
        <v>0</v>
      </c>
      <c r="AS325">
        <v>0</v>
      </c>
      <c r="AT325">
        <v>70</v>
      </c>
      <c r="AU325">
        <v>10</v>
      </c>
      <c r="AV325">
        <v>1</v>
      </c>
      <c r="AW325">
        <v>1</v>
      </c>
      <c r="AZ325">
        <v>1</v>
      </c>
      <c r="BA325">
        <v>1</v>
      </c>
      <c r="BB325">
        <v>1</v>
      </c>
      <c r="BC325">
        <v>1</v>
      </c>
      <c r="BD325" t="s">
        <v>3</v>
      </c>
      <c r="BE325" t="s">
        <v>3</v>
      </c>
      <c r="BF325" t="s">
        <v>3</v>
      </c>
      <c r="BG325" t="s">
        <v>3</v>
      </c>
      <c r="BH325">
        <v>0</v>
      </c>
      <c r="BI325">
        <v>4</v>
      </c>
      <c r="BJ325" t="s">
        <v>403</v>
      </c>
      <c r="BM325">
        <v>0</v>
      </c>
      <c r="BN325">
        <v>0</v>
      </c>
      <c r="BO325" t="s">
        <v>3</v>
      </c>
      <c r="BP325">
        <v>0</v>
      </c>
      <c r="BQ325">
        <v>1</v>
      </c>
      <c r="BR325">
        <v>0</v>
      </c>
      <c r="BS325">
        <v>1</v>
      </c>
      <c r="BT325">
        <v>1</v>
      </c>
      <c r="BU325">
        <v>1</v>
      </c>
      <c r="BV325">
        <v>1</v>
      </c>
      <c r="BW325">
        <v>1</v>
      </c>
      <c r="BX325">
        <v>1</v>
      </c>
      <c r="BY325" t="s">
        <v>3</v>
      </c>
      <c r="BZ325">
        <v>70</v>
      </c>
      <c r="CA325">
        <v>10</v>
      </c>
      <c r="CB325" t="s">
        <v>3</v>
      </c>
      <c r="CE325">
        <v>0</v>
      </c>
      <c r="CF325">
        <v>0</v>
      </c>
      <c r="CG325">
        <v>0</v>
      </c>
      <c r="CM325">
        <v>0</v>
      </c>
      <c r="CN325" t="s">
        <v>3</v>
      </c>
      <c r="CO325">
        <v>0</v>
      </c>
      <c r="CP325">
        <f t="shared" si="667"/>
        <v>3687.7000000000003</v>
      </c>
      <c r="CQ325">
        <f t="shared" si="668"/>
        <v>22.51</v>
      </c>
      <c r="CR325">
        <f t="shared" si="669"/>
        <v>0</v>
      </c>
      <c r="CS325">
        <f t="shared" si="670"/>
        <v>0</v>
      </c>
      <c r="CT325">
        <f t="shared" si="671"/>
        <v>5353.15</v>
      </c>
      <c r="CU325">
        <f t="shared" si="672"/>
        <v>0</v>
      </c>
      <c r="CV325">
        <f t="shared" si="673"/>
        <v>10</v>
      </c>
      <c r="CW325">
        <f t="shared" si="674"/>
        <v>0</v>
      </c>
      <c r="CX325">
        <f t="shared" si="674"/>
        <v>0</v>
      </c>
      <c r="CY325">
        <f t="shared" si="675"/>
        <v>2570.5820000000003</v>
      </c>
      <c r="CZ325">
        <f t="shared" si="676"/>
        <v>367.22600000000006</v>
      </c>
      <c r="DC325" t="s">
        <v>3</v>
      </c>
      <c r="DD325" t="s">
        <v>3</v>
      </c>
      <c r="DE325" t="s">
        <v>3</v>
      </c>
      <c r="DF325" t="s">
        <v>3</v>
      </c>
      <c r="DG325" t="s">
        <v>3</v>
      </c>
      <c r="DH325" t="s">
        <v>3</v>
      </c>
      <c r="DI325" t="s">
        <v>3</v>
      </c>
      <c r="DJ325" t="s">
        <v>3</v>
      </c>
      <c r="DK325" t="s">
        <v>3</v>
      </c>
      <c r="DL325" t="s">
        <v>3</v>
      </c>
      <c r="DM325" t="s">
        <v>3</v>
      </c>
      <c r="DN325">
        <v>0</v>
      </c>
      <c r="DO325">
        <v>0</v>
      </c>
      <c r="DP325">
        <v>1</v>
      </c>
      <c r="DQ325">
        <v>1</v>
      </c>
      <c r="DU325">
        <v>1003</v>
      </c>
      <c r="DV325" t="s">
        <v>91</v>
      </c>
      <c r="DW325" t="s">
        <v>91</v>
      </c>
      <c r="DX325">
        <v>100</v>
      </c>
      <c r="DZ325" t="s">
        <v>3</v>
      </c>
      <c r="EA325" t="s">
        <v>3</v>
      </c>
      <c r="EB325" t="s">
        <v>3</v>
      </c>
      <c r="EC325" t="s">
        <v>3</v>
      </c>
      <c r="EE325">
        <v>1441815344</v>
      </c>
      <c r="EF325">
        <v>1</v>
      </c>
      <c r="EG325" t="s">
        <v>20</v>
      </c>
      <c r="EH325">
        <v>0</v>
      </c>
      <c r="EI325" t="s">
        <v>3</v>
      </c>
      <c r="EJ325">
        <v>4</v>
      </c>
      <c r="EK325">
        <v>0</v>
      </c>
      <c r="EL325" t="s">
        <v>21</v>
      </c>
      <c r="EM325" t="s">
        <v>22</v>
      </c>
      <c r="EO325" t="s">
        <v>3</v>
      </c>
      <c r="EQ325">
        <v>0</v>
      </c>
      <c r="ER325">
        <v>5375.66</v>
      </c>
      <c r="ES325">
        <v>22.51</v>
      </c>
      <c r="ET325">
        <v>0</v>
      </c>
      <c r="EU325">
        <v>0</v>
      </c>
      <c r="EV325">
        <v>5353.15</v>
      </c>
      <c r="EW325">
        <v>10</v>
      </c>
      <c r="EX325">
        <v>0</v>
      </c>
      <c r="EY325">
        <v>0</v>
      </c>
      <c r="FQ325">
        <v>0</v>
      </c>
      <c r="FR325">
        <f t="shared" si="677"/>
        <v>0</v>
      </c>
      <c r="FS325">
        <v>0</v>
      </c>
      <c r="FX325">
        <v>70</v>
      </c>
      <c r="FY325">
        <v>10</v>
      </c>
      <c r="GA325" t="s">
        <v>3</v>
      </c>
      <c r="GD325">
        <v>0</v>
      </c>
      <c r="GF325">
        <v>1561334736</v>
      </c>
      <c r="GG325">
        <v>2</v>
      </c>
      <c r="GH325">
        <v>1</v>
      </c>
      <c r="GI325">
        <v>-2</v>
      </c>
      <c r="GJ325">
        <v>0</v>
      </c>
      <c r="GK325">
        <f>ROUND(R325*(R12)/100,2)</f>
        <v>0</v>
      </c>
      <c r="GL325">
        <f t="shared" si="678"/>
        <v>0</v>
      </c>
      <c r="GM325">
        <f t="shared" si="679"/>
        <v>6625.51</v>
      </c>
      <c r="GN325">
        <f t="shared" si="680"/>
        <v>0</v>
      </c>
      <c r="GO325">
        <f t="shared" si="681"/>
        <v>0</v>
      </c>
      <c r="GP325">
        <f t="shared" si="682"/>
        <v>6625.51</v>
      </c>
      <c r="GR325">
        <v>0</v>
      </c>
      <c r="GS325">
        <v>3</v>
      </c>
      <c r="GT325">
        <v>0</v>
      </c>
      <c r="GU325" t="s">
        <v>3</v>
      </c>
      <c r="GV325">
        <f t="shared" si="683"/>
        <v>0</v>
      </c>
      <c r="GW325">
        <v>1</v>
      </c>
      <c r="GX325">
        <f t="shared" si="684"/>
        <v>0</v>
      </c>
      <c r="HA325">
        <v>0</v>
      </c>
      <c r="HB325">
        <v>0</v>
      </c>
      <c r="HC325">
        <f t="shared" si="685"/>
        <v>0</v>
      </c>
      <c r="HE325" t="s">
        <v>3</v>
      </c>
      <c r="HF325" t="s">
        <v>3</v>
      </c>
      <c r="HM325" t="s">
        <v>3</v>
      </c>
      <c r="HN325" t="s">
        <v>3</v>
      </c>
      <c r="HO325" t="s">
        <v>3</v>
      </c>
      <c r="HP325" t="s">
        <v>3</v>
      </c>
      <c r="HQ325" t="s">
        <v>3</v>
      </c>
      <c r="IK325">
        <v>0</v>
      </c>
    </row>
    <row r="326" spans="1:245" x14ac:dyDescent="0.2">
      <c r="A326">
        <v>17</v>
      </c>
      <c r="B326">
        <v>1</v>
      </c>
      <c r="D326">
        <f>ROW(EtalonRes!A695)</f>
        <v>695</v>
      </c>
      <c r="E326" t="s">
        <v>3</v>
      </c>
      <c r="F326" t="s">
        <v>404</v>
      </c>
      <c r="G326" t="s">
        <v>405</v>
      </c>
      <c r="H326" t="s">
        <v>91</v>
      </c>
      <c r="I326">
        <f>ROUND((200+130+2500+600)*0.1/100,9)</f>
        <v>3.43</v>
      </c>
      <c r="J326">
        <v>0</v>
      </c>
      <c r="K326">
        <f>ROUND((200+130+2500+600)*0.1/100,9)</f>
        <v>3.43</v>
      </c>
      <c r="O326">
        <f t="shared" si="650"/>
        <v>605.94000000000005</v>
      </c>
      <c r="P326">
        <f t="shared" si="651"/>
        <v>0</v>
      </c>
      <c r="Q326">
        <f t="shared" si="652"/>
        <v>0</v>
      </c>
      <c r="R326">
        <f t="shared" si="653"/>
        <v>0</v>
      </c>
      <c r="S326">
        <f t="shared" si="654"/>
        <v>605.94000000000005</v>
      </c>
      <c r="T326">
        <f t="shared" si="655"/>
        <v>0</v>
      </c>
      <c r="U326">
        <f t="shared" si="656"/>
        <v>1.1319000000000001</v>
      </c>
      <c r="V326">
        <f t="shared" si="657"/>
        <v>0</v>
      </c>
      <c r="W326">
        <f t="shared" si="658"/>
        <v>0</v>
      </c>
      <c r="X326">
        <f t="shared" si="659"/>
        <v>424.16</v>
      </c>
      <c r="Y326">
        <f t="shared" si="659"/>
        <v>60.59</v>
      </c>
      <c r="AA326">
        <v>-1</v>
      </c>
      <c r="AB326">
        <f t="shared" si="660"/>
        <v>176.66</v>
      </c>
      <c r="AC326">
        <f t="shared" si="661"/>
        <v>0</v>
      </c>
      <c r="AD326">
        <f t="shared" si="662"/>
        <v>0</v>
      </c>
      <c r="AE326">
        <f t="shared" si="663"/>
        <v>0</v>
      </c>
      <c r="AF326">
        <f t="shared" si="663"/>
        <v>176.66</v>
      </c>
      <c r="AG326">
        <f t="shared" si="664"/>
        <v>0</v>
      </c>
      <c r="AH326">
        <f t="shared" si="665"/>
        <v>0.33</v>
      </c>
      <c r="AI326">
        <f t="shared" si="665"/>
        <v>0</v>
      </c>
      <c r="AJ326">
        <f t="shared" si="666"/>
        <v>0</v>
      </c>
      <c r="AK326">
        <v>176.66</v>
      </c>
      <c r="AL326">
        <v>0</v>
      </c>
      <c r="AM326">
        <v>0</v>
      </c>
      <c r="AN326">
        <v>0</v>
      </c>
      <c r="AO326">
        <v>176.66</v>
      </c>
      <c r="AP326">
        <v>0</v>
      </c>
      <c r="AQ326">
        <v>0.33</v>
      </c>
      <c r="AR326">
        <v>0</v>
      </c>
      <c r="AS326">
        <v>0</v>
      </c>
      <c r="AT326">
        <v>70</v>
      </c>
      <c r="AU326">
        <v>10</v>
      </c>
      <c r="AV326">
        <v>1</v>
      </c>
      <c r="AW326">
        <v>1</v>
      </c>
      <c r="AZ326">
        <v>1</v>
      </c>
      <c r="BA326">
        <v>1</v>
      </c>
      <c r="BB326">
        <v>1</v>
      </c>
      <c r="BC326">
        <v>1</v>
      </c>
      <c r="BD326" t="s">
        <v>3</v>
      </c>
      <c r="BE326" t="s">
        <v>3</v>
      </c>
      <c r="BF326" t="s">
        <v>3</v>
      </c>
      <c r="BG326" t="s">
        <v>3</v>
      </c>
      <c r="BH326">
        <v>0</v>
      </c>
      <c r="BI326">
        <v>4</v>
      </c>
      <c r="BJ326" t="s">
        <v>406</v>
      </c>
      <c r="BM326">
        <v>0</v>
      </c>
      <c r="BN326">
        <v>0</v>
      </c>
      <c r="BO326" t="s">
        <v>3</v>
      </c>
      <c r="BP326">
        <v>0</v>
      </c>
      <c r="BQ326">
        <v>1</v>
      </c>
      <c r="BR326">
        <v>0</v>
      </c>
      <c r="BS326">
        <v>1</v>
      </c>
      <c r="BT326">
        <v>1</v>
      </c>
      <c r="BU326">
        <v>1</v>
      </c>
      <c r="BV326">
        <v>1</v>
      </c>
      <c r="BW326">
        <v>1</v>
      </c>
      <c r="BX326">
        <v>1</v>
      </c>
      <c r="BY326" t="s">
        <v>3</v>
      </c>
      <c r="BZ326">
        <v>70</v>
      </c>
      <c r="CA326">
        <v>10</v>
      </c>
      <c r="CB326" t="s">
        <v>3</v>
      </c>
      <c r="CE326">
        <v>0</v>
      </c>
      <c r="CF326">
        <v>0</v>
      </c>
      <c r="CG326">
        <v>0</v>
      </c>
      <c r="CM326">
        <v>0</v>
      </c>
      <c r="CN326" t="s">
        <v>3</v>
      </c>
      <c r="CO326">
        <v>0</v>
      </c>
      <c r="CP326">
        <f t="shared" si="667"/>
        <v>605.94000000000005</v>
      </c>
      <c r="CQ326">
        <f t="shared" si="668"/>
        <v>0</v>
      </c>
      <c r="CR326">
        <f t="shared" si="669"/>
        <v>0</v>
      </c>
      <c r="CS326">
        <f t="shared" si="670"/>
        <v>0</v>
      </c>
      <c r="CT326">
        <f t="shared" si="671"/>
        <v>176.66</v>
      </c>
      <c r="CU326">
        <f t="shared" si="672"/>
        <v>0</v>
      </c>
      <c r="CV326">
        <f t="shared" si="673"/>
        <v>0.33</v>
      </c>
      <c r="CW326">
        <f t="shared" si="674"/>
        <v>0</v>
      </c>
      <c r="CX326">
        <f t="shared" si="674"/>
        <v>0</v>
      </c>
      <c r="CY326">
        <f t="shared" si="675"/>
        <v>424.15800000000002</v>
      </c>
      <c r="CZ326">
        <f t="shared" si="676"/>
        <v>60.594000000000008</v>
      </c>
      <c r="DC326" t="s">
        <v>3</v>
      </c>
      <c r="DD326" t="s">
        <v>3</v>
      </c>
      <c r="DE326" t="s">
        <v>3</v>
      </c>
      <c r="DF326" t="s">
        <v>3</v>
      </c>
      <c r="DG326" t="s">
        <v>3</v>
      </c>
      <c r="DH326" t="s">
        <v>3</v>
      </c>
      <c r="DI326" t="s">
        <v>3</v>
      </c>
      <c r="DJ326" t="s">
        <v>3</v>
      </c>
      <c r="DK326" t="s">
        <v>3</v>
      </c>
      <c r="DL326" t="s">
        <v>3</v>
      </c>
      <c r="DM326" t="s">
        <v>3</v>
      </c>
      <c r="DN326">
        <v>0</v>
      </c>
      <c r="DO326">
        <v>0</v>
      </c>
      <c r="DP326">
        <v>1</v>
      </c>
      <c r="DQ326">
        <v>1</v>
      </c>
      <c r="DU326">
        <v>1003</v>
      </c>
      <c r="DV326" t="s">
        <v>91</v>
      </c>
      <c r="DW326" t="s">
        <v>91</v>
      </c>
      <c r="DX326">
        <v>100</v>
      </c>
      <c r="DZ326" t="s">
        <v>3</v>
      </c>
      <c r="EA326" t="s">
        <v>3</v>
      </c>
      <c r="EB326" t="s">
        <v>3</v>
      </c>
      <c r="EC326" t="s">
        <v>3</v>
      </c>
      <c r="EE326">
        <v>1441815344</v>
      </c>
      <c r="EF326">
        <v>1</v>
      </c>
      <c r="EG326" t="s">
        <v>20</v>
      </c>
      <c r="EH326">
        <v>0</v>
      </c>
      <c r="EI326" t="s">
        <v>3</v>
      </c>
      <c r="EJ326">
        <v>4</v>
      </c>
      <c r="EK326">
        <v>0</v>
      </c>
      <c r="EL326" t="s">
        <v>21</v>
      </c>
      <c r="EM326" t="s">
        <v>22</v>
      </c>
      <c r="EO326" t="s">
        <v>3</v>
      </c>
      <c r="EQ326">
        <v>1024</v>
      </c>
      <c r="ER326">
        <v>176.66</v>
      </c>
      <c r="ES326">
        <v>0</v>
      </c>
      <c r="ET326">
        <v>0</v>
      </c>
      <c r="EU326">
        <v>0</v>
      </c>
      <c r="EV326">
        <v>176.66</v>
      </c>
      <c r="EW326">
        <v>0.33</v>
      </c>
      <c r="EX326">
        <v>0</v>
      </c>
      <c r="EY326">
        <v>0</v>
      </c>
      <c r="FQ326">
        <v>0</v>
      </c>
      <c r="FR326">
        <f t="shared" si="677"/>
        <v>0</v>
      </c>
      <c r="FS326">
        <v>0</v>
      </c>
      <c r="FX326">
        <v>70</v>
      </c>
      <c r="FY326">
        <v>10</v>
      </c>
      <c r="GA326" t="s">
        <v>3</v>
      </c>
      <c r="GD326">
        <v>0</v>
      </c>
      <c r="GF326">
        <v>1903744976</v>
      </c>
      <c r="GG326">
        <v>2</v>
      </c>
      <c r="GH326">
        <v>1</v>
      </c>
      <c r="GI326">
        <v>-2</v>
      </c>
      <c r="GJ326">
        <v>0</v>
      </c>
      <c r="GK326">
        <f>ROUND(R326*(R12)/100,2)</f>
        <v>0</v>
      </c>
      <c r="GL326">
        <f t="shared" si="678"/>
        <v>0</v>
      </c>
      <c r="GM326">
        <f t="shared" si="679"/>
        <v>1090.69</v>
      </c>
      <c r="GN326">
        <f t="shared" si="680"/>
        <v>0</v>
      </c>
      <c r="GO326">
        <f t="shared" si="681"/>
        <v>0</v>
      </c>
      <c r="GP326">
        <f t="shared" si="682"/>
        <v>1090.69</v>
      </c>
      <c r="GR326">
        <v>0</v>
      </c>
      <c r="GS326">
        <v>3</v>
      </c>
      <c r="GT326">
        <v>0</v>
      </c>
      <c r="GU326" t="s">
        <v>3</v>
      </c>
      <c r="GV326">
        <f t="shared" si="683"/>
        <v>0</v>
      </c>
      <c r="GW326">
        <v>1</v>
      </c>
      <c r="GX326">
        <f t="shared" si="684"/>
        <v>0</v>
      </c>
      <c r="HA326">
        <v>0</v>
      </c>
      <c r="HB326">
        <v>0</v>
      </c>
      <c r="HC326">
        <f t="shared" si="685"/>
        <v>0</v>
      </c>
      <c r="HE326" t="s">
        <v>3</v>
      </c>
      <c r="HF326" t="s">
        <v>3</v>
      </c>
      <c r="HM326" t="s">
        <v>3</v>
      </c>
      <c r="HN326" t="s">
        <v>3</v>
      </c>
      <c r="HO326" t="s">
        <v>3</v>
      </c>
      <c r="HP326" t="s">
        <v>3</v>
      </c>
      <c r="HQ326" t="s">
        <v>3</v>
      </c>
      <c r="IK326">
        <v>0</v>
      </c>
    </row>
    <row r="328" spans="1:245" x14ac:dyDescent="0.2">
      <c r="A328" s="2">
        <v>51</v>
      </c>
      <c r="B328" s="2">
        <f>B265</f>
        <v>1</v>
      </c>
      <c r="C328" s="2">
        <f>A265</f>
        <v>4</v>
      </c>
      <c r="D328" s="2">
        <f>ROW(A265)</f>
        <v>265</v>
      </c>
      <c r="E328" s="2"/>
      <c r="F328" s="2" t="str">
        <f>IF(F265&lt;&gt;"",F265,"")</f>
        <v>Новый раздел</v>
      </c>
      <c r="G328" s="2" t="str">
        <f>IF(G265&lt;&gt;"",G265,"")</f>
        <v>Электроснабжение и электроосвещение</v>
      </c>
      <c r="H328" s="2">
        <v>0</v>
      </c>
      <c r="I328" s="2"/>
      <c r="J328" s="2"/>
      <c r="K328" s="2"/>
      <c r="L328" s="2"/>
      <c r="M328" s="2"/>
      <c r="N328" s="2"/>
      <c r="O328" s="2">
        <f t="shared" ref="O328:T328" si="686">ROUND(AB328,2)</f>
        <v>905251.42</v>
      </c>
      <c r="P328" s="2">
        <f t="shared" si="686"/>
        <v>13021.94</v>
      </c>
      <c r="Q328" s="2">
        <f t="shared" si="686"/>
        <v>1876.32</v>
      </c>
      <c r="R328" s="2">
        <f t="shared" si="686"/>
        <v>1189.76</v>
      </c>
      <c r="S328" s="2">
        <f t="shared" si="686"/>
        <v>890353.16</v>
      </c>
      <c r="T328" s="2">
        <f t="shared" si="686"/>
        <v>0</v>
      </c>
      <c r="U328" s="2">
        <f>AH328</f>
        <v>1458.3444</v>
      </c>
      <c r="V328" s="2">
        <f>AI328</f>
        <v>0</v>
      </c>
      <c r="W328" s="2">
        <f>ROUND(AJ328,2)</f>
        <v>0</v>
      </c>
      <c r="X328" s="2">
        <f>ROUND(AK328,2)</f>
        <v>623247.22</v>
      </c>
      <c r="Y328" s="2">
        <f>ROUND(AL328,2)</f>
        <v>89035.34</v>
      </c>
      <c r="Z328" s="2"/>
      <c r="AA328" s="2"/>
      <c r="AB328" s="2">
        <f>ROUND(SUMIF(AA269:AA326,"=1473083510",O269:O326),2)</f>
        <v>905251.42</v>
      </c>
      <c r="AC328" s="2">
        <f>ROUND(SUMIF(AA269:AA326,"=1473083510",P269:P326),2)</f>
        <v>13021.94</v>
      </c>
      <c r="AD328" s="2">
        <f>ROUND(SUMIF(AA269:AA326,"=1473083510",Q269:Q326),2)</f>
        <v>1876.32</v>
      </c>
      <c r="AE328" s="2">
        <f>ROUND(SUMIF(AA269:AA326,"=1473083510",R269:R326),2)</f>
        <v>1189.76</v>
      </c>
      <c r="AF328" s="2">
        <f>ROUND(SUMIF(AA269:AA326,"=1473083510",S269:S326),2)</f>
        <v>890353.16</v>
      </c>
      <c r="AG328" s="2">
        <f>ROUND(SUMIF(AA269:AA326,"=1473083510",T269:T326),2)</f>
        <v>0</v>
      </c>
      <c r="AH328" s="2">
        <f>SUMIF(AA269:AA326,"=1473083510",U269:U326)</f>
        <v>1458.3444</v>
      </c>
      <c r="AI328" s="2">
        <f>SUMIF(AA269:AA326,"=1473083510",V269:V326)</f>
        <v>0</v>
      </c>
      <c r="AJ328" s="2">
        <f>ROUND(SUMIF(AA269:AA326,"=1473083510",W269:W326),2)</f>
        <v>0</v>
      </c>
      <c r="AK328" s="2">
        <f>ROUND(SUMIF(AA269:AA326,"=1473083510",X269:X326),2)</f>
        <v>623247.22</v>
      </c>
      <c r="AL328" s="2">
        <f>ROUND(SUMIF(AA269:AA326,"=1473083510",Y269:Y326),2)</f>
        <v>89035.34</v>
      </c>
      <c r="AM328" s="2"/>
      <c r="AN328" s="2"/>
      <c r="AO328" s="2">
        <f t="shared" ref="AO328:BD328" si="687">ROUND(BX328,2)</f>
        <v>0</v>
      </c>
      <c r="AP328" s="2">
        <f t="shared" si="687"/>
        <v>0</v>
      </c>
      <c r="AQ328" s="2">
        <f t="shared" si="687"/>
        <v>0</v>
      </c>
      <c r="AR328" s="2">
        <f t="shared" si="687"/>
        <v>1618818.92</v>
      </c>
      <c r="AS328" s="2">
        <f t="shared" si="687"/>
        <v>0</v>
      </c>
      <c r="AT328" s="2">
        <f t="shared" si="687"/>
        <v>0</v>
      </c>
      <c r="AU328" s="2">
        <f t="shared" si="687"/>
        <v>1618818.92</v>
      </c>
      <c r="AV328" s="2">
        <f t="shared" si="687"/>
        <v>13021.94</v>
      </c>
      <c r="AW328" s="2">
        <f t="shared" si="687"/>
        <v>13021.94</v>
      </c>
      <c r="AX328" s="2">
        <f t="shared" si="687"/>
        <v>0</v>
      </c>
      <c r="AY328" s="2">
        <f t="shared" si="687"/>
        <v>13021.94</v>
      </c>
      <c r="AZ328" s="2">
        <f t="shared" si="687"/>
        <v>0</v>
      </c>
      <c r="BA328" s="2">
        <f t="shared" si="687"/>
        <v>0</v>
      </c>
      <c r="BB328" s="2">
        <f t="shared" si="687"/>
        <v>0</v>
      </c>
      <c r="BC328" s="2">
        <f t="shared" si="687"/>
        <v>0</v>
      </c>
      <c r="BD328" s="2">
        <f t="shared" si="687"/>
        <v>0</v>
      </c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  <c r="BU328" s="2"/>
      <c r="BV328" s="2"/>
      <c r="BW328" s="2"/>
      <c r="BX328" s="2">
        <f>ROUND(SUMIF(AA269:AA326,"=1473083510",FQ269:FQ326),2)</f>
        <v>0</v>
      </c>
      <c r="BY328" s="2">
        <f>ROUND(SUMIF(AA269:AA326,"=1473083510",FR269:FR326),2)</f>
        <v>0</v>
      </c>
      <c r="BZ328" s="2">
        <f>ROUND(SUMIF(AA269:AA326,"=1473083510",GL269:GL326),2)</f>
        <v>0</v>
      </c>
      <c r="CA328" s="2">
        <f>ROUND(SUMIF(AA269:AA326,"=1473083510",GM269:GM326),2)</f>
        <v>1618818.92</v>
      </c>
      <c r="CB328" s="2">
        <f>ROUND(SUMIF(AA269:AA326,"=1473083510",GN269:GN326),2)</f>
        <v>0</v>
      </c>
      <c r="CC328" s="2">
        <f>ROUND(SUMIF(AA269:AA326,"=1473083510",GO269:GO326),2)</f>
        <v>0</v>
      </c>
      <c r="CD328" s="2">
        <f>ROUND(SUMIF(AA269:AA326,"=1473083510",GP269:GP326),2)</f>
        <v>1618818.92</v>
      </c>
      <c r="CE328" s="2">
        <f>AC328-BX328</f>
        <v>13021.94</v>
      </c>
      <c r="CF328" s="2">
        <f>AC328-BY328</f>
        <v>13021.94</v>
      </c>
      <c r="CG328" s="2">
        <f>BX328-BZ328</f>
        <v>0</v>
      </c>
      <c r="CH328" s="2">
        <f>AC328-BX328-BY328+BZ328</f>
        <v>13021.94</v>
      </c>
      <c r="CI328" s="2">
        <f>BY328-BZ328</f>
        <v>0</v>
      </c>
      <c r="CJ328" s="2">
        <f>ROUND(SUMIF(AA269:AA326,"=1473083510",GX269:GX326),2)</f>
        <v>0</v>
      </c>
      <c r="CK328" s="2">
        <f>ROUND(SUMIF(AA269:AA326,"=1473083510",GY269:GY326),2)</f>
        <v>0</v>
      </c>
      <c r="CL328" s="2">
        <f>ROUND(SUMIF(AA269:AA326,"=1473083510",GZ269:GZ326),2)</f>
        <v>0</v>
      </c>
      <c r="CM328" s="2">
        <f>ROUND(SUMIF(AA269:AA326,"=1473083510",HD269:HD326),2)</f>
        <v>0</v>
      </c>
      <c r="CN328" s="2"/>
      <c r="CO328" s="2"/>
      <c r="CP328" s="2"/>
      <c r="CQ328" s="2"/>
      <c r="CR328" s="2"/>
      <c r="CS328" s="2"/>
      <c r="CT328" s="2"/>
      <c r="CU328" s="2"/>
      <c r="CV328" s="2"/>
      <c r="CW328" s="2"/>
      <c r="CX328" s="2"/>
      <c r="CY328" s="2"/>
      <c r="CZ328" s="2"/>
      <c r="DA328" s="2"/>
      <c r="DB328" s="2"/>
      <c r="DC328" s="2"/>
      <c r="DD328" s="2"/>
      <c r="DE328" s="2"/>
      <c r="DF328" s="2"/>
      <c r="DG328" s="3"/>
      <c r="DH328" s="3"/>
      <c r="DI328" s="3"/>
      <c r="DJ328" s="3"/>
      <c r="DK328" s="3"/>
      <c r="DL328" s="3"/>
      <c r="DM328" s="3"/>
      <c r="DN328" s="3"/>
      <c r="DO328" s="3"/>
      <c r="DP328" s="3"/>
      <c r="DQ328" s="3"/>
      <c r="DR328" s="3"/>
      <c r="DS328" s="3"/>
      <c r="DT328" s="3"/>
      <c r="DU328" s="3"/>
      <c r="DV328" s="3"/>
      <c r="DW328" s="3"/>
      <c r="DX328" s="3"/>
      <c r="DY328" s="3"/>
      <c r="DZ328" s="3"/>
      <c r="EA328" s="3"/>
      <c r="EB328" s="3"/>
      <c r="EC328" s="3"/>
      <c r="ED328" s="3"/>
      <c r="EE328" s="3"/>
      <c r="EF328" s="3"/>
      <c r="EG328" s="3"/>
      <c r="EH328" s="3"/>
      <c r="EI328" s="3"/>
      <c r="EJ328" s="3"/>
      <c r="EK328" s="3"/>
      <c r="EL328" s="3"/>
      <c r="EM328" s="3"/>
      <c r="EN328" s="3"/>
      <c r="EO328" s="3"/>
      <c r="EP328" s="3"/>
      <c r="EQ328" s="3"/>
      <c r="ER328" s="3"/>
      <c r="ES328" s="3"/>
      <c r="ET328" s="3"/>
      <c r="EU328" s="3"/>
      <c r="EV328" s="3"/>
      <c r="EW328" s="3"/>
      <c r="EX328" s="3"/>
      <c r="EY328" s="3"/>
      <c r="EZ328" s="3"/>
      <c r="FA328" s="3"/>
      <c r="FB328" s="3"/>
      <c r="FC328" s="3"/>
      <c r="FD328" s="3"/>
      <c r="FE328" s="3"/>
      <c r="FF328" s="3"/>
      <c r="FG328" s="3"/>
      <c r="FH328" s="3"/>
      <c r="FI328" s="3"/>
      <c r="FJ328" s="3"/>
      <c r="FK328" s="3"/>
      <c r="FL328" s="3"/>
      <c r="FM328" s="3"/>
      <c r="FN328" s="3"/>
      <c r="FO328" s="3"/>
      <c r="FP328" s="3"/>
      <c r="FQ328" s="3"/>
      <c r="FR328" s="3"/>
      <c r="FS328" s="3"/>
      <c r="FT328" s="3"/>
      <c r="FU328" s="3"/>
      <c r="FV328" s="3"/>
      <c r="FW328" s="3"/>
      <c r="FX328" s="3"/>
      <c r="FY328" s="3"/>
      <c r="FZ328" s="3"/>
      <c r="GA328" s="3"/>
      <c r="GB328" s="3"/>
      <c r="GC328" s="3"/>
      <c r="GD328" s="3"/>
      <c r="GE328" s="3"/>
      <c r="GF328" s="3"/>
      <c r="GG328" s="3"/>
      <c r="GH328" s="3"/>
      <c r="GI328" s="3"/>
      <c r="GJ328" s="3"/>
      <c r="GK328" s="3"/>
      <c r="GL328" s="3"/>
      <c r="GM328" s="3"/>
      <c r="GN328" s="3"/>
      <c r="GO328" s="3"/>
      <c r="GP328" s="3"/>
      <c r="GQ328" s="3"/>
      <c r="GR328" s="3"/>
      <c r="GS328" s="3"/>
      <c r="GT328" s="3"/>
      <c r="GU328" s="3"/>
      <c r="GV328" s="3"/>
      <c r="GW328" s="3"/>
      <c r="GX328" s="3">
        <v>0</v>
      </c>
    </row>
    <row r="330" spans="1:245" x14ac:dyDescent="0.2">
      <c r="A330" s="4">
        <v>50</v>
      </c>
      <c r="B330" s="4">
        <v>0</v>
      </c>
      <c r="C330" s="4">
        <v>0</v>
      </c>
      <c r="D330" s="4">
        <v>1</v>
      </c>
      <c r="E330" s="4">
        <v>201</v>
      </c>
      <c r="F330" s="4">
        <f>ROUND(Source!O328,O330)</f>
        <v>905251.42</v>
      </c>
      <c r="G330" s="4" t="s">
        <v>145</v>
      </c>
      <c r="H330" s="4" t="s">
        <v>146</v>
      </c>
      <c r="I330" s="4"/>
      <c r="J330" s="4"/>
      <c r="K330" s="4">
        <v>201</v>
      </c>
      <c r="L330" s="4">
        <v>1</v>
      </c>
      <c r="M330" s="4">
        <v>3</v>
      </c>
      <c r="N330" s="4" t="s">
        <v>3</v>
      </c>
      <c r="O330" s="4">
        <v>2</v>
      </c>
      <c r="P330" s="4"/>
      <c r="Q330" s="4"/>
      <c r="R330" s="4"/>
      <c r="S330" s="4"/>
      <c r="T330" s="4"/>
      <c r="U330" s="4"/>
      <c r="V330" s="4"/>
      <c r="W330" s="4">
        <v>905251.42</v>
      </c>
      <c r="X330" s="4">
        <v>1</v>
      </c>
      <c r="Y330" s="4">
        <v>905251.42</v>
      </c>
      <c r="Z330" s="4"/>
      <c r="AA330" s="4"/>
      <c r="AB330" s="4"/>
    </row>
    <row r="331" spans="1:245" x14ac:dyDescent="0.2">
      <c r="A331" s="4">
        <v>50</v>
      </c>
      <c r="B331" s="4">
        <v>0</v>
      </c>
      <c r="C331" s="4">
        <v>0</v>
      </c>
      <c r="D331" s="4">
        <v>1</v>
      </c>
      <c r="E331" s="4">
        <v>202</v>
      </c>
      <c r="F331" s="4">
        <f>ROUND(Source!P328,O331)</f>
        <v>13021.94</v>
      </c>
      <c r="G331" s="4" t="s">
        <v>147</v>
      </c>
      <c r="H331" s="4" t="s">
        <v>148</v>
      </c>
      <c r="I331" s="4"/>
      <c r="J331" s="4"/>
      <c r="K331" s="4">
        <v>202</v>
      </c>
      <c r="L331" s="4">
        <v>2</v>
      </c>
      <c r="M331" s="4">
        <v>3</v>
      </c>
      <c r="N331" s="4" t="s">
        <v>3</v>
      </c>
      <c r="O331" s="4">
        <v>2</v>
      </c>
      <c r="P331" s="4"/>
      <c r="Q331" s="4"/>
      <c r="R331" s="4"/>
      <c r="S331" s="4"/>
      <c r="T331" s="4"/>
      <c r="U331" s="4"/>
      <c r="V331" s="4"/>
      <c r="W331" s="4">
        <v>13021.94</v>
      </c>
      <c r="X331" s="4">
        <v>1</v>
      </c>
      <c r="Y331" s="4">
        <v>13021.94</v>
      </c>
      <c r="Z331" s="4"/>
      <c r="AA331" s="4"/>
      <c r="AB331" s="4"/>
    </row>
    <row r="332" spans="1:245" x14ac:dyDescent="0.2">
      <c r="A332" s="4">
        <v>50</v>
      </c>
      <c r="B332" s="4">
        <v>0</v>
      </c>
      <c r="C332" s="4">
        <v>0</v>
      </c>
      <c r="D332" s="4">
        <v>1</v>
      </c>
      <c r="E332" s="4">
        <v>222</v>
      </c>
      <c r="F332" s="4">
        <f>ROUND(Source!AO328,O332)</f>
        <v>0</v>
      </c>
      <c r="G332" s="4" t="s">
        <v>149</v>
      </c>
      <c r="H332" s="4" t="s">
        <v>150</v>
      </c>
      <c r="I332" s="4"/>
      <c r="J332" s="4"/>
      <c r="K332" s="4">
        <v>222</v>
      </c>
      <c r="L332" s="4">
        <v>3</v>
      </c>
      <c r="M332" s="4">
        <v>3</v>
      </c>
      <c r="N332" s="4" t="s">
        <v>3</v>
      </c>
      <c r="O332" s="4">
        <v>2</v>
      </c>
      <c r="P332" s="4"/>
      <c r="Q332" s="4"/>
      <c r="R332" s="4"/>
      <c r="S332" s="4"/>
      <c r="T332" s="4"/>
      <c r="U332" s="4"/>
      <c r="V332" s="4"/>
      <c r="W332" s="4">
        <v>0</v>
      </c>
      <c r="X332" s="4">
        <v>1</v>
      </c>
      <c r="Y332" s="4">
        <v>0</v>
      </c>
      <c r="Z332" s="4"/>
      <c r="AA332" s="4"/>
      <c r="AB332" s="4"/>
    </row>
    <row r="333" spans="1:245" x14ac:dyDescent="0.2">
      <c r="A333" s="4">
        <v>50</v>
      </c>
      <c r="B333" s="4">
        <v>0</v>
      </c>
      <c r="C333" s="4">
        <v>0</v>
      </c>
      <c r="D333" s="4">
        <v>1</v>
      </c>
      <c r="E333" s="4">
        <v>225</v>
      </c>
      <c r="F333" s="4">
        <f>ROUND(Source!AV328,O333)</f>
        <v>13021.94</v>
      </c>
      <c r="G333" s="4" t="s">
        <v>151</v>
      </c>
      <c r="H333" s="4" t="s">
        <v>152</v>
      </c>
      <c r="I333" s="4"/>
      <c r="J333" s="4"/>
      <c r="K333" s="4">
        <v>225</v>
      </c>
      <c r="L333" s="4">
        <v>4</v>
      </c>
      <c r="M333" s="4">
        <v>3</v>
      </c>
      <c r="N333" s="4" t="s">
        <v>3</v>
      </c>
      <c r="O333" s="4">
        <v>2</v>
      </c>
      <c r="P333" s="4"/>
      <c r="Q333" s="4"/>
      <c r="R333" s="4"/>
      <c r="S333" s="4"/>
      <c r="T333" s="4"/>
      <c r="U333" s="4"/>
      <c r="V333" s="4"/>
      <c r="W333" s="4">
        <v>13021.94</v>
      </c>
      <c r="X333" s="4">
        <v>1</v>
      </c>
      <c r="Y333" s="4">
        <v>13021.94</v>
      </c>
      <c r="Z333" s="4"/>
      <c r="AA333" s="4"/>
      <c r="AB333" s="4"/>
    </row>
    <row r="334" spans="1:245" x14ac:dyDescent="0.2">
      <c r="A334" s="4">
        <v>50</v>
      </c>
      <c r="B334" s="4">
        <v>0</v>
      </c>
      <c r="C334" s="4">
        <v>0</v>
      </c>
      <c r="D334" s="4">
        <v>1</v>
      </c>
      <c r="E334" s="4">
        <v>226</v>
      </c>
      <c r="F334" s="4">
        <f>ROUND(Source!AW328,O334)</f>
        <v>13021.94</v>
      </c>
      <c r="G334" s="4" t="s">
        <v>153</v>
      </c>
      <c r="H334" s="4" t="s">
        <v>154</v>
      </c>
      <c r="I334" s="4"/>
      <c r="J334" s="4"/>
      <c r="K334" s="4">
        <v>226</v>
      </c>
      <c r="L334" s="4">
        <v>5</v>
      </c>
      <c r="M334" s="4">
        <v>3</v>
      </c>
      <c r="N334" s="4" t="s">
        <v>3</v>
      </c>
      <c r="O334" s="4">
        <v>2</v>
      </c>
      <c r="P334" s="4"/>
      <c r="Q334" s="4"/>
      <c r="R334" s="4"/>
      <c r="S334" s="4"/>
      <c r="T334" s="4"/>
      <c r="U334" s="4"/>
      <c r="V334" s="4"/>
      <c r="W334" s="4">
        <v>13021.94</v>
      </c>
      <c r="X334" s="4">
        <v>1</v>
      </c>
      <c r="Y334" s="4">
        <v>13021.94</v>
      </c>
      <c r="Z334" s="4"/>
      <c r="AA334" s="4"/>
      <c r="AB334" s="4"/>
    </row>
    <row r="335" spans="1:245" x14ac:dyDescent="0.2">
      <c r="A335" s="4">
        <v>50</v>
      </c>
      <c r="B335" s="4">
        <v>0</v>
      </c>
      <c r="C335" s="4">
        <v>0</v>
      </c>
      <c r="D335" s="4">
        <v>1</v>
      </c>
      <c r="E335" s="4">
        <v>227</v>
      </c>
      <c r="F335" s="4">
        <f>ROUND(Source!AX328,O335)</f>
        <v>0</v>
      </c>
      <c r="G335" s="4" t="s">
        <v>155</v>
      </c>
      <c r="H335" s="4" t="s">
        <v>156</v>
      </c>
      <c r="I335" s="4"/>
      <c r="J335" s="4"/>
      <c r="K335" s="4">
        <v>227</v>
      </c>
      <c r="L335" s="4">
        <v>6</v>
      </c>
      <c r="M335" s="4">
        <v>3</v>
      </c>
      <c r="N335" s="4" t="s">
        <v>3</v>
      </c>
      <c r="O335" s="4">
        <v>2</v>
      </c>
      <c r="P335" s="4"/>
      <c r="Q335" s="4"/>
      <c r="R335" s="4"/>
      <c r="S335" s="4"/>
      <c r="T335" s="4"/>
      <c r="U335" s="4"/>
      <c r="V335" s="4"/>
      <c r="W335" s="4">
        <v>0</v>
      </c>
      <c r="X335" s="4">
        <v>1</v>
      </c>
      <c r="Y335" s="4">
        <v>0</v>
      </c>
      <c r="Z335" s="4"/>
      <c r="AA335" s="4"/>
      <c r="AB335" s="4"/>
    </row>
    <row r="336" spans="1:245" x14ac:dyDescent="0.2">
      <c r="A336" s="4">
        <v>50</v>
      </c>
      <c r="B336" s="4">
        <v>0</v>
      </c>
      <c r="C336" s="4">
        <v>0</v>
      </c>
      <c r="D336" s="4">
        <v>1</v>
      </c>
      <c r="E336" s="4">
        <v>228</v>
      </c>
      <c r="F336" s="4">
        <f>ROUND(Source!AY328,O336)</f>
        <v>13021.94</v>
      </c>
      <c r="G336" s="4" t="s">
        <v>157</v>
      </c>
      <c r="H336" s="4" t="s">
        <v>158</v>
      </c>
      <c r="I336" s="4"/>
      <c r="J336" s="4"/>
      <c r="K336" s="4">
        <v>228</v>
      </c>
      <c r="L336" s="4">
        <v>7</v>
      </c>
      <c r="M336" s="4">
        <v>3</v>
      </c>
      <c r="N336" s="4" t="s">
        <v>3</v>
      </c>
      <c r="O336" s="4">
        <v>2</v>
      </c>
      <c r="P336" s="4"/>
      <c r="Q336" s="4"/>
      <c r="R336" s="4"/>
      <c r="S336" s="4"/>
      <c r="T336" s="4"/>
      <c r="U336" s="4"/>
      <c r="V336" s="4"/>
      <c r="W336" s="4">
        <v>13021.94</v>
      </c>
      <c r="X336" s="4">
        <v>1</v>
      </c>
      <c r="Y336" s="4">
        <v>13021.94</v>
      </c>
      <c r="Z336" s="4"/>
      <c r="AA336" s="4"/>
      <c r="AB336" s="4"/>
    </row>
    <row r="337" spans="1:28" x14ac:dyDescent="0.2">
      <c r="A337" s="4">
        <v>50</v>
      </c>
      <c r="B337" s="4">
        <v>0</v>
      </c>
      <c r="C337" s="4">
        <v>0</v>
      </c>
      <c r="D337" s="4">
        <v>1</v>
      </c>
      <c r="E337" s="4">
        <v>216</v>
      </c>
      <c r="F337" s="4">
        <f>ROUND(Source!AP328,O337)</f>
        <v>0</v>
      </c>
      <c r="G337" s="4" t="s">
        <v>159</v>
      </c>
      <c r="H337" s="4" t="s">
        <v>160</v>
      </c>
      <c r="I337" s="4"/>
      <c r="J337" s="4"/>
      <c r="K337" s="4">
        <v>216</v>
      </c>
      <c r="L337" s="4">
        <v>8</v>
      </c>
      <c r="M337" s="4">
        <v>3</v>
      </c>
      <c r="N337" s="4" t="s">
        <v>3</v>
      </c>
      <c r="O337" s="4">
        <v>2</v>
      </c>
      <c r="P337" s="4"/>
      <c r="Q337" s="4"/>
      <c r="R337" s="4"/>
      <c r="S337" s="4"/>
      <c r="T337" s="4"/>
      <c r="U337" s="4"/>
      <c r="V337" s="4"/>
      <c r="W337" s="4">
        <v>0</v>
      </c>
      <c r="X337" s="4">
        <v>1</v>
      </c>
      <c r="Y337" s="4">
        <v>0</v>
      </c>
      <c r="Z337" s="4"/>
      <c r="AA337" s="4"/>
      <c r="AB337" s="4"/>
    </row>
    <row r="338" spans="1:28" x14ac:dyDescent="0.2">
      <c r="A338" s="4">
        <v>50</v>
      </c>
      <c r="B338" s="4">
        <v>0</v>
      </c>
      <c r="C338" s="4">
        <v>0</v>
      </c>
      <c r="D338" s="4">
        <v>1</v>
      </c>
      <c r="E338" s="4">
        <v>223</v>
      </c>
      <c r="F338" s="4">
        <f>ROUND(Source!AQ328,O338)</f>
        <v>0</v>
      </c>
      <c r="G338" s="4" t="s">
        <v>161</v>
      </c>
      <c r="H338" s="4" t="s">
        <v>162</v>
      </c>
      <c r="I338" s="4"/>
      <c r="J338" s="4"/>
      <c r="K338" s="4">
        <v>223</v>
      </c>
      <c r="L338" s="4">
        <v>9</v>
      </c>
      <c r="M338" s="4">
        <v>3</v>
      </c>
      <c r="N338" s="4" t="s">
        <v>3</v>
      </c>
      <c r="O338" s="4">
        <v>2</v>
      </c>
      <c r="P338" s="4"/>
      <c r="Q338" s="4"/>
      <c r="R338" s="4"/>
      <c r="S338" s="4"/>
      <c r="T338" s="4"/>
      <c r="U338" s="4"/>
      <c r="V338" s="4"/>
      <c r="W338" s="4">
        <v>0</v>
      </c>
      <c r="X338" s="4">
        <v>1</v>
      </c>
      <c r="Y338" s="4">
        <v>0</v>
      </c>
      <c r="Z338" s="4"/>
      <c r="AA338" s="4"/>
      <c r="AB338" s="4"/>
    </row>
    <row r="339" spans="1:28" x14ac:dyDescent="0.2">
      <c r="A339" s="4">
        <v>50</v>
      </c>
      <c r="B339" s="4">
        <v>0</v>
      </c>
      <c r="C339" s="4">
        <v>0</v>
      </c>
      <c r="D339" s="4">
        <v>1</v>
      </c>
      <c r="E339" s="4">
        <v>229</v>
      </c>
      <c r="F339" s="4">
        <f>ROUND(Source!AZ328,O339)</f>
        <v>0</v>
      </c>
      <c r="G339" s="4" t="s">
        <v>163</v>
      </c>
      <c r="H339" s="4" t="s">
        <v>164</v>
      </c>
      <c r="I339" s="4"/>
      <c r="J339" s="4"/>
      <c r="K339" s="4">
        <v>229</v>
      </c>
      <c r="L339" s="4">
        <v>10</v>
      </c>
      <c r="M339" s="4">
        <v>3</v>
      </c>
      <c r="N339" s="4" t="s">
        <v>3</v>
      </c>
      <c r="O339" s="4">
        <v>2</v>
      </c>
      <c r="P339" s="4"/>
      <c r="Q339" s="4"/>
      <c r="R339" s="4"/>
      <c r="S339" s="4"/>
      <c r="T339" s="4"/>
      <c r="U339" s="4"/>
      <c r="V339" s="4"/>
      <c r="W339" s="4">
        <v>0</v>
      </c>
      <c r="X339" s="4">
        <v>1</v>
      </c>
      <c r="Y339" s="4">
        <v>0</v>
      </c>
      <c r="Z339" s="4"/>
      <c r="AA339" s="4"/>
      <c r="AB339" s="4"/>
    </row>
    <row r="340" spans="1:28" x14ac:dyDescent="0.2">
      <c r="A340" s="4">
        <v>50</v>
      </c>
      <c r="B340" s="4">
        <v>0</v>
      </c>
      <c r="C340" s="4">
        <v>0</v>
      </c>
      <c r="D340" s="4">
        <v>1</v>
      </c>
      <c r="E340" s="4">
        <v>203</v>
      </c>
      <c r="F340" s="4">
        <f>ROUND(Source!Q328,O340)</f>
        <v>1876.32</v>
      </c>
      <c r="G340" s="4" t="s">
        <v>165</v>
      </c>
      <c r="H340" s="4" t="s">
        <v>166</v>
      </c>
      <c r="I340" s="4"/>
      <c r="J340" s="4"/>
      <c r="K340" s="4">
        <v>203</v>
      </c>
      <c r="L340" s="4">
        <v>11</v>
      </c>
      <c r="M340" s="4">
        <v>3</v>
      </c>
      <c r="N340" s="4" t="s">
        <v>3</v>
      </c>
      <c r="O340" s="4">
        <v>2</v>
      </c>
      <c r="P340" s="4"/>
      <c r="Q340" s="4"/>
      <c r="R340" s="4"/>
      <c r="S340" s="4"/>
      <c r="T340" s="4"/>
      <c r="U340" s="4"/>
      <c r="V340" s="4"/>
      <c r="W340" s="4">
        <v>1876.32</v>
      </c>
      <c r="X340" s="4">
        <v>1</v>
      </c>
      <c r="Y340" s="4">
        <v>1876.32</v>
      </c>
      <c r="Z340" s="4"/>
      <c r="AA340" s="4"/>
      <c r="AB340" s="4"/>
    </row>
    <row r="341" spans="1:28" x14ac:dyDescent="0.2">
      <c r="A341" s="4">
        <v>50</v>
      </c>
      <c r="B341" s="4">
        <v>0</v>
      </c>
      <c r="C341" s="4">
        <v>0</v>
      </c>
      <c r="D341" s="4">
        <v>1</v>
      </c>
      <c r="E341" s="4">
        <v>231</v>
      </c>
      <c r="F341" s="4">
        <f>ROUND(Source!BB328,O341)</f>
        <v>0</v>
      </c>
      <c r="G341" s="4" t="s">
        <v>167</v>
      </c>
      <c r="H341" s="4" t="s">
        <v>168</v>
      </c>
      <c r="I341" s="4"/>
      <c r="J341" s="4"/>
      <c r="K341" s="4">
        <v>231</v>
      </c>
      <c r="L341" s="4">
        <v>12</v>
      </c>
      <c r="M341" s="4">
        <v>3</v>
      </c>
      <c r="N341" s="4" t="s">
        <v>3</v>
      </c>
      <c r="O341" s="4">
        <v>2</v>
      </c>
      <c r="P341" s="4"/>
      <c r="Q341" s="4"/>
      <c r="R341" s="4"/>
      <c r="S341" s="4"/>
      <c r="T341" s="4"/>
      <c r="U341" s="4"/>
      <c r="V341" s="4"/>
      <c r="W341" s="4">
        <v>0</v>
      </c>
      <c r="X341" s="4">
        <v>1</v>
      </c>
      <c r="Y341" s="4">
        <v>0</v>
      </c>
      <c r="Z341" s="4"/>
      <c r="AA341" s="4"/>
      <c r="AB341" s="4"/>
    </row>
    <row r="342" spans="1:28" x14ac:dyDescent="0.2">
      <c r="A342" s="4">
        <v>50</v>
      </c>
      <c r="B342" s="4">
        <v>0</v>
      </c>
      <c r="C342" s="4">
        <v>0</v>
      </c>
      <c r="D342" s="4">
        <v>1</v>
      </c>
      <c r="E342" s="4">
        <v>204</v>
      </c>
      <c r="F342" s="4">
        <f>ROUND(Source!R328,O342)</f>
        <v>1189.76</v>
      </c>
      <c r="G342" s="4" t="s">
        <v>169</v>
      </c>
      <c r="H342" s="4" t="s">
        <v>170</v>
      </c>
      <c r="I342" s="4"/>
      <c r="J342" s="4"/>
      <c r="K342" s="4">
        <v>204</v>
      </c>
      <c r="L342" s="4">
        <v>13</v>
      </c>
      <c r="M342" s="4">
        <v>3</v>
      </c>
      <c r="N342" s="4" t="s">
        <v>3</v>
      </c>
      <c r="O342" s="4">
        <v>2</v>
      </c>
      <c r="P342" s="4"/>
      <c r="Q342" s="4"/>
      <c r="R342" s="4"/>
      <c r="S342" s="4"/>
      <c r="T342" s="4"/>
      <c r="U342" s="4"/>
      <c r="V342" s="4"/>
      <c r="W342" s="4">
        <v>1189.76</v>
      </c>
      <c r="X342" s="4">
        <v>1</v>
      </c>
      <c r="Y342" s="4">
        <v>1189.76</v>
      </c>
      <c r="Z342" s="4"/>
      <c r="AA342" s="4"/>
      <c r="AB342" s="4"/>
    </row>
    <row r="343" spans="1:28" x14ac:dyDescent="0.2">
      <c r="A343" s="4">
        <v>50</v>
      </c>
      <c r="B343" s="4">
        <v>0</v>
      </c>
      <c r="C343" s="4">
        <v>0</v>
      </c>
      <c r="D343" s="4">
        <v>1</v>
      </c>
      <c r="E343" s="4">
        <v>205</v>
      </c>
      <c r="F343" s="4">
        <f>ROUND(Source!S328,O343)</f>
        <v>890353.16</v>
      </c>
      <c r="G343" s="4" t="s">
        <v>171</v>
      </c>
      <c r="H343" s="4" t="s">
        <v>172</v>
      </c>
      <c r="I343" s="4"/>
      <c r="J343" s="4"/>
      <c r="K343" s="4">
        <v>205</v>
      </c>
      <c r="L343" s="4">
        <v>14</v>
      </c>
      <c r="M343" s="4">
        <v>3</v>
      </c>
      <c r="N343" s="4" t="s">
        <v>3</v>
      </c>
      <c r="O343" s="4">
        <v>2</v>
      </c>
      <c r="P343" s="4"/>
      <c r="Q343" s="4"/>
      <c r="R343" s="4"/>
      <c r="S343" s="4"/>
      <c r="T343" s="4"/>
      <c r="U343" s="4"/>
      <c r="V343" s="4"/>
      <c r="W343" s="4">
        <v>890353.16</v>
      </c>
      <c r="X343" s="4">
        <v>1</v>
      </c>
      <c r="Y343" s="4">
        <v>890353.16</v>
      </c>
      <c r="Z343" s="4"/>
      <c r="AA343" s="4"/>
      <c r="AB343" s="4"/>
    </row>
    <row r="344" spans="1:28" x14ac:dyDescent="0.2">
      <c r="A344" s="4">
        <v>50</v>
      </c>
      <c r="B344" s="4">
        <v>0</v>
      </c>
      <c r="C344" s="4">
        <v>0</v>
      </c>
      <c r="D344" s="4">
        <v>1</v>
      </c>
      <c r="E344" s="4">
        <v>232</v>
      </c>
      <c r="F344" s="4">
        <f>ROUND(Source!BC328,O344)</f>
        <v>0</v>
      </c>
      <c r="G344" s="4" t="s">
        <v>173</v>
      </c>
      <c r="H344" s="4" t="s">
        <v>174</v>
      </c>
      <c r="I344" s="4"/>
      <c r="J344" s="4"/>
      <c r="K344" s="4">
        <v>232</v>
      </c>
      <c r="L344" s="4">
        <v>15</v>
      </c>
      <c r="M344" s="4">
        <v>3</v>
      </c>
      <c r="N344" s="4" t="s">
        <v>3</v>
      </c>
      <c r="O344" s="4">
        <v>2</v>
      </c>
      <c r="P344" s="4"/>
      <c r="Q344" s="4"/>
      <c r="R344" s="4"/>
      <c r="S344" s="4"/>
      <c r="T344" s="4"/>
      <c r="U344" s="4"/>
      <c r="V344" s="4"/>
      <c r="W344" s="4">
        <v>0</v>
      </c>
      <c r="X344" s="4">
        <v>1</v>
      </c>
      <c r="Y344" s="4">
        <v>0</v>
      </c>
      <c r="Z344" s="4"/>
      <c r="AA344" s="4"/>
      <c r="AB344" s="4"/>
    </row>
    <row r="345" spans="1:28" x14ac:dyDescent="0.2">
      <c r="A345" s="4">
        <v>50</v>
      </c>
      <c r="B345" s="4">
        <v>0</v>
      </c>
      <c r="C345" s="4">
        <v>0</v>
      </c>
      <c r="D345" s="4">
        <v>1</v>
      </c>
      <c r="E345" s="4">
        <v>214</v>
      </c>
      <c r="F345" s="4">
        <f>ROUND(Source!AS328,O345)</f>
        <v>0</v>
      </c>
      <c r="G345" s="4" t="s">
        <v>175</v>
      </c>
      <c r="H345" s="4" t="s">
        <v>176</v>
      </c>
      <c r="I345" s="4"/>
      <c r="J345" s="4"/>
      <c r="K345" s="4">
        <v>214</v>
      </c>
      <c r="L345" s="4">
        <v>16</v>
      </c>
      <c r="M345" s="4">
        <v>3</v>
      </c>
      <c r="N345" s="4" t="s">
        <v>3</v>
      </c>
      <c r="O345" s="4">
        <v>2</v>
      </c>
      <c r="P345" s="4"/>
      <c r="Q345" s="4"/>
      <c r="R345" s="4"/>
      <c r="S345" s="4"/>
      <c r="T345" s="4"/>
      <c r="U345" s="4"/>
      <c r="V345" s="4"/>
      <c r="W345" s="4">
        <v>0</v>
      </c>
      <c r="X345" s="4">
        <v>1</v>
      </c>
      <c r="Y345" s="4">
        <v>0</v>
      </c>
      <c r="Z345" s="4"/>
      <c r="AA345" s="4"/>
      <c r="AB345" s="4"/>
    </row>
    <row r="346" spans="1:28" x14ac:dyDescent="0.2">
      <c r="A346" s="4">
        <v>50</v>
      </c>
      <c r="B346" s="4">
        <v>0</v>
      </c>
      <c r="C346" s="4">
        <v>0</v>
      </c>
      <c r="D346" s="4">
        <v>1</v>
      </c>
      <c r="E346" s="4">
        <v>215</v>
      </c>
      <c r="F346" s="4">
        <f>ROUND(Source!AT328,O346)</f>
        <v>0</v>
      </c>
      <c r="G346" s="4" t="s">
        <v>177</v>
      </c>
      <c r="H346" s="4" t="s">
        <v>178</v>
      </c>
      <c r="I346" s="4"/>
      <c r="J346" s="4"/>
      <c r="K346" s="4">
        <v>215</v>
      </c>
      <c r="L346" s="4">
        <v>17</v>
      </c>
      <c r="M346" s="4">
        <v>3</v>
      </c>
      <c r="N346" s="4" t="s">
        <v>3</v>
      </c>
      <c r="O346" s="4">
        <v>2</v>
      </c>
      <c r="P346" s="4"/>
      <c r="Q346" s="4"/>
      <c r="R346" s="4"/>
      <c r="S346" s="4"/>
      <c r="T346" s="4"/>
      <c r="U346" s="4"/>
      <c r="V346" s="4"/>
      <c r="W346" s="4">
        <v>0</v>
      </c>
      <c r="X346" s="4">
        <v>1</v>
      </c>
      <c r="Y346" s="4">
        <v>0</v>
      </c>
      <c r="Z346" s="4"/>
      <c r="AA346" s="4"/>
      <c r="AB346" s="4"/>
    </row>
    <row r="347" spans="1:28" x14ac:dyDescent="0.2">
      <c r="A347" s="4">
        <v>50</v>
      </c>
      <c r="B347" s="4">
        <v>0</v>
      </c>
      <c r="C347" s="4">
        <v>0</v>
      </c>
      <c r="D347" s="4">
        <v>1</v>
      </c>
      <c r="E347" s="4">
        <v>217</v>
      </c>
      <c r="F347" s="4">
        <f>ROUND(Source!AU328,O347)</f>
        <v>1618818.92</v>
      </c>
      <c r="G347" s="4" t="s">
        <v>179</v>
      </c>
      <c r="H347" s="4" t="s">
        <v>180</v>
      </c>
      <c r="I347" s="4"/>
      <c r="J347" s="4"/>
      <c r="K347" s="4">
        <v>217</v>
      </c>
      <c r="L347" s="4">
        <v>18</v>
      </c>
      <c r="M347" s="4">
        <v>3</v>
      </c>
      <c r="N347" s="4" t="s">
        <v>3</v>
      </c>
      <c r="O347" s="4">
        <v>2</v>
      </c>
      <c r="P347" s="4"/>
      <c r="Q347" s="4"/>
      <c r="R347" s="4"/>
      <c r="S347" s="4"/>
      <c r="T347" s="4"/>
      <c r="U347" s="4"/>
      <c r="V347" s="4"/>
      <c r="W347" s="4">
        <v>1618818.92</v>
      </c>
      <c r="X347" s="4">
        <v>1</v>
      </c>
      <c r="Y347" s="4">
        <v>1618818.92</v>
      </c>
      <c r="Z347" s="4"/>
      <c r="AA347" s="4"/>
      <c r="AB347" s="4"/>
    </row>
    <row r="348" spans="1:28" x14ac:dyDescent="0.2">
      <c r="A348" s="4">
        <v>50</v>
      </c>
      <c r="B348" s="4">
        <v>0</v>
      </c>
      <c r="C348" s="4">
        <v>0</v>
      </c>
      <c r="D348" s="4">
        <v>1</v>
      </c>
      <c r="E348" s="4">
        <v>230</v>
      </c>
      <c r="F348" s="4">
        <f>ROUND(Source!BA328,O348)</f>
        <v>0</v>
      </c>
      <c r="G348" s="4" t="s">
        <v>181</v>
      </c>
      <c r="H348" s="4" t="s">
        <v>182</v>
      </c>
      <c r="I348" s="4"/>
      <c r="J348" s="4"/>
      <c r="K348" s="4">
        <v>230</v>
      </c>
      <c r="L348" s="4">
        <v>19</v>
      </c>
      <c r="M348" s="4">
        <v>3</v>
      </c>
      <c r="N348" s="4" t="s">
        <v>3</v>
      </c>
      <c r="O348" s="4">
        <v>2</v>
      </c>
      <c r="P348" s="4"/>
      <c r="Q348" s="4"/>
      <c r="R348" s="4"/>
      <c r="S348" s="4"/>
      <c r="T348" s="4"/>
      <c r="U348" s="4"/>
      <c r="V348" s="4"/>
      <c r="W348" s="4">
        <v>0</v>
      </c>
      <c r="X348" s="4">
        <v>1</v>
      </c>
      <c r="Y348" s="4">
        <v>0</v>
      </c>
      <c r="Z348" s="4"/>
      <c r="AA348" s="4"/>
      <c r="AB348" s="4"/>
    </row>
    <row r="349" spans="1:28" x14ac:dyDescent="0.2">
      <c r="A349" s="4">
        <v>50</v>
      </c>
      <c r="B349" s="4">
        <v>0</v>
      </c>
      <c r="C349" s="4">
        <v>0</v>
      </c>
      <c r="D349" s="4">
        <v>1</v>
      </c>
      <c r="E349" s="4">
        <v>206</v>
      </c>
      <c r="F349" s="4">
        <f>ROUND(Source!T328,O349)</f>
        <v>0</v>
      </c>
      <c r="G349" s="4" t="s">
        <v>183</v>
      </c>
      <c r="H349" s="4" t="s">
        <v>184</v>
      </c>
      <c r="I349" s="4"/>
      <c r="J349" s="4"/>
      <c r="K349" s="4">
        <v>206</v>
      </c>
      <c r="L349" s="4">
        <v>20</v>
      </c>
      <c r="M349" s="4">
        <v>3</v>
      </c>
      <c r="N349" s="4" t="s">
        <v>3</v>
      </c>
      <c r="O349" s="4">
        <v>2</v>
      </c>
      <c r="P349" s="4"/>
      <c r="Q349" s="4"/>
      <c r="R349" s="4"/>
      <c r="S349" s="4"/>
      <c r="T349" s="4"/>
      <c r="U349" s="4"/>
      <c r="V349" s="4"/>
      <c r="W349" s="4">
        <v>0</v>
      </c>
      <c r="X349" s="4">
        <v>1</v>
      </c>
      <c r="Y349" s="4">
        <v>0</v>
      </c>
      <c r="Z349" s="4"/>
      <c r="AA349" s="4"/>
      <c r="AB349" s="4"/>
    </row>
    <row r="350" spans="1:28" x14ac:dyDescent="0.2">
      <c r="A350" s="4">
        <v>50</v>
      </c>
      <c r="B350" s="4">
        <v>0</v>
      </c>
      <c r="C350" s="4">
        <v>0</v>
      </c>
      <c r="D350" s="4">
        <v>1</v>
      </c>
      <c r="E350" s="4">
        <v>207</v>
      </c>
      <c r="F350" s="4">
        <f>Source!U328</f>
        <v>1458.3444</v>
      </c>
      <c r="G350" s="4" t="s">
        <v>185</v>
      </c>
      <c r="H350" s="4" t="s">
        <v>186</v>
      </c>
      <c r="I350" s="4"/>
      <c r="J350" s="4"/>
      <c r="K350" s="4">
        <v>207</v>
      </c>
      <c r="L350" s="4">
        <v>21</v>
      </c>
      <c r="M350" s="4">
        <v>3</v>
      </c>
      <c r="N350" s="4" t="s">
        <v>3</v>
      </c>
      <c r="O350" s="4">
        <v>-1</v>
      </c>
      <c r="P350" s="4"/>
      <c r="Q350" s="4"/>
      <c r="R350" s="4"/>
      <c r="S350" s="4"/>
      <c r="T350" s="4"/>
      <c r="U350" s="4"/>
      <c r="V350" s="4"/>
      <c r="W350" s="4">
        <v>1458.3444</v>
      </c>
      <c r="X350" s="4">
        <v>1</v>
      </c>
      <c r="Y350" s="4">
        <v>1458.3444</v>
      </c>
      <c r="Z350" s="4"/>
      <c r="AA350" s="4"/>
      <c r="AB350" s="4"/>
    </row>
    <row r="351" spans="1:28" x14ac:dyDescent="0.2">
      <c r="A351" s="4">
        <v>50</v>
      </c>
      <c r="B351" s="4">
        <v>0</v>
      </c>
      <c r="C351" s="4">
        <v>0</v>
      </c>
      <c r="D351" s="4">
        <v>1</v>
      </c>
      <c r="E351" s="4">
        <v>208</v>
      </c>
      <c r="F351" s="4">
        <f>Source!V328</f>
        <v>0</v>
      </c>
      <c r="G351" s="4" t="s">
        <v>187</v>
      </c>
      <c r="H351" s="4" t="s">
        <v>188</v>
      </c>
      <c r="I351" s="4"/>
      <c r="J351" s="4"/>
      <c r="K351" s="4">
        <v>208</v>
      </c>
      <c r="L351" s="4">
        <v>22</v>
      </c>
      <c r="M351" s="4">
        <v>3</v>
      </c>
      <c r="N351" s="4" t="s">
        <v>3</v>
      </c>
      <c r="O351" s="4">
        <v>-1</v>
      </c>
      <c r="P351" s="4"/>
      <c r="Q351" s="4"/>
      <c r="R351" s="4"/>
      <c r="S351" s="4"/>
      <c r="T351" s="4"/>
      <c r="U351" s="4"/>
      <c r="V351" s="4"/>
      <c r="W351" s="4">
        <v>0</v>
      </c>
      <c r="X351" s="4">
        <v>1</v>
      </c>
      <c r="Y351" s="4">
        <v>0</v>
      </c>
      <c r="Z351" s="4"/>
      <c r="AA351" s="4"/>
      <c r="AB351" s="4"/>
    </row>
    <row r="352" spans="1:28" x14ac:dyDescent="0.2">
      <c r="A352" s="4">
        <v>50</v>
      </c>
      <c r="B352" s="4">
        <v>0</v>
      </c>
      <c r="C352" s="4">
        <v>0</v>
      </c>
      <c r="D352" s="4">
        <v>1</v>
      </c>
      <c r="E352" s="4">
        <v>209</v>
      </c>
      <c r="F352" s="4">
        <f>ROUND(Source!W328,O352)</f>
        <v>0</v>
      </c>
      <c r="G352" s="4" t="s">
        <v>189</v>
      </c>
      <c r="H352" s="4" t="s">
        <v>190</v>
      </c>
      <c r="I352" s="4"/>
      <c r="J352" s="4"/>
      <c r="K352" s="4">
        <v>209</v>
      </c>
      <c r="L352" s="4">
        <v>23</v>
      </c>
      <c r="M352" s="4">
        <v>3</v>
      </c>
      <c r="N352" s="4" t="s">
        <v>3</v>
      </c>
      <c r="O352" s="4">
        <v>2</v>
      </c>
      <c r="P352" s="4"/>
      <c r="Q352" s="4"/>
      <c r="R352" s="4"/>
      <c r="S352" s="4"/>
      <c r="T352" s="4"/>
      <c r="U352" s="4"/>
      <c r="V352" s="4"/>
      <c r="W352" s="4">
        <v>0</v>
      </c>
      <c r="X352" s="4">
        <v>1</v>
      </c>
      <c r="Y352" s="4">
        <v>0</v>
      </c>
      <c r="Z352" s="4"/>
      <c r="AA352" s="4"/>
      <c r="AB352" s="4"/>
    </row>
    <row r="353" spans="1:245" x14ac:dyDescent="0.2">
      <c r="A353" s="4">
        <v>50</v>
      </c>
      <c r="B353" s="4">
        <v>0</v>
      </c>
      <c r="C353" s="4">
        <v>0</v>
      </c>
      <c r="D353" s="4">
        <v>1</v>
      </c>
      <c r="E353" s="4">
        <v>233</v>
      </c>
      <c r="F353" s="4">
        <f>ROUND(Source!BD328,O353)</f>
        <v>0</v>
      </c>
      <c r="G353" s="4" t="s">
        <v>191</v>
      </c>
      <c r="H353" s="4" t="s">
        <v>192</v>
      </c>
      <c r="I353" s="4"/>
      <c r="J353" s="4"/>
      <c r="K353" s="4">
        <v>233</v>
      </c>
      <c r="L353" s="4">
        <v>24</v>
      </c>
      <c r="M353" s="4">
        <v>3</v>
      </c>
      <c r="N353" s="4" t="s">
        <v>3</v>
      </c>
      <c r="O353" s="4">
        <v>2</v>
      </c>
      <c r="P353" s="4"/>
      <c r="Q353" s="4"/>
      <c r="R353" s="4"/>
      <c r="S353" s="4"/>
      <c r="T353" s="4"/>
      <c r="U353" s="4"/>
      <c r="V353" s="4"/>
      <c r="W353" s="4">
        <v>0</v>
      </c>
      <c r="X353" s="4">
        <v>1</v>
      </c>
      <c r="Y353" s="4">
        <v>0</v>
      </c>
      <c r="Z353" s="4"/>
      <c r="AA353" s="4"/>
      <c r="AB353" s="4"/>
    </row>
    <row r="354" spans="1:245" x14ac:dyDescent="0.2">
      <c r="A354" s="4">
        <v>50</v>
      </c>
      <c r="B354" s="4">
        <v>0</v>
      </c>
      <c r="C354" s="4">
        <v>0</v>
      </c>
      <c r="D354" s="4">
        <v>1</v>
      </c>
      <c r="E354" s="4">
        <v>210</v>
      </c>
      <c r="F354" s="4">
        <f>ROUND(Source!X328,O354)</f>
        <v>623247.22</v>
      </c>
      <c r="G354" s="4" t="s">
        <v>193</v>
      </c>
      <c r="H354" s="4" t="s">
        <v>194</v>
      </c>
      <c r="I354" s="4"/>
      <c r="J354" s="4"/>
      <c r="K354" s="4">
        <v>210</v>
      </c>
      <c r="L354" s="4">
        <v>25</v>
      </c>
      <c r="M354" s="4">
        <v>3</v>
      </c>
      <c r="N354" s="4" t="s">
        <v>3</v>
      </c>
      <c r="O354" s="4">
        <v>2</v>
      </c>
      <c r="P354" s="4"/>
      <c r="Q354" s="4"/>
      <c r="R354" s="4"/>
      <c r="S354" s="4"/>
      <c r="T354" s="4"/>
      <c r="U354" s="4"/>
      <c r="V354" s="4"/>
      <c r="W354" s="4">
        <v>623247.22</v>
      </c>
      <c r="X354" s="4">
        <v>1</v>
      </c>
      <c r="Y354" s="4">
        <v>623247.22</v>
      </c>
      <c r="Z354" s="4"/>
      <c r="AA354" s="4"/>
      <c r="AB354" s="4"/>
    </row>
    <row r="355" spans="1:245" x14ac:dyDescent="0.2">
      <c r="A355" s="4">
        <v>50</v>
      </c>
      <c r="B355" s="4">
        <v>0</v>
      </c>
      <c r="C355" s="4">
        <v>0</v>
      </c>
      <c r="D355" s="4">
        <v>1</v>
      </c>
      <c r="E355" s="4">
        <v>211</v>
      </c>
      <c r="F355" s="4">
        <f>ROUND(Source!Y328,O355)</f>
        <v>89035.34</v>
      </c>
      <c r="G355" s="4" t="s">
        <v>195</v>
      </c>
      <c r="H355" s="4" t="s">
        <v>196</v>
      </c>
      <c r="I355" s="4"/>
      <c r="J355" s="4"/>
      <c r="K355" s="4">
        <v>211</v>
      </c>
      <c r="L355" s="4">
        <v>26</v>
      </c>
      <c r="M355" s="4">
        <v>3</v>
      </c>
      <c r="N355" s="4" t="s">
        <v>3</v>
      </c>
      <c r="O355" s="4">
        <v>2</v>
      </c>
      <c r="P355" s="4"/>
      <c r="Q355" s="4"/>
      <c r="R355" s="4"/>
      <c r="S355" s="4"/>
      <c r="T355" s="4"/>
      <c r="U355" s="4"/>
      <c r="V355" s="4"/>
      <c r="W355" s="4">
        <v>89035.34</v>
      </c>
      <c r="X355" s="4">
        <v>1</v>
      </c>
      <c r="Y355" s="4">
        <v>89035.34</v>
      </c>
      <c r="Z355" s="4"/>
      <c r="AA355" s="4"/>
      <c r="AB355" s="4"/>
    </row>
    <row r="356" spans="1:245" x14ac:dyDescent="0.2">
      <c r="A356" s="4">
        <v>50</v>
      </c>
      <c r="B356" s="4">
        <v>0</v>
      </c>
      <c r="C356" s="4">
        <v>0</v>
      </c>
      <c r="D356" s="4">
        <v>1</v>
      </c>
      <c r="E356" s="4">
        <v>224</v>
      </c>
      <c r="F356" s="4">
        <f>ROUND(Source!AR328,O356)</f>
        <v>1618818.92</v>
      </c>
      <c r="G356" s="4" t="s">
        <v>197</v>
      </c>
      <c r="H356" s="4" t="s">
        <v>198</v>
      </c>
      <c r="I356" s="4"/>
      <c r="J356" s="4"/>
      <c r="K356" s="4">
        <v>224</v>
      </c>
      <c r="L356" s="4">
        <v>27</v>
      </c>
      <c r="M356" s="4">
        <v>3</v>
      </c>
      <c r="N356" s="4" t="s">
        <v>3</v>
      </c>
      <c r="O356" s="4">
        <v>2</v>
      </c>
      <c r="P356" s="4"/>
      <c r="Q356" s="4"/>
      <c r="R356" s="4"/>
      <c r="S356" s="4"/>
      <c r="T356" s="4"/>
      <c r="U356" s="4"/>
      <c r="V356" s="4"/>
      <c r="W356" s="4">
        <v>1618818.92</v>
      </c>
      <c r="X356" s="4">
        <v>1</v>
      </c>
      <c r="Y356" s="4">
        <v>1618818.92</v>
      </c>
      <c r="Z356" s="4"/>
      <c r="AA356" s="4"/>
      <c r="AB356" s="4"/>
    </row>
    <row r="358" spans="1:245" x14ac:dyDescent="0.2">
      <c r="A358" s="1">
        <v>4</v>
      </c>
      <c r="B358" s="1">
        <v>1</v>
      </c>
      <c r="C358" s="1"/>
      <c r="D358" s="1">
        <f>ROW(A381)</f>
        <v>381</v>
      </c>
      <c r="E358" s="1"/>
      <c r="F358" s="1" t="s">
        <v>13</v>
      </c>
      <c r="G358" s="1" t="s">
        <v>420</v>
      </c>
      <c r="H358" s="1" t="s">
        <v>3</v>
      </c>
      <c r="I358" s="1">
        <v>0</v>
      </c>
      <c r="J358" s="1"/>
      <c r="K358" s="1">
        <v>0</v>
      </c>
      <c r="L358" s="1"/>
      <c r="M358" s="1" t="s">
        <v>3</v>
      </c>
      <c r="N358" s="1"/>
      <c r="O358" s="1"/>
      <c r="P358" s="1"/>
      <c r="Q358" s="1"/>
      <c r="R358" s="1"/>
      <c r="S358" s="1">
        <v>0</v>
      </c>
      <c r="T358" s="1"/>
      <c r="U358" s="1" t="s">
        <v>3</v>
      </c>
      <c r="V358" s="1">
        <v>0</v>
      </c>
      <c r="W358" s="1"/>
      <c r="X358" s="1"/>
      <c r="Y358" s="1"/>
      <c r="Z358" s="1"/>
      <c r="AA358" s="1"/>
      <c r="AB358" s="1" t="s">
        <v>3</v>
      </c>
      <c r="AC358" s="1" t="s">
        <v>3</v>
      </c>
      <c r="AD358" s="1" t="s">
        <v>3</v>
      </c>
      <c r="AE358" s="1" t="s">
        <v>3</v>
      </c>
      <c r="AF358" s="1" t="s">
        <v>3</v>
      </c>
      <c r="AG358" s="1" t="s">
        <v>3</v>
      </c>
      <c r="AH358" s="1"/>
      <c r="AI358" s="1"/>
      <c r="AJ358" s="1"/>
      <c r="AK358" s="1"/>
      <c r="AL358" s="1"/>
      <c r="AM358" s="1"/>
      <c r="AN358" s="1"/>
      <c r="AO358" s="1"/>
      <c r="AP358" s="1" t="s">
        <v>3</v>
      </c>
      <c r="AQ358" s="1" t="s">
        <v>3</v>
      </c>
      <c r="AR358" s="1" t="s">
        <v>3</v>
      </c>
      <c r="AS358" s="1"/>
      <c r="AT358" s="1"/>
      <c r="AU358" s="1"/>
      <c r="AV358" s="1"/>
      <c r="AW358" s="1"/>
      <c r="AX358" s="1"/>
      <c r="AY358" s="1"/>
      <c r="AZ358" s="1" t="s">
        <v>3</v>
      </c>
      <c r="BA358" s="1"/>
      <c r="BB358" s="1" t="s">
        <v>3</v>
      </c>
      <c r="BC358" s="1" t="s">
        <v>3</v>
      </c>
      <c r="BD358" s="1" t="s">
        <v>3</v>
      </c>
      <c r="BE358" s="1" t="s">
        <v>3</v>
      </c>
      <c r="BF358" s="1" t="s">
        <v>3</v>
      </c>
      <c r="BG358" s="1" t="s">
        <v>3</v>
      </c>
      <c r="BH358" s="1" t="s">
        <v>3</v>
      </c>
      <c r="BI358" s="1" t="s">
        <v>3</v>
      </c>
      <c r="BJ358" s="1" t="s">
        <v>3</v>
      </c>
      <c r="BK358" s="1" t="s">
        <v>3</v>
      </c>
      <c r="BL358" s="1" t="s">
        <v>3</v>
      </c>
      <c r="BM358" s="1" t="s">
        <v>3</v>
      </c>
      <c r="BN358" s="1" t="s">
        <v>3</v>
      </c>
      <c r="BO358" s="1" t="s">
        <v>3</v>
      </c>
      <c r="BP358" s="1" t="s">
        <v>3</v>
      </c>
      <c r="BQ358" s="1"/>
      <c r="BR358" s="1"/>
      <c r="BS358" s="1"/>
      <c r="BT358" s="1"/>
      <c r="BU358" s="1"/>
      <c r="BV358" s="1"/>
      <c r="BW358" s="1"/>
      <c r="BX358" s="1">
        <v>0</v>
      </c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>
        <v>0</v>
      </c>
    </row>
    <row r="360" spans="1:245" x14ac:dyDescent="0.2">
      <c r="A360" s="2">
        <v>52</v>
      </c>
      <c r="B360" s="2">
        <f t="shared" ref="B360:G360" si="688">B381</f>
        <v>1</v>
      </c>
      <c r="C360" s="2">
        <f t="shared" si="688"/>
        <v>4</v>
      </c>
      <c r="D360" s="2">
        <f t="shared" si="688"/>
        <v>358</v>
      </c>
      <c r="E360" s="2">
        <f t="shared" si="688"/>
        <v>0</v>
      </c>
      <c r="F360" s="2" t="str">
        <f t="shared" si="688"/>
        <v>Новый раздел</v>
      </c>
      <c r="G360" s="2" t="str">
        <f t="shared" si="688"/>
        <v>Оборудование и средства КИП</v>
      </c>
      <c r="H360" s="2"/>
      <c r="I360" s="2"/>
      <c r="J360" s="2"/>
      <c r="K360" s="2"/>
      <c r="L360" s="2"/>
      <c r="M360" s="2"/>
      <c r="N360" s="2"/>
      <c r="O360" s="2">
        <f t="shared" ref="O360:AT360" si="689">O381</f>
        <v>33450.620000000003</v>
      </c>
      <c r="P360" s="2">
        <f t="shared" si="689"/>
        <v>299.10000000000002</v>
      </c>
      <c r="Q360" s="2">
        <f t="shared" si="689"/>
        <v>72.959999999999994</v>
      </c>
      <c r="R360" s="2">
        <f t="shared" si="689"/>
        <v>46.26</v>
      </c>
      <c r="S360" s="2">
        <f t="shared" si="689"/>
        <v>33078.559999999998</v>
      </c>
      <c r="T360" s="2">
        <f t="shared" si="689"/>
        <v>0</v>
      </c>
      <c r="U360" s="2">
        <f t="shared" si="689"/>
        <v>46.823480000000004</v>
      </c>
      <c r="V360" s="2">
        <f t="shared" si="689"/>
        <v>0</v>
      </c>
      <c r="W360" s="2">
        <f t="shared" si="689"/>
        <v>0</v>
      </c>
      <c r="X360" s="2">
        <f t="shared" si="689"/>
        <v>23155.02</v>
      </c>
      <c r="Y360" s="2">
        <f t="shared" si="689"/>
        <v>3307.86</v>
      </c>
      <c r="Z360" s="2">
        <f t="shared" si="689"/>
        <v>0</v>
      </c>
      <c r="AA360" s="2">
        <f t="shared" si="689"/>
        <v>0</v>
      </c>
      <c r="AB360" s="2">
        <f t="shared" si="689"/>
        <v>33450.620000000003</v>
      </c>
      <c r="AC360" s="2">
        <f t="shared" si="689"/>
        <v>299.10000000000002</v>
      </c>
      <c r="AD360" s="2">
        <f t="shared" si="689"/>
        <v>72.959999999999994</v>
      </c>
      <c r="AE360" s="2">
        <f t="shared" si="689"/>
        <v>46.26</v>
      </c>
      <c r="AF360" s="2">
        <f t="shared" si="689"/>
        <v>33078.559999999998</v>
      </c>
      <c r="AG360" s="2">
        <f t="shared" si="689"/>
        <v>0</v>
      </c>
      <c r="AH360" s="2">
        <f t="shared" si="689"/>
        <v>46.823480000000004</v>
      </c>
      <c r="AI360" s="2">
        <f t="shared" si="689"/>
        <v>0</v>
      </c>
      <c r="AJ360" s="2">
        <f t="shared" si="689"/>
        <v>0</v>
      </c>
      <c r="AK360" s="2">
        <f t="shared" si="689"/>
        <v>23155.02</v>
      </c>
      <c r="AL360" s="2">
        <f t="shared" si="689"/>
        <v>3307.86</v>
      </c>
      <c r="AM360" s="2">
        <f t="shared" si="689"/>
        <v>0</v>
      </c>
      <c r="AN360" s="2">
        <f t="shared" si="689"/>
        <v>0</v>
      </c>
      <c r="AO360" s="2">
        <f t="shared" si="689"/>
        <v>0</v>
      </c>
      <c r="AP360" s="2">
        <f t="shared" si="689"/>
        <v>0</v>
      </c>
      <c r="AQ360" s="2">
        <f t="shared" si="689"/>
        <v>0</v>
      </c>
      <c r="AR360" s="2">
        <f t="shared" si="689"/>
        <v>59963.46</v>
      </c>
      <c r="AS360" s="2">
        <f t="shared" si="689"/>
        <v>0</v>
      </c>
      <c r="AT360" s="2">
        <f t="shared" si="689"/>
        <v>0</v>
      </c>
      <c r="AU360" s="2">
        <f t="shared" ref="AU360:BZ360" si="690">AU381</f>
        <v>59963.46</v>
      </c>
      <c r="AV360" s="2">
        <f t="shared" si="690"/>
        <v>299.10000000000002</v>
      </c>
      <c r="AW360" s="2">
        <f t="shared" si="690"/>
        <v>299.10000000000002</v>
      </c>
      <c r="AX360" s="2">
        <f t="shared" si="690"/>
        <v>0</v>
      </c>
      <c r="AY360" s="2">
        <f t="shared" si="690"/>
        <v>299.10000000000002</v>
      </c>
      <c r="AZ360" s="2">
        <f t="shared" si="690"/>
        <v>0</v>
      </c>
      <c r="BA360" s="2">
        <f t="shared" si="690"/>
        <v>0</v>
      </c>
      <c r="BB360" s="2">
        <f t="shared" si="690"/>
        <v>0</v>
      </c>
      <c r="BC360" s="2">
        <f t="shared" si="690"/>
        <v>0</v>
      </c>
      <c r="BD360" s="2">
        <f t="shared" si="690"/>
        <v>0</v>
      </c>
      <c r="BE360" s="2">
        <f t="shared" si="690"/>
        <v>0</v>
      </c>
      <c r="BF360" s="2">
        <f t="shared" si="690"/>
        <v>0</v>
      </c>
      <c r="BG360" s="2">
        <f t="shared" si="690"/>
        <v>0</v>
      </c>
      <c r="BH360" s="2">
        <f t="shared" si="690"/>
        <v>0</v>
      </c>
      <c r="BI360" s="2">
        <f t="shared" si="690"/>
        <v>0</v>
      </c>
      <c r="BJ360" s="2">
        <f t="shared" si="690"/>
        <v>0</v>
      </c>
      <c r="BK360" s="2">
        <f t="shared" si="690"/>
        <v>0</v>
      </c>
      <c r="BL360" s="2">
        <f t="shared" si="690"/>
        <v>0</v>
      </c>
      <c r="BM360" s="2">
        <f t="shared" si="690"/>
        <v>0</v>
      </c>
      <c r="BN360" s="2">
        <f t="shared" si="690"/>
        <v>0</v>
      </c>
      <c r="BO360" s="2">
        <f t="shared" si="690"/>
        <v>0</v>
      </c>
      <c r="BP360" s="2">
        <f t="shared" si="690"/>
        <v>0</v>
      </c>
      <c r="BQ360" s="2">
        <f t="shared" si="690"/>
        <v>0</v>
      </c>
      <c r="BR360" s="2">
        <f t="shared" si="690"/>
        <v>0</v>
      </c>
      <c r="BS360" s="2">
        <f t="shared" si="690"/>
        <v>0</v>
      </c>
      <c r="BT360" s="2">
        <f t="shared" si="690"/>
        <v>0</v>
      </c>
      <c r="BU360" s="2">
        <f t="shared" si="690"/>
        <v>0</v>
      </c>
      <c r="BV360" s="2">
        <f t="shared" si="690"/>
        <v>0</v>
      </c>
      <c r="BW360" s="2">
        <f t="shared" si="690"/>
        <v>0</v>
      </c>
      <c r="BX360" s="2">
        <f t="shared" si="690"/>
        <v>0</v>
      </c>
      <c r="BY360" s="2">
        <f t="shared" si="690"/>
        <v>0</v>
      </c>
      <c r="BZ360" s="2">
        <f t="shared" si="690"/>
        <v>0</v>
      </c>
      <c r="CA360" s="2">
        <f t="shared" ref="CA360:DF360" si="691">CA381</f>
        <v>59963.46</v>
      </c>
      <c r="CB360" s="2">
        <f t="shared" si="691"/>
        <v>0</v>
      </c>
      <c r="CC360" s="2">
        <f t="shared" si="691"/>
        <v>0</v>
      </c>
      <c r="CD360" s="2">
        <f t="shared" si="691"/>
        <v>59963.46</v>
      </c>
      <c r="CE360" s="2">
        <f t="shared" si="691"/>
        <v>299.10000000000002</v>
      </c>
      <c r="CF360" s="2">
        <f t="shared" si="691"/>
        <v>299.10000000000002</v>
      </c>
      <c r="CG360" s="2">
        <f t="shared" si="691"/>
        <v>0</v>
      </c>
      <c r="CH360" s="2">
        <f t="shared" si="691"/>
        <v>299.10000000000002</v>
      </c>
      <c r="CI360" s="2">
        <f t="shared" si="691"/>
        <v>0</v>
      </c>
      <c r="CJ360" s="2">
        <f t="shared" si="691"/>
        <v>0</v>
      </c>
      <c r="CK360" s="2">
        <f t="shared" si="691"/>
        <v>0</v>
      </c>
      <c r="CL360" s="2">
        <f t="shared" si="691"/>
        <v>0</v>
      </c>
      <c r="CM360" s="2">
        <f t="shared" si="691"/>
        <v>0</v>
      </c>
      <c r="CN360" s="2">
        <f t="shared" si="691"/>
        <v>0</v>
      </c>
      <c r="CO360" s="2">
        <f t="shared" si="691"/>
        <v>0</v>
      </c>
      <c r="CP360" s="2">
        <f t="shared" si="691"/>
        <v>0</v>
      </c>
      <c r="CQ360" s="2">
        <f t="shared" si="691"/>
        <v>0</v>
      </c>
      <c r="CR360" s="2">
        <f t="shared" si="691"/>
        <v>0</v>
      </c>
      <c r="CS360" s="2">
        <f t="shared" si="691"/>
        <v>0</v>
      </c>
      <c r="CT360" s="2">
        <f t="shared" si="691"/>
        <v>0</v>
      </c>
      <c r="CU360" s="2">
        <f t="shared" si="691"/>
        <v>0</v>
      </c>
      <c r="CV360" s="2">
        <f t="shared" si="691"/>
        <v>0</v>
      </c>
      <c r="CW360" s="2">
        <f t="shared" si="691"/>
        <v>0</v>
      </c>
      <c r="CX360" s="2">
        <f t="shared" si="691"/>
        <v>0</v>
      </c>
      <c r="CY360" s="2">
        <f t="shared" si="691"/>
        <v>0</v>
      </c>
      <c r="CZ360" s="2">
        <f t="shared" si="691"/>
        <v>0</v>
      </c>
      <c r="DA360" s="2">
        <f t="shared" si="691"/>
        <v>0</v>
      </c>
      <c r="DB360" s="2">
        <f t="shared" si="691"/>
        <v>0</v>
      </c>
      <c r="DC360" s="2">
        <f t="shared" si="691"/>
        <v>0</v>
      </c>
      <c r="DD360" s="2">
        <f t="shared" si="691"/>
        <v>0</v>
      </c>
      <c r="DE360" s="2">
        <f t="shared" si="691"/>
        <v>0</v>
      </c>
      <c r="DF360" s="2">
        <f t="shared" si="691"/>
        <v>0</v>
      </c>
      <c r="DG360" s="3">
        <f t="shared" ref="DG360:EL360" si="692">DG381</f>
        <v>0</v>
      </c>
      <c r="DH360" s="3">
        <f t="shared" si="692"/>
        <v>0</v>
      </c>
      <c r="DI360" s="3">
        <f t="shared" si="692"/>
        <v>0</v>
      </c>
      <c r="DJ360" s="3">
        <f t="shared" si="692"/>
        <v>0</v>
      </c>
      <c r="DK360" s="3">
        <f t="shared" si="692"/>
        <v>0</v>
      </c>
      <c r="DL360" s="3">
        <f t="shared" si="692"/>
        <v>0</v>
      </c>
      <c r="DM360" s="3">
        <f t="shared" si="692"/>
        <v>0</v>
      </c>
      <c r="DN360" s="3">
        <f t="shared" si="692"/>
        <v>0</v>
      </c>
      <c r="DO360" s="3">
        <f t="shared" si="692"/>
        <v>0</v>
      </c>
      <c r="DP360" s="3">
        <f t="shared" si="692"/>
        <v>0</v>
      </c>
      <c r="DQ360" s="3">
        <f t="shared" si="692"/>
        <v>0</v>
      </c>
      <c r="DR360" s="3">
        <f t="shared" si="692"/>
        <v>0</v>
      </c>
      <c r="DS360" s="3">
        <f t="shared" si="692"/>
        <v>0</v>
      </c>
      <c r="DT360" s="3">
        <f t="shared" si="692"/>
        <v>0</v>
      </c>
      <c r="DU360" s="3">
        <f t="shared" si="692"/>
        <v>0</v>
      </c>
      <c r="DV360" s="3">
        <f t="shared" si="692"/>
        <v>0</v>
      </c>
      <c r="DW360" s="3">
        <f t="shared" si="692"/>
        <v>0</v>
      </c>
      <c r="DX360" s="3">
        <f t="shared" si="692"/>
        <v>0</v>
      </c>
      <c r="DY360" s="3">
        <f t="shared" si="692"/>
        <v>0</v>
      </c>
      <c r="DZ360" s="3">
        <f t="shared" si="692"/>
        <v>0</v>
      </c>
      <c r="EA360" s="3">
        <f t="shared" si="692"/>
        <v>0</v>
      </c>
      <c r="EB360" s="3">
        <f t="shared" si="692"/>
        <v>0</v>
      </c>
      <c r="EC360" s="3">
        <f t="shared" si="692"/>
        <v>0</v>
      </c>
      <c r="ED360" s="3">
        <f t="shared" si="692"/>
        <v>0</v>
      </c>
      <c r="EE360" s="3">
        <f t="shared" si="692"/>
        <v>0</v>
      </c>
      <c r="EF360" s="3">
        <f t="shared" si="692"/>
        <v>0</v>
      </c>
      <c r="EG360" s="3">
        <f t="shared" si="692"/>
        <v>0</v>
      </c>
      <c r="EH360" s="3">
        <f t="shared" si="692"/>
        <v>0</v>
      </c>
      <c r="EI360" s="3">
        <f t="shared" si="692"/>
        <v>0</v>
      </c>
      <c r="EJ360" s="3">
        <f t="shared" si="692"/>
        <v>0</v>
      </c>
      <c r="EK360" s="3">
        <f t="shared" si="692"/>
        <v>0</v>
      </c>
      <c r="EL360" s="3">
        <f t="shared" si="692"/>
        <v>0</v>
      </c>
      <c r="EM360" s="3">
        <f t="shared" ref="EM360:FR360" si="693">EM381</f>
        <v>0</v>
      </c>
      <c r="EN360" s="3">
        <f t="shared" si="693"/>
        <v>0</v>
      </c>
      <c r="EO360" s="3">
        <f t="shared" si="693"/>
        <v>0</v>
      </c>
      <c r="EP360" s="3">
        <f t="shared" si="693"/>
        <v>0</v>
      </c>
      <c r="EQ360" s="3">
        <f t="shared" si="693"/>
        <v>0</v>
      </c>
      <c r="ER360" s="3">
        <f t="shared" si="693"/>
        <v>0</v>
      </c>
      <c r="ES360" s="3">
        <f t="shared" si="693"/>
        <v>0</v>
      </c>
      <c r="ET360" s="3">
        <f t="shared" si="693"/>
        <v>0</v>
      </c>
      <c r="EU360" s="3">
        <f t="shared" si="693"/>
        <v>0</v>
      </c>
      <c r="EV360" s="3">
        <f t="shared" si="693"/>
        <v>0</v>
      </c>
      <c r="EW360" s="3">
        <f t="shared" si="693"/>
        <v>0</v>
      </c>
      <c r="EX360" s="3">
        <f t="shared" si="693"/>
        <v>0</v>
      </c>
      <c r="EY360" s="3">
        <f t="shared" si="693"/>
        <v>0</v>
      </c>
      <c r="EZ360" s="3">
        <f t="shared" si="693"/>
        <v>0</v>
      </c>
      <c r="FA360" s="3">
        <f t="shared" si="693"/>
        <v>0</v>
      </c>
      <c r="FB360" s="3">
        <f t="shared" si="693"/>
        <v>0</v>
      </c>
      <c r="FC360" s="3">
        <f t="shared" si="693"/>
        <v>0</v>
      </c>
      <c r="FD360" s="3">
        <f t="shared" si="693"/>
        <v>0</v>
      </c>
      <c r="FE360" s="3">
        <f t="shared" si="693"/>
        <v>0</v>
      </c>
      <c r="FF360" s="3">
        <f t="shared" si="693"/>
        <v>0</v>
      </c>
      <c r="FG360" s="3">
        <f t="shared" si="693"/>
        <v>0</v>
      </c>
      <c r="FH360" s="3">
        <f t="shared" si="693"/>
        <v>0</v>
      </c>
      <c r="FI360" s="3">
        <f t="shared" si="693"/>
        <v>0</v>
      </c>
      <c r="FJ360" s="3">
        <f t="shared" si="693"/>
        <v>0</v>
      </c>
      <c r="FK360" s="3">
        <f t="shared" si="693"/>
        <v>0</v>
      </c>
      <c r="FL360" s="3">
        <f t="shared" si="693"/>
        <v>0</v>
      </c>
      <c r="FM360" s="3">
        <f t="shared" si="693"/>
        <v>0</v>
      </c>
      <c r="FN360" s="3">
        <f t="shared" si="693"/>
        <v>0</v>
      </c>
      <c r="FO360" s="3">
        <f t="shared" si="693"/>
        <v>0</v>
      </c>
      <c r="FP360" s="3">
        <f t="shared" si="693"/>
        <v>0</v>
      </c>
      <c r="FQ360" s="3">
        <f t="shared" si="693"/>
        <v>0</v>
      </c>
      <c r="FR360" s="3">
        <f t="shared" si="693"/>
        <v>0</v>
      </c>
      <c r="FS360" s="3">
        <f t="shared" ref="FS360:GX360" si="694">FS381</f>
        <v>0</v>
      </c>
      <c r="FT360" s="3">
        <f t="shared" si="694"/>
        <v>0</v>
      </c>
      <c r="FU360" s="3">
        <f t="shared" si="694"/>
        <v>0</v>
      </c>
      <c r="FV360" s="3">
        <f t="shared" si="694"/>
        <v>0</v>
      </c>
      <c r="FW360" s="3">
        <f t="shared" si="694"/>
        <v>0</v>
      </c>
      <c r="FX360" s="3">
        <f t="shared" si="694"/>
        <v>0</v>
      </c>
      <c r="FY360" s="3">
        <f t="shared" si="694"/>
        <v>0</v>
      </c>
      <c r="FZ360" s="3">
        <f t="shared" si="694"/>
        <v>0</v>
      </c>
      <c r="GA360" s="3">
        <f t="shared" si="694"/>
        <v>0</v>
      </c>
      <c r="GB360" s="3">
        <f t="shared" si="694"/>
        <v>0</v>
      </c>
      <c r="GC360" s="3">
        <f t="shared" si="694"/>
        <v>0</v>
      </c>
      <c r="GD360" s="3">
        <f t="shared" si="694"/>
        <v>0</v>
      </c>
      <c r="GE360" s="3">
        <f t="shared" si="694"/>
        <v>0</v>
      </c>
      <c r="GF360" s="3">
        <f t="shared" si="694"/>
        <v>0</v>
      </c>
      <c r="GG360" s="3">
        <f t="shared" si="694"/>
        <v>0</v>
      </c>
      <c r="GH360" s="3">
        <f t="shared" si="694"/>
        <v>0</v>
      </c>
      <c r="GI360" s="3">
        <f t="shared" si="694"/>
        <v>0</v>
      </c>
      <c r="GJ360" s="3">
        <f t="shared" si="694"/>
        <v>0</v>
      </c>
      <c r="GK360" s="3">
        <f t="shared" si="694"/>
        <v>0</v>
      </c>
      <c r="GL360" s="3">
        <f t="shared" si="694"/>
        <v>0</v>
      </c>
      <c r="GM360" s="3">
        <f t="shared" si="694"/>
        <v>0</v>
      </c>
      <c r="GN360" s="3">
        <f t="shared" si="694"/>
        <v>0</v>
      </c>
      <c r="GO360" s="3">
        <f t="shared" si="694"/>
        <v>0</v>
      </c>
      <c r="GP360" s="3">
        <f t="shared" si="694"/>
        <v>0</v>
      </c>
      <c r="GQ360" s="3">
        <f t="shared" si="694"/>
        <v>0</v>
      </c>
      <c r="GR360" s="3">
        <f t="shared" si="694"/>
        <v>0</v>
      </c>
      <c r="GS360" s="3">
        <f t="shared" si="694"/>
        <v>0</v>
      </c>
      <c r="GT360" s="3">
        <f t="shared" si="694"/>
        <v>0</v>
      </c>
      <c r="GU360" s="3">
        <f t="shared" si="694"/>
        <v>0</v>
      </c>
      <c r="GV360" s="3">
        <f t="shared" si="694"/>
        <v>0</v>
      </c>
      <c r="GW360" s="3">
        <f t="shared" si="694"/>
        <v>0</v>
      </c>
      <c r="GX360" s="3">
        <f t="shared" si="694"/>
        <v>0</v>
      </c>
    </row>
    <row r="362" spans="1:245" x14ac:dyDescent="0.2">
      <c r="A362">
        <v>19</v>
      </c>
      <c r="B362">
        <v>1</v>
      </c>
      <c r="F362" t="s">
        <v>3</v>
      </c>
      <c r="G362" t="s">
        <v>113</v>
      </c>
      <c r="H362" t="s">
        <v>3</v>
      </c>
      <c r="AA362">
        <v>1</v>
      </c>
      <c r="IK362">
        <v>0</v>
      </c>
    </row>
    <row r="363" spans="1:245" x14ac:dyDescent="0.2">
      <c r="A363">
        <v>17</v>
      </c>
      <c r="B363">
        <v>1</v>
      </c>
      <c r="C363">
        <f>ROW(SmtRes!A501)</f>
        <v>501</v>
      </c>
      <c r="D363">
        <f>ROW(EtalonRes!A699)</f>
        <v>699</v>
      </c>
      <c r="E363" t="s">
        <v>421</v>
      </c>
      <c r="F363" t="s">
        <v>422</v>
      </c>
      <c r="G363" t="s">
        <v>577</v>
      </c>
      <c r="H363" t="s">
        <v>18</v>
      </c>
      <c r="I363">
        <f>ROUND(2+1,9)</f>
        <v>3</v>
      </c>
      <c r="J363">
        <v>0</v>
      </c>
      <c r="K363">
        <f>ROUND(2+1,9)</f>
        <v>3</v>
      </c>
      <c r="O363">
        <f t="shared" ref="O363:O370" si="695">ROUND(CP363,2)</f>
        <v>2122.6799999999998</v>
      </c>
      <c r="P363">
        <f t="shared" ref="P363:P370" si="696">ROUND(CQ363*I363,2)</f>
        <v>121.44</v>
      </c>
      <c r="Q363">
        <f t="shared" ref="Q363:Q370" si="697">ROUND(CR363*I363,2)</f>
        <v>0</v>
      </c>
      <c r="R363">
        <f t="shared" ref="R363:R370" si="698">ROUND(CS363*I363,2)</f>
        <v>0</v>
      </c>
      <c r="S363">
        <f t="shared" ref="S363:S370" si="699">ROUND(CT363*I363,2)</f>
        <v>2001.24</v>
      </c>
      <c r="T363">
        <f t="shared" ref="T363:T370" si="700">ROUND(CU363*I363,2)</f>
        <v>0</v>
      </c>
      <c r="U363">
        <f t="shared" ref="U363:U370" si="701">CV363*I363</f>
        <v>2.82</v>
      </c>
      <c r="V363">
        <f t="shared" ref="V363:V370" si="702">CW363*I363</f>
        <v>0</v>
      </c>
      <c r="W363">
        <f t="shared" ref="W363:W370" si="703">ROUND(CX363*I363,2)</f>
        <v>0</v>
      </c>
      <c r="X363">
        <f t="shared" ref="X363:Y370" si="704">ROUND(CY363,2)</f>
        <v>1400.87</v>
      </c>
      <c r="Y363">
        <f t="shared" si="704"/>
        <v>200.12</v>
      </c>
      <c r="AA363">
        <v>1473083510</v>
      </c>
      <c r="AB363">
        <f t="shared" ref="AB363:AB370" si="705">ROUND((AC363+AD363+AF363),6)</f>
        <v>707.56</v>
      </c>
      <c r="AC363">
        <f>ROUND(((ES363*2)),6)</f>
        <v>40.479999999999997</v>
      </c>
      <c r="AD363">
        <f>ROUND(((((ET363*2))-((EU363*2)))+AE363),6)</f>
        <v>0</v>
      </c>
      <c r="AE363">
        <f>ROUND(((EU363*2)),6)</f>
        <v>0</v>
      </c>
      <c r="AF363">
        <f>ROUND(((EV363*2)),6)</f>
        <v>667.08</v>
      </c>
      <c r="AG363">
        <f t="shared" ref="AG363:AG370" si="706">ROUND((AP363),6)</f>
        <v>0</v>
      </c>
      <c r="AH363">
        <f>((EW363*2))</f>
        <v>0.94</v>
      </c>
      <c r="AI363">
        <f>((EX363*2))</f>
        <v>0</v>
      </c>
      <c r="AJ363">
        <f t="shared" ref="AJ363:AJ370" si="707">(AS363)</f>
        <v>0</v>
      </c>
      <c r="AK363">
        <v>353.78</v>
      </c>
      <c r="AL363">
        <v>20.239999999999998</v>
      </c>
      <c r="AM363">
        <v>0</v>
      </c>
      <c r="AN363">
        <v>0</v>
      </c>
      <c r="AO363">
        <v>333.54</v>
      </c>
      <c r="AP363">
        <v>0</v>
      </c>
      <c r="AQ363">
        <v>0.47</v>
      </c>
      <c r="AR363">
        <v>0</v>
      </c>
      <c r="AS363">
        <v>0</v>
      </c>
      <c r="AT363">
        <v>70</v>
      </c>
      <c r="AU363">
        <v>10</v>
      </c>
      <c r="AV363">
        <v>1</v>
      </c>
      <c r="AW363">
        <v>1</v>
      </c>
      <c r="AZ363">
        <v>1</v>
      </c>
      <c r="BA363">
        <v>1</v>
      </c>
      <c r="BB363">
        <v>1</v>
      </c>
      <c r="BC363">
        <v>1</v>
      </c>
      <c r="BD363" t="s">
        <v>3</v>
      </c>
      <c r="BE363" t="s">
        <v>3</v>
      </c>
      <c r="BF363" t="s">
        <v>3</v>
      </c>
      <c r="BG363" t="s">
        <v>3</v>
      </c>
      <c r="BH363">
        <v>0</v>
      </c>
      <c r="BI363">
        <v>4</v>
      </c>
      <c r="BJ363" t="s">
        <v>423</v>
      </c>
      <c r="BM363">
        <v>0</v>
      </c>
      <c r="BN363">
        <v>0</v>
      </c>
      <c r="BO363" t="s">
        <v>3</v>
      </c>
      <c r="BP363">
        <v>0</v>
      </c>
      <c r="BQ363">
        <v>1</v>
      </c>
      <c r="BR363">
        <v>0</v>
      </c>
      <c r="BS363">
        <v>1</v>
      </c>
      <c r="BT363">
        <v>1</v>
      </c>
      <c r="BU363">
        <v>1</v>
      </c>
      <c r="BV363">
        <v>1</v>
      </c>
      <c r="BW363">
        <v>1</v>
      </c>
      <c r="BX363">
        <v>1</v>
      </c>
      <c r="BY363" t="s">
        <v>3</v>
      </c>
      <c r="BZ363">
        <v>70</v>
      </c>
      <c r="CA363">
        <v>10</v>
      </c>
      <c r="CB363" t="s">
        <v>3</v>
      </c>
      <c r="CE363">
        <v>0</v>
      </c>
      <c r="CF363">
        <v>0</v>
      </c>
      <c r="CG363">
        <v>0</v>
      </c>
      <c r="CM363">
        <v>0</v>
      </c>
      <c r="CN363" t="s">
        <v>3</v>
      </c>
      <c r="CO363">
        <v>0</v>
      </c>
      <c r="CP363">
        <f t="shared" ref="CP363:CP370" si="708">(P363+Q363+S363)</f>
        <v>2122.6799999999998</v>
      </c>
      <c r="CQ363">
        <f t="shared" ref="CQ363:CQ370" si="709">(AC363*BC363*AW363)</f>
        <v>40.479999999999997</v>
      </c>
      <c r="CR363">
        <f>(((((ET363*2))*BB363-((EU363*2))*BS363)+AE363*BS363)*AV363)</f>
        <v>0</v>
      </c>
      <c r="CS363">
        <f t="shared" ref="CS363:CS370" si="710">(AE363*BS363*AV363)</f>
        <v>0</v>
      </c>
      <c r="CT363">
        <f t="shared" ref="CT363:CT370" si="711">(AF363*BA363*AV363)</f>
        <v>667.08</v>
      </c>
      <c r="CU363">
        <f t="shared" ref="CU363:CU370" si="712">AG363</f>
        <v>0</v>
      </c>
      <c r="CV363">
        <f t="shared" ref="CV363:CV370" si="713">(AH363*AV363)</f>
        <v>0.94</v>
      </c>
      <c r="CW363">
        <f t="shared" ref="CW363:CX370" si="714">AI363</f>
        <v>0</v>
      </c>
      <c r="CX363">
        <f t="shared" si="714"/>
        <v>0</v>
      </c>
      <c r="CY363">
        <f t="shared" ref="CY363:CY370" si="715">((S363*BZ363)/100)</f>
        <v>1400.8679999999999</v>
      </c>
      <c r="CZ363">
        <f t="shared" ref="CZ363:CZ370" si="716">((S363*CA363)/100)</f>
        <v>200.12400000000002</v>
      </c>
      <c r="DC363" t="s">
        <v>3</v>
      </c>
      <c r="DD363" t="s">
        <v>228</v>
      </c>
      <c r="DE363" t="s">
        <v>228</v>
      </c>
      <c r="DF363" t="s">
        <v>228</v>
      </c>
      <c r="DG363" t="s">
        <v>228</v>
      </c>
      <c r="DH363" t="s">
        <v>3</v>
      </c>
      <c r="DI363" t="s">
        <v>228</v>
      </c>
      <c r="DJ363" t="s">
        <v>228</v>
      </c>
      <c r="DK363" t="s">
        <v>3</v>
      </c>
      <c r="DL363" t="s">
        <v>3</v>
      </c>
      <c r="DM363" t="s">
        <v>3</v>
      </c>
      <c r="DN363">
        <v>0</v>
      </c>
      <c r="DO363">
        <v>0</v>
      </c>
      <c r="DP363">
        <v>1</v>
      </c>
      <c r="DQ363">
        <v>1</v>
      </c>
      <c r="DU363">
        <v>16987630</v>
      </c>
      <c r="DV363" t="s">
        <v>18</v>
      </c>
      <c r="DW363" t="s">
        <v>18</v>
      </c>
      <c r="DX363">
        <v>1</v>
      </c>
      <c r="DZ363" t="s">
        <v>3</v>
      </c>
      <c r="EA363" t="s">
        <v>3</v>
      </c>
      <c r="EB363" t="s">
        <v>3</v>
      </c>
      <c r="EC363" t="s">
        <v>3</v>
      </c>
      <c r="EE363">
        <v>1441815344</v>
      </c>
      <c r="EF363">
        <v>1</v>
      </c>
      <c r="EG363" t="s">
        <v>20</v>
      </c>
      <c r="EH363">
        <v>0</v>
      </c>
      <c r="EI363" t="s">
        <v>3</v>
      </c>
      <c r="EJ363">
        <v>4</v>
      </c>
      <c r="EK363">
        <v>0</v>
      </c>
      <c r="EL363" t="s">
        <v>21</v>
      </c>
      <c r="EM363" t="s">
        <v>22</v>
      </c>
      <c r="EO363" t="s">
        <v>3</v>
      </c>
      <c r="EQ363">
        <v>0</v>
      </c>
      <c r="ER363">
        <v>353.78</v>
      </c>
      <c r="ES363">
        <v>20.239999999999998</v>
      </c>
      <c r="ET363">
        <v>0</v>
      </c>
      <c r="EU363">
        <v>0</v>
      </c>
      <c r="EV363">
        <v>333.54</v>
      </c>
      <c r="EW363">
        <v>0.47</v>
      </c>
      <c r="EX363">
        <v>0</v>
      </c>
      <c r="EY363">
        <v>0</v>
      </c>
      <c r="FQ363">
        <v>0</v>
      </c>
      <c r="FR363">
        <f t="shared" ref="FR363:FR370" si="717">ROUND(IF(BI363=3,GM363,0),2)</f>
        <v>0</v>
      </c>
      <c r="FS363">
        <v>0</v>
      </c>
      <c r="FX363">
        <v>70</v>
      </c>
      <c r="FY363">
        <v>10</v>
      </c>
      <c r="GA363" t="s">
        <v>3</v>
      </c>
      <c r="GD363">
        <v>0</v>
      </c>
      <c r="GF363">
        <v>-1837579719</v>
      </c>
      <c r="GG363">
        <v>2</v>
      </c>
      <c r="GH363">
        <v>1</v>
      </c>
      <c r="GI363">
        <v>-2</v>
      </c>
      <c r="GJ363">
        <v>0</v>
      </c>
      <c r="GK363">
        <f>ROUND(R363*(R12)/100,2)</f>
        <v>0</v>
      </c>
      <c r="GL363">
        <f t="shared" ref="GL363:GL370" si="718">ROUND(IF(AND(BH363=3,BI363=3,FS363&lt;&gt;0),P363,0),2)</f>
        <v>0</v>
      </c>
      <c r="GM363">
        <f t="shared" ref="GM363:GM370" si="719">ROUND(O363+X363+Y363+GK363,2)+GX363</f>
        <v>3723.67</v>
      </c>
      <c r="GN363">
        <f t="shared" ref="GN363:GN370" si="720">IF(OR(BI363=0,BI363=1),GM363-GX363,0)</f>
        <v>0</v>
      </c>
      <c r="GO363">
        <f t="shared" ref="GO363:GO370" si="721">IF(BI363=2,GM363-GX363,0)</f>
        <v>0</v>
      </c>
      <c r="GP363">
        <f t="shared" ref="GP363:GP370" si="722">IF(BI363=4,GM363-GX363,0)</f>
        <v>3723.67</v>
      </c>
      <c r="GR363">
        <v>0</v>
      </c>
      <c r="GS363">
        <v>3</v>
      </c>
      <c r="GT363">
        <v>0</v>
      </c>
      <c r="GU363" t="s">
        <v>3</v>
      </c>
      <c r="GV363">
        <f t="shared" ref="GV363:GV370" si="723">ROUND((GT363),6)</f>
        <v>0</v>
      </c>
      <c r="GW363">
        <v>1</v>
      </c>
      <c r="GX363">
        <f t="shared" ref="GX363:GX370" si="724">ROUND(HC363*I363,2)</f>
        <v>0</v>
      </c>
      <c r="HA363">
        <v>0</v>
      </c>
      <c r="HB363">
        <v>0</v>
      </c>
      <c r="HC363">
        <f t="shared" ref="HC363:HC370" si="725">GV363*GW363</f>
        <v>0</v>
      </c>
      <c r="HE363" t="s">
        <v>3</v>
      </c>
      <c r="HF363" t="s">
        <v>3</v>
      </c>
      <c r="HM363" t="s">
        <v>3</v>
      </c>
      <c r="HN363" t="s">
        <v>3</v>
      </c>
      <c r="HO363" t="s">
        <v>3</v>
      </c>
      <c r="HP363" t="s">
        <v>3</v>
      </c>
      <c r="HQ363" t="s">
        <v>3</v>
      </c>
      <c r="IK363">
        <v>0</v>
      </c>
    </row>
    <row r="364" spans="1:245" x14ac:dyDescent="0.2">
      <c r="A364">
        <v>17</v>
      </c>
      <c r="B364">
        <v>1</v>
      </c>
      <c r="C364">
        <f>ROW(SmtRes!A504)</f>
        <v>504</v>
      </c>
      <c r="D364">
        <f>ROW(EtalonRes!A702)</f>
        <v>702</v>
      </c>
      <c r="E364" t="s">
        <v>424</v>
      </c>
      <c r="F364" t="s">
        <v>425</v>
      </c>
      <c r="G364" t="s">
        <v>426</v>
      </c>
      <c r="H364" t="s">
        <v>38</v>
      </c>
      <c r="I364">
        <f>ROUND((2+2)/10,9)</f>
        <v>0.4</v>
      </c>
      <c r="J364">
        <v>0</v>
      </c>
      <c r="K364">
        <f>ROUND((2+2)/10,9)</f>
        <v>0.4</v>
      </c>
      <c r="O364">
        <f t="shared" si="695"/>
        <v>7110.51</v>
      </c>
      <c r="P364">
        <f t="shared" si="696"/>
        <v>13.91</v>
      </c>
      <c r="Q364">
        <f t="shared" si="697"/>
        <v>0</v>
      </c>
      <c r="R364">
        <f t="shared" si="698"/>
        <v>0</v>
      </c>
      <c r="S364">
        <f t="shared" si="699"/>
        <v>7096.6</v>
      </c>
      <c r="T364">
        <f t="shared" si="700"/>
        <v>0</v>
      </c>
      <c r="U364">
        <f t="shared" si="701"/>
        <v>10</v>
      </c>
      <c r="V364">
        <f t="shared" si="702"/>
        <v>0</v>
      </c>
      <c r="W364">
        <f t="shared" si="703"/>
        <v>0</v>
      </c>
      <c r="X364">
        <f t="shared" si="704"/>
        <v>4967.62</v>
      </c>
      <c r="Y364">
        <f t="shared" si="704"/>
        <v>709.66</v>
      </c>
      <c r="AA364">
        <v>1473083510</v>
      </c>
      <c r="AB364">
        <f t="shared" si="705"/>
        <v>17776.28</v>
      </c>
      <c r="AC364">
        <f>ROUND(((ES364*2)),6)</f>
        <v>34.78</v>
      </c>
      <c r="AD364">
        <f>ROUND(((((ET364*2))-((EU364*2)))+AE364),6)</f>
        <v>0</v>
      </c>
      <c r="AE364">
        <f>ROUND(((EU364*2)),6)</f>
        <v>0</v>
      </c>
      <c r="AF364">
        <f>ROUND(((EV364*2)),6)</f>
        <v>17741.5</v>
      </c>
      <c r="AG364">
        <f t="shared" si="706"/>
        <v>0</v>
      </c>
      <c r="AH364">
        <f>((EW364*2))</f>
        <v>25</v>
      </c>
      <c r="AI364">
        <f>((EX364*2))</f>
        <v>0</v>
      </c>
      <c r="AJ364">
        <f t="shared" si="707"/>
        <v>0</v>
      </c>
      <c r="AK364">
        <v>8888.14</v>
      </c>
      <c r="AL364">
        <v>17.39</v>
      </c>
      <c r="AM364">
        <v>0</v>
      </c>
      <c r="AN364">
        <v>0</v>
      </c>
      <c r="AO364">
        <v>8870.75</v>
      </c>
      <c r="AP364">
        <v>0</v>
      </c>
      <c r="AQ364">
        <v>12.5</v>
      </c>
      <c r="AR364">
        <v>0</v>
      </c>
      <c r="AS364">
        <v>0</v>
      </c>
      <c r="AT364">
        <v>70</v>
      </c>
      <c r="AU364">
        <v>10</v>
      </c>
      <c r="AV364">
        <v>1</v>
      </c>
      <c r="AW364">
        <v>1</v>
      </c>
      <c r="AZ364">
        <v>1</v>
      </c>
      <c r="BA364">
        <v>1</v>
      </c>
      <c r="BB364">
        <v>1</v>
      </c>
      <c r="BC364">
        <v>1</v>
      </c>
      <c r="BD364" t="s">
        <v>3</v>
      </c>
      <c r="BE364" t="s">
        <v>3</v>
      </c>
      <c r="BF364" t="s">
        <v>3</v>
      </c>
      <c r="BG364" t="s">
        <v>3</v>
      </c>
      <c r="BH364">
        <v>0</v>
      </c>
      <c r="BI364">
        <v>4</v>
      </c>
      <c r="BJ364" t="s">
        <v>427</v>
      </c>
      <c r="BM364">
        <v>0</v>
      </c>
      <c r="BN364">
        <v>0</v>
      </c>
      <c r="BO364" t="s">
        <v>3</v>
      </c>
      <c r="BP364">
        <v>0</v>
      </c>
      <c r="BQ364">
        <v>1</v>
      </c>
      <c r="BR364">
        <v>0</v>
      </c>
      <c r="BS364">
        <v>1</v>
      </c>
      <c r="BT364">
        <v>1</v>
      </c>
      <c r="BU364">
        <v>1</v>
      </c>
      <c r="BV364">
        <v>1</v>
      </c>
      <c r="BW364">
        <v>1</v>
      </c>
      <c r="BX364">
        <v>1</v>
      </c>
      <c r="BY364" t="s">
        <v>3</v>
      </c>
      <c r="BZ364">
        <v>70</v>
      </c>
      <c r="CA364">
        <v>10</v>
      </c>
      <c r="CB364" t="s">
        <v>3</v>
      </c>
      <c r="CE364">
        <v>0</v>
      </c>
      <c r="CF364">
        <v>0</v>
      </c>
      <c r="CG364">
        <v>0</v>
      </c>
      <c r="CM364">
        <v>0</v>
      </c>
      <c r="CN364" t="s">
        <v>3</v>
      </c>
      <c r="CO364">
        <v>0</v>
      </c>
      <c r="CP364">
        <f t="shared" si="708"/>
        <v>7110.51</v>
      </c>
      <c r="CQ364">
        <f t="shared" si="709"/>
        <v>34.78</v>
      </c>
      <c r="CR364">
        <f>(((((ET364*2))*BB364-((EU364*2))*BS364)+AE364*BS364)*AV364)</f>
        <v>0</v>
      </c>
      <c r="CS364">
        <f t="shared" si="710"/>
        <v>0</v>
      </c>
      <c r="CT364">
        <f t="shared" si="711"/>
        <v>17741.5</v>
      </c>
      <c r="CU364">
        <f t="shared" si="712"/>
        <v>0</v>
      </c>
      <c r="CV364">
        <f t="shared" si="713"/>
        <v>25</v>
      </c>
      <c r="CW364">
        <f t="shared" si="714"/>
        <v>0</v>
      </c>
      <c r="CX364">
        <f t="shared" si="714"/>
        <v>0</v>
      </c>
      <c r="CY364">
        <f t="shared" si="715"/>
        <v>4967.62</v>
      </c>
      <c r="CZ364">
        <f t="shared" si="716"/>
        <v>709.66</v>
      </c>
      <c r="DC364" t="s">
        <v>3</v>
      </c>
      <c r="DD364" t="s">
        <v>228</v>
      </c>
      <c r="DE364" t="s">
        <v>228</v>
      </c>
      <c r="DF364" t="s">
        <v>228</v>
      </c>
      <c r="DG364" t="s">
        <v>228</v>
      </c>
      <c r="DH364" t="s">
        <v>3</v>
      </c>
      <c r="DI364" t="s">
        <v>228</v>
      </c>
      <c r="DJ364" t="s">
        <v>228</v>
      </c>
      <c r="DK364" t="s">
        <v>3</v>
      </c>
      <c r="DL364" t="s">
        <v>3</v>
      </c>
      <c r="DM364" t="s">
        <v>3</v>
      </c>
      <c r="DN364">
        <v>0</v>
      </c>
      <c r="DO364">
        <v>0</v>
      </c>
      <c r="DP364">
        <v>1</v>
      </c>
      <c r="DQ364">
        <v>1</v>
      </c>
      <c r="DU364">
        <v>16987630</v>
      </c>
      <c r="DV364" t="s">
        <v>38</v>
      </c>
      <c r="DW364" t="s">
        <v>38</v>
      </c>
      <c r="DX364">
        <v>10</v>
      </c>
      <c r="DZ364" t="s">
        <v>3</v>
      </c>
      <c r="EA364" t="s">
        <v>3</v>
      </c>
      <c r="EB364" t="s">
        <v>3</v>
      </c>
      <c r="EC364" t="s">
        <v>3</v>
      </c>
      <c r="EE364">
        <v>1441815344</v>
      </c>
      <c r="EF364">
        <v>1</v>
      </c>
      <c r="EG364" t="s">
        <v>20</v>
      </c>
      <c r="EH364">
        <v>0</v>
      </c>
      <c r="EI364" t="s">
        <v>3</v>
      </c>
      <c r="EJ364">
        <v>4</v>
      </c>
      <c r="EK364">
        <v>0</v>
      </c>
      <c r="EL364" t="s">
        <v>21</v>
      </c>
      <c r="EM364" t="s">
        <v>22</v>
      </c>
      <c r="EO364" t="s">
        <v>3</v>
      </c>
      <c r="EQ364">
        <v>0</v>
      </c>
      <c r="ER364">
        <v>8888.14</v>
      </c>
      <c r="ES364">
        <v>17.39</v>
      </c>
      <c r="ET364">
        <v>0</v>
      </c>
      <c r="EU364">
        <v>0</v>
      </c>
      <c r="EV364">
        <v>8870.75</v>
      </c>
      <c r="EW364">
        <v>12.5</v>
      </c>
      <c r="EX364">
        <v>0</v>
      </c>
      <c r="EY364">
        <v>0</v>
      </c>
      <c r="FQ364">
        <v>0</v>
      </c>
      <c r="FR364">
        <f t="shared" si="717"/>
        <v>0</v>
      </c>
      <c r="FS364">
        <v>0</v>
      </c>
      <c r="FX364">
        <v>70</v>
      </c>
      <c r="FY364">
        <v>10</v>
      </c>
      <c r="GA364" t="s">
        <v>3</v>
      </c>
      <c r="GD364">
        <v>0</v>
      </c>
      <c r="GF364">
        <v>-926376186</v>
      </c>
      <c r="GG364">
        <v>2</v>
      </c>
      <c r="GH364">
        <v>1</v>
      </c>
      <c r="GI364">
        <v>-2</v>
      </c>
      <c r="GJ364">
        <v>0</v>
      </c>
      <c r="GK364">
        <f>ROUND(R364*(R12)/100,2)</f>
        <v>0</v>
      </c>
      <c r="GL364">
        <f t="shared" si="718"/>
        <v>0</v>
      </c>
      <c r="GM364">
        <f t="shared" si="719"/>
        <v>12787.79</v>
      </c>
      <c r="GN364">
        <f t="shared" si="720"/>
        <v>0</v>
      </c>
      <c r="GO364">
        <f t="shared" si="721"/>
        <v>0</v>
      </c>
      <c r="GP364">
        <f t="shared" si="722"/>
        <v>12787.79</v>
      </c>
      <c r="GR364">
        <v>0</v>
      </c>
      <c r="GS364">
        <v>3</v>
      </c>
      <c r="GT364">
        <v>0</v>
      </c>
      <c r="GU364" t="s">
        <v>3</v>
      </c>
      <c r="GV364">
        <f t="shared" si="723"/>
        <v>0</v>
      </c>
      <c r="GW364">
        <v>1</v>
      </c>
      <c r="GX364">
        <f t="shared" si="724"/>
        <v>0</v>
      </c>
      <c r="HA364">
        <v>0</v>
      </c>
      <c r="HB364">
        <v>0</v>
      </c>
      <c r="HC364">
        <f t="shared" si="725"/>
        <v>0</v>
      </c>
      <c r="HE364" t="s">
        <v>3</v>
      </c>
      <c r="HF364" t="s">
        <v>3</v>
      </c>
      <c r="HM364" t="s">
        <v>3</v>
      </c>
      <c r="HN364" t="s">
        <v>3</v>
      </c>
      <c r="HO364" t="s">
        <v>3</v>
      </c>
      <c r="HP364" t="s">
        <v>3</v>
      </c>
      <c r="HQ364" t="s">
        <v>3</v>
      </c>
      <c r="IK364">
        <v>0</v>
      </c>
    </row>
    <row r="365" spans="1:245" x14ac:dyDescent="0.2">
      <c r="A365">
        <v>17</v>
      </c>
      <c r="B365">
        <v>1</v>
      </c>
      <c r="D365">
        <f>ROW(EtalonRes!A704)</f>
        <v>704</v>
      </c>
      <c r="E365" t="s">
        <v>3</v>
      </c>
      <c r="F365" t="s">
        <v>82</v>
      </c>
      <c r="G365" t="s">
        <v>428</v>
      </c>
      <c r="H365" t="s">
        <v>38</v>
      </c>
      <c r="I365">
        <f>ROUND((2)/10,9)</f>
        <v>0.2</v>
      </c>
      <c r="J365">
        <v>0</v>
      </c>
      <c r="K365">
        <f>ROUND((2)/10,9)</f>
        <v>0.2</v>
      </c>
      <c r="O365">
        <f t="shared" si="695"/>
        <v>111.21</v>
      </c>
      <c r="P365">
        <f t="shared" si="696"/>
        <v>0.06</v>
      </c>
      <c r="Q365">
        <f t="shared" si="697"/>
        <v>0</v>
      </c>
      <c r="R365">
        <f t="shared" si="698"/>
        <v>0</v>
      </c>
      <c r="S365">
        <f t="shared" si="699"/>
        <v>111.15</v>
      </c>
      <c r="T365">
        <f t="shared" si="700"/>
        <v>0</v>
      </c>
      <c r="U365">
        <f t="shared" si="701"/>
        <v>0.18000000000000002</v>
      </c>
      <c r="V365">
        <f t="shared" si="702"/>
        <v>0</v>
      </c>
      <c r="W365">
        <f t="shared" si="703"/>
        <v>0</v>
      </c>
      <c r="X365">
        <f t="shared" si="704"/>
        <v>77.81</v>
      </c>
      <c r="Y365">
        <f t="shared" si="704"/>
        <v>11.12</v>
      </c>
      <c r="AA365">
        <v>-1</v>
      </c>
      <c r="AB365">
        <f t="shared" si="705"/>
        <v>556.04999999999995</v>
      </c>
      <c r="AC365">
        <f>ROUND((ES365),6)</f>
        <v>0.31</v>
      </c>
      <c r="AD365">
        <f>ROUND((((ET365)-(EU365))+AE365),6)</f>
        <v>0</v>
      </c>
      <c r="AE365">
        <f>ROUND((EU365),6)</f>
        <v>0</v>
      </c>
      <c r="AF365">
        <f>ROUND((EV365),6)</f>
        <v>555.74</v>
      </c>
      <c r="AG365">
        <f t="shared" si="706"/>
        <v>0</v>
      </c>
      <c r="AH365">
        <f>(EW365)</f>
        <v>0.9</v>
      </c>
      <c r="AI365">
        <f>(EX365)</f>
        <v>0</v>
      </c>
      <c r="AJ365">
        <f t="shared" si="707"/>
        <v>0</v>
      </c>
      <c r="AK365">
        <v>556.04999999999995</v>
      </c>
      <c r="AL365">
        <v>0.31</v>
      </c>
      <c r="AM365">
        <v>0</v>
      </c>
      <c r="AN365">
        <v>0</v>
      </c>
      <c r="AO365">
        <v>555.74</v>
      </c>
      <c r="AP365">
        <v>0</v>
      </c>
      <c r="AQ365">
        <v>0.9</v>
      </c>
      <c r="AR365">
        <v>0</v>
      </c>
      <c r="AS365">
        <v>0</v>
      </c>
      <c r="AT365">
        <v>70</v>
      </c>
      <c r="AU365">
        <v>10</v>
      </c>
      <c r="AV365">
        <v>1</v>
      </c>
      <c r="AW365">
        <v>1</v>
      </c>
      <c r="AZ365">
        <v>1</v>
      </c>
      <c r="BA365">
        <v>1</v>
      </c>
      <c r="BB365">
        <v>1</v>
      </c>
      <c r="BC365">
        <v>1</v>
      </c>
      <c r="BD365" t="s">
        <v>3</v>
      </c>
      <c r="BE365" t="s">
        <v>3</v>
      </c>
      <c r="BF365" t="s">
        <v>3</v>
      </c>
      <c r="BG365" t="s">
        <v>3</v>
      </c>
      <c r="BH365">
        <v>0</v>
      </c>
      <c r="BI365">
        <v>4</v>
      </c>
      <c r="BJ365" t="s">
        <v>84</v>
      </c>
      <c r="BM365">
        <v>0</v>
      </c>
      <c r="BN365">
        <v>0</v>
      </c>
      <c r="BO365" t="s">
        <v>3</v>
      </c>
      <c r="BP365">
        <v>0</v>
      </c>
      <c r="BQ365">
        <v>1</v>
      </c>
      <c r="BR365">
        <v>0</v>
      </c>
      <c r="BS365">
        <v>1</v>
      </c>
      <c r="BT365">
        <v>1</v>
      </c>
      <c r="BU365">
        <v>1</v>
      </c>
      <c r="BV365">
        <v>1</v>
      </c>
      <c r="BW365">
        <v>1</v>
      </c>
      <c r="BX365">
        <v>1</v>
      </c>
      <c r="BY365" t="s">
        <v>3</v>
      </c>
      <c r="BZ365">
        <v>70</v>
      </c>
      <c r="CA365">
        <v>10</v>
      </c>
      <c r="CB365" t="s">
        <v>3</v>
      </c>
      <c r="CE365">
        <v>0</v>
      </c>
      <c r="CF365">
        <v>0</v>
      </c>
      <c r="CG365">
        <v>0</v>
      </c>
      <c r="CM365">
        <v>0</v>
      </c>
      <c r="CN365" t="s">
        <v>3</v>
      </c>
      <c r="CO365">
        <v>0</v>
      </c>
      <c r="CP365">
        <f t="shared" si="708"/>
        <v>111.21000000000001</v>
      </c>
      <c r="CQ365">
        <f t="shared" si="709"/>
        <v>0.31</v>
      </c>
      <c r="CR365">
        <f>((((ET365)*BB365-(EU365)*BS365)+AE365*BS365)*AV365)</f>
        <v>0</v>
      </c>
      <c r="CS365">
        <f t="shared" si="710"/>
        <v>0</v>
      </c>
      <c r="CT365">
        <f t="shared" si="711"/>
        <v>555.74</v>
      </c>
      <c r="CU365">
        <f t="shared" si="712"/>
        <v>0</v>
      </c>
      <c r="CV365">
        <f t="shared" si="713"/>
        <v>0.9</v>
      </c>
      <c r="CW365">
        <f t="shared" si="714"/>
        <v>0</v>
      </c>
      <c r="CX365">
        <f t="shared" si="714"/>
        <v>0</v>
      </c>
      <c r="CY365">
        <f t="shared" si="715"/>
        <v>77.805000000000007</v>
      </c>
      <c r="CZ365">
        <f t="shared" si="716"/>
        <v>11.115</v>
      </c>
      <c r="DC365" t="s">
        <v>3</v>
      </c>
      <c r="DD365" t="s">
        <v>3</v>
      </c>
      <c r="DE365" t="s">
        <v>3</v>
      </c>
      <c r="DF365" t="s">
        <v>3</v>
      </c>
      <c r="DG365" t="s">
        <v>3</v>
      </c>
      <c r="DH365" t="s">
        <v>3</v>
      </c>
      <c r="DI365" t="s">
        <v>3</v>
      </c>
      <c r="DJ365" t="s">
        <v>3</v>
      </c>
      <c r="DK365" t="s">
        <v>3</v>
      </c>
      <c r="DL365" t="s">
        <v>3</v>
      </c>
      <c r="DM365" t="s">
        <v>3</v>
      </c>
      <c r="DN365">
        <v>0</v>
      </c>
      <c r="DO365">
        <v>0</v>
      </c>
      <c r="DP365">
        <v>1</v>
      </c>
      <c r="DQ365">
        <v>1</v>
      </c>
      <c r="DU365">
        <v>16987630</v>
      </c>
      <c r="DV365" t="s">
        <v>38</v>
      </c>
      <c r="DW365" t="s">
        <v>38</v>
      </c>
      <c r="DX365">
        <v>10</v>
      </c>
      <c r="DZ365" t="s">
        <v>3</v>
      </c>
      <c r="EA365" t="s">
        <v>3</v>
      </c>
      <c r="EB365" t="s">
        <v>3</v>
      </c>
      <c r="EC365" t="s">
        <v>3</v>
      </c>
      <c r="EE365">
        <v>1441815344</v>
      </c>
      <c r="EF365">
        <v>1</v>
      </c>
      <c r="EG365" t="s">
        <v>20</v>
      </c>
      <c r="EH365">
        <v>0</v>
      </c>
      <c r="EI365" t="s">
        <v>3</v>
      </c>
      <c r="EJ365">
        <v>4</v>
      </c>
      <c r="EK365">
        <v>0</v>
      </c>
      <c r="EL365" t="s">
        <v>21</v>
      </c>
      <c r="EM365" t="s">
        <v>22</v>
      </c>
      <c r="EO365" t="s">
        <v>3</v>
      </c>
      <c r="EQ365">
        <v>1024</v>
      </c>
      <c r="ER365">
        <v>556.04999999999995</v>
      </c>
      <c r="ES365">
        <v>0.31</v>
      </c>
      <c r="ET365">
        <v>0</v>
      </c>
      <c r="EU365">
        <v>0</v>
      </c>
      <c r="EV365">
        <v>555.74</v>
      </c>
      <c r="EW365">
        <v>0.9</v>
      </c>
      <c r="EX365">
        <v>0</v>
      </c>
      <c r="EY365">
        <v>0</v>
      </c>
      <c r="FQ365">
        <v>0</v>
      </c>
      <c r="FR365">
        <f t="shared" si="717"/>
        <v>0</v>
      </c>
      <c r="FS365">
        <v>0</v>
      </c>
      <c r="FX365">
        <v>70</v>
      </c>
      <c r="FY365">
        <v>10</v>
      </c>
      <c r="GA365" t="s">
        <v>3</v>
      </c>
      <c r="GD365">
        <v>0</v>
      </c>
      <c r="GF365">
        <v>291161601</v>
      </c>
      <c r="GG365">
        <v>2</v>
      </c>
      <c r="GH365">
        <v>1</v>
      </c>
      <c r="GI365">
        <v>-2</v>
      </c>
      <c r="GJ365">
        <v>0</v>
      </c>
      <c r="GK365">
        <f>ROUND(R365*(R12)/100,2)</f>
        <v>0</v>
      </c>
      <c r="GL365">
        <f t="shared" si="718"/>
        <v>0</v>
      </c>
      <c r="GM365">
        <f t="shared" si="719"/>
        <v>200.14</v>
      </c>
      <c r="GN365">
        <f t="shared" si="720"/>
        <v>0</v>
      </c>
      <c r="GO365">
        <f t="shared" si="721"/>
        <v>0</v>
      </c>
      <c r="GP365">
        <f t="shared" si="722"/>
        <v>200.14</v>
      </c>
      <c r="GR365">
        <v>0</v>
      </c>
      <c r="GS365">
        <v>3</v>
      </c>
      <c r="GT365">
        <v>0</v>
      </c>
      <c r="GU365" t="s">
        <v>3</v>
      </c>
      <c r="GV365">
        <f t="shared" si="723"/>
        <v>0</v>
      </c>
      <c r="GW365">
        <v>1</v>
      </c>
      <c r="GX365">
        <f t="shared" si="724"/>
        <v>0</v>
      </c>
      <c r="HA365">
        <v>0</v>
      </c>
      <c r="HB365">
        <v>0</v>
      </c>
      <c r="HC365">
        <f t="shared" si="725"/>
        <v>0</v>
      </c>
      <c r="HE365" t="s">
        <v>3</v>
      </c>
      <c r="HF365" t="s">
        <v>3</v>
      </c>
      <c r="HM365" t="s">
        <v>3</v>
      </c>
      <c r="HN365" t="s">
        <v>3</v>
      </c>
      <c r="HO365" t="s">
        <v>3</v>
      </c>
      <c r="HP365" t="s">
        <v>3</v>
      </c>
      <c r="HQ365" t="s">
        <v>3</v>
      </c>
      <c r="IK365">
        <v>0</v>
      </c>
    </row>
    <row r="366" spans="1:245" x14ac:dyDescent="0.2">
      <c r="A366">
        <v>17</v>
      </c>
      <c r="B366">
        <v>1</v>
      </c>
      <c r="C366">
        <f>ROW(SmtRes!A507)</f>
        <v>507</v>
      </c>
      <c r="D366">
        <f>ROW(EtalonRes!A707)</f>
        <v>707</v>
      </c>
      <c r="E366" t="s">
        <v>429</v>
      </c>
      <c r="F366" t="s">
        <v>425</v>
      </c>
      <c r="G366" t="s">
        <v>426</v>
      </c>
      <c r="H366" t="s">
        <v>38</v>
      </c>
      <c r="I366">
        <f>ROUND((2+2)/10,9)</f>
        <v>0.4</v>
      </c>
      <c r="J366">
        <v>0</v>
      </c>
      <c r="K366">
        <f>ROUND((2+2)/10,9)</f>
        <v>0.4</v>
      </c>
      <c r="O366">
        <f t="shared" si="695"/>
        <v>7110.51</v>
      </c>
      <c r="P366">
        <f t="shared" si="696"/>
        <v>13.91</v>
      </c>
      <c r="Q366">
        <f t="shared" si="697"/>
        <v>0</v>
      </c>
      <c r="R366">
        <f t="shared" si="698"/>
        <v>0</v>
      </c>
      <c r="S366">
        <f t="shared" si="699"/>
        <v>7096.6</v>
      </c>
      <c r="T366">
        <f t="shared" si="700"/>
        <v>0</v>
      </c>
      <c r="U366">
        <f t="shared" si="701"/>
        <v>10</v>
      </c>
      <c r="V366">
        <f t="shared" si="702"/>
        <v>0</v>
      </c>
      <c r="W366">
        <f t="shared" si="703"/>
        <v>0</v>
      </c>
      <c r="X366">
        <f t="shared" si="704"/>
        <v>4967.62</v>
      </c>
      <c r="Y366">
        <f t="shared" si="704"/>
        <v>709.66</v>
      </c>
      <c r="AA366">
        <v>1473083510</v>
      </c>
      <c r="AB366">
        <f t="shared" si="705"/>
        <v>17776.28</v>
      </c>
      <c r="AC366">
        <f>ROUND(((ES366*2)),6)</f>
        <v>34.78</v>
      </c>
      <c r="AD366">
        <f>ROUND(((((ET366*2))-((EU366*2)))+AE366),6)</f>
        <v>0</v>
      </c>
      <c r="AE366">
        <f>ROUND(((EU366*2)),6)</f>
        <v>0</v>
      </c>
      <c r="AF366">
        <f>ROUND(((EV366*2)),6)</f>
        <v>17741.5</v>
      </c>
      <c r="AG366">
        <f t="shared" si="706"/>
        <v>0</v>
      </c>
      <c r="AH366">
        <f>((EW366*2))</f>
        <v>25</v>
      </c>
      <c r="AI366">
        <f>((EX366*2))</f>
        <v>0</v>
      </c>
      <c r="AJ366">
        <f t="shared" si="707"/>
        <v>0</v>
      </c>
      <c r="AK366">
        <v>8888.14</v>
      </c>
      <c r="AL366">
        <v>17.39</v>
      </c>
      <c r="AM366">
        <v>0</v>
      </c>
      <c r="AN366">
        <v>0</v>
      </c>
      <c r="AO366">
        <v>8870.75</v>
      </c>
      <c r="AP366">
        <v>0</v>
      </c>
      <c r="AQ366">
        <v>12.5</v>
      </c>
      <c r="AR366">
        <v>0</v>
      </c>
      <c r="AS366">
        <v>0</v>
      </c>
      <c r="AT366">
        <v>70</v>
      </c>
      <c r="AU366">
        <v>10</v>
      </c>
      <c r="AV366">
        <v>1</v>
      </c>
      <c r="AW366">
        <v>1</v>
      </c>
      <c r="AZ366">
        <v>1</v>
      </c>
      <c r="BA366">
        <v>1</v>
      </c>
      <c r="BB366">
        <v>1</v>
      </c>
      <c r="BC366">
        <v>1</v>
      </c>
      <c r="BD366" t="s">
        <v>3</v>
      </c>
      <c r="BE366" t="s">
        <v>3</v>
      </c>
      <c r="BF366" t="s">
        <v>3</v>
      </c>
      <c r="BG366" t="s">
        <v>3</v>
      </c>
      <c r="BH366">
        <v>0</v>
      </c>
      <c r="BI366">
        <v>4</v>
      </c>
      <c r="BJ366" t="s">
        <v>427</v>
      </c>
      <c r="BM366">
        <v>0</v>
      </c>
      <c r="BN366">
        <v>0</v>
      </c>
      <c r="BO366" t="s">
        <v>3</v>
      </c>
      <c r="BP366">
        <v>0</v>
      </c>
      <c r="BQ366">
        <v>1</v>
      </c>
      <c r="BR366">
        <v>0</v>
      </c>
      <c r="BS366">
        <v>1</v>
      </c>
      <c r="BT366">
        <v>1</v>
      </c>
      <c r="BU366">
        <v>1</v>
      </c>
      <c r="BV366">
        <v>1</v>
      </c>
      <c r="BW366">
        <v>1</v>
      </c>
      <c r="BX366">
        <v>1</v>
      </c>
      <c r="BY366" t="s">
        <v>3</v>
      </c>
      <c r="BZ366">
        <v>70</v>
      </c>
      <c r="CA366">
        <v>10</v>
      </c>
      <c r="CB366" t="s">
        <v>3</v>
      </c>
      <c r="CE366">
        <v>0</v>
      </c>
      <c r="CF366">
        <v>0</v>
      </c>
      <c r="CG366">
        <v>0</v>
      </c>
      <c r="CM366">
        <v>0</v>
      </c>
      <c r="CN366" t="s">
        <v>3</v>
      </c>
      <c r="CO366">
        <v>0</v>
      </c>
      <c r="CP366">
        <f t="shared" si="708"/>
        <v>7110.51</v>
      </c>
      <c r="CQ366">
        <f t="shared" si="709"/>
        <v>34.78</v>
      </c>
      <c r="CR366">
        <f>(((((ET366*2))*BB366-((EU366*2))*BS366)+AE366*BS366)*AV366)</f>
        <v>0</v>
      </c>
      <c r="CS366">
        <f t="shared" si="710"/>
        <v>0</v>
      </c>
      <c r="CT366">
        <f t="shared" si="711"/>
        <v>17741.5</v>
      </c>
      <c r="CU366">
        <f t="shared" si="712"/>
        <v>0</v>
      </c>
      <c r="CV366">
        <f t="shared" si="713"/>
        <v>25</v>
      </c>
      <c r="CW366">
        <f t="shared" si="714"/>
        <v>0</v>
      </c>
      <c r="CX366">
        <f t="shared" si="714"/>
        <v>0</v>
      </c>
      <c r="CY366">
        <f t="shared" si="715"/>
        <v>4967.62</v>
      </c>
      <c r="CZ366">
        <f t="shared" si="716"/>
        <v>709.66</v>
      </c>
      <c r="DC366" t="s">
        <v>3</v>
      </c>
      <c r="DD366" t="s">
        <v>228</v>
      </c>
      <c r="DE366" t="s">
        <v>228</v>
      </c>
      <c r="DF366" t="s">
        <v>228</v>
      </c>
      <c r="DG366" t="s">
        <v>228</v>
      </c>
      <c r="DH366" t="s">
        <v>3</v>
      </c>
      <c r="DI366" t="s">
        <v>228</v>
      </c>
      <c r="DJ366" t="s">
        <v>228</v>
      </c>
      <c r="DK366" t="s">
        <v>3</v>
      </c>
      <c r="DL366" t="s">
        <v>3</v>
      </c>
      <c r="DM366" t="s">
        <v>3</v>
      </c>
      <c r="DN366">
        <v>0</v>
      </c>
      <c r="DO366">
        <v>0</v>
      </c>
      <c r="DP366">
        <v>1</v>
      </c>
      <c r="DQ366">
        <v>1</v>
      </c>
      <c r="DU366">
        <v>16987630</v>
      </c>
      <c r="DV366" t="s">
        <v>38</v>
      </c>
      <c r="DW366" t="s">
        <v>38</v>
      </c>
      <c r="DX366">
        <v>10</v>
      </c>
      <c r="DZ366" t="s">
        <v>3</v>
      </c>
      <c r="EA366" t="s">
        <v>3</v>
      </c>
      <c r="EB366" t="s">
        <v>3</v>
      </c>
      <c r="EC366" t="s">
        <v>3</v>
      </c>
      <c r="EE366">
        <v>1441815344</v>
      </c>
      <c r="EF366">
        <v>1</v>
      </c>
      <c r="EG366" t="s">
        <v>20</v>
      </c>
      <c r="EH366">
        <v>0</v>
      </c>
      <c r="EI366" t="s">
        <v>3</v>
      </c>
      <c r="EJ366">
        <v>4</v>
      </c>
      <c r="EK366">
        <v>0</v>
      </c>
      <c r="EL366" t="s">
        <v>21</v>
      </c>
      <c r="EM366" t="s">
        <v>22</v>
      </c>
      <c r="EO366" t="s">
        <v>3</v>
      </c>
      <c r="EQ366">
        <v>0</v>
      </c>
      <c r="ER366">
        <v>8888.14</v>
      </c>
      <c r="ES366">
        <v>17.39</v>
      </c>
      <c r="ET366">
        <v>0</v>
      </c>
      <c r="EU366">
        <v>0</v>
      </c>
      <c r="EV366">
        <v>8870.75</v>
      </c>
      <c r="EW366">
        <v>12.5</v>
      </c>
      <c r="EX366">
        <v>0</v>
      </c>
      <c r="EY366">
        <v>0</v>
      </c>
      <c r="FQ366">
        <v>0</v>
      </c>
      <c r="FR366">
        <f t="shared" si="717"/>
        <v>0</v>
      </c>
      <c r="FS366">
        <v>0</v>
      </c>
      <c r="FX366">
        <v>70</v>
      </c>
      <c r="FY366">
        <v>10</v>
      </c>
      <c r="GA366" t="s">
        <v>3</v>
      </c>
      <c r="GD366">
        <v>0</v>
      </c>
      <c r="GF366">
        <v>-926376186</v>
      </c>
      <c r="GG366">
        <v>2</v>
      </c>
      <c r="GH366">
        <v>1</v>
      </c>
      <c r="GI366">
        <v>-2</v>
      </c>
      <c r="GJ366">
        <v>0</v>
      </c>
      <c r="GK366">
        <f>ROUND(R366*(R12)/100,2)</f>
        <v>0</v>
      </c>
      <c r="GL366">
        <f t="shared" si="718"/>
        <v>0</v>
      </c>
      <c r="GM366">
        <f t="shared" si="719"/>
        <v>12787.79</v>
      </c>
      <c r="GN366">
        <f t="shared" si="720"/>
        <v>0</v>
      </c>
      <c r="GO366">
        <f t="shared" si="721"/>
        <v>0</v>
      </c>
      <c r="GP366">
        <f t="shared" si="722"/>
        <v>12787.79</v>
      </c>
      <c r="GR366">
        <v>0</v>
      </c>
      <c r="GS366">
        <v>3</v>
      </c>
      <c r="GT366">
        <v>0</v>
      </c>
      <c r="GU366" t="s">
        <v>3</v>
      </c>
      <c r="GV366">
        <f t="shared" si="723"/>
        <v>0</v>
      </c>
      <c r="GW366">
        <v>1</v>
      </c>
      <c r="GX366">
        <f t="shared" si="724"/>
        <v>0</v>
      </c>
      <c r="HA366">
        <v>0</v>
      </c>
      <c r="HB366">
        <v>0</v>
      </c>
      <c r="HC366">
        <f t="shared" si="725"/>
        <v>0</v>
      </c>
      <c r="HE366" t="s">
        <v>3</v>
      </c>
      <c r="HF366" t="s">
        <v>3</v>
      </c>
      <c r="HM366" t="s">
        <v>3</v>
      </c>
      <c r="HN366" t="s">
        <v>3</v>
      </c>
      <c r="HO366" t="s">
        <v>3</v>
      </c>
      <c r="HP366" t="s">
        <v>3</v>
      </c>
      <c r="HQ366" t="s">
        <v>3</v>
      </c>
      <c r="IK366">
        <v>0</v>
      </c>
    </row>
    <row r="367" spans="1:245" x14ac:dyDescent="0.2">
      <c r="A367">
        <v>17</v>
      </c>
      <c r="B367">
        <v>1</v>
      </c>
      <c r="C367">
        <f>ROW(SmtRes!A510)</f>
        <v>510</v>
      </c>
      <c r="D367">
        <f>ROW(EtalonRes!A710)</f>
        <v>710</v>
      </c>
      <c r="E367" t="s">
        <v>430</v>
      </c>
      <c r="F367" t="s">
        <v>431</v>
      </c>
      <c r="G367" t="s">
        <v>432</v>
      </c>
      <c r="H367" t="s">
        <v>143</v>
      </c>
      <c r="I367">
        <f>ROUND(2/100,9)</f>
        <v>0.02</v>
      </c>
      <c r="J367">
        <v>0</v>
      </c>
      <c r="K367">
        <f>ROUND(2/100,9)</f>
        <v>0.02</v>
      </c>
      <c r="O367">
        <f t="shared" si="695"/>
        <v>165</v>
      </c>
      <c r="P367">
        <f t="shared" si="696"/>
        <v>0.04</v>
      </c>
      <c r="Q367">
        <f t="shared" si="697"/>
        <v>36.479999999999997</v>
      </c>
      <c r="R367">
        <f t="shared" si="698"/>
        <v>23.13</v>
      </c>
      <c r="S367">
        <f t="shared" si="699"/>
        <v>128.47999999999999</v>
      </c>
      <c r="T367">
        <f t="shared" si="700"/>
        <v>0</v>
      </c>
      <c r="U367">
        <f t="shared" si="701"/>
        <v>0.24</v>
      </c>
      <c r="V367">
        <f t="shared" si="702"/>
        <v>0</v>
      </c>
      <c r="W367">
        <f t="shared" si="703"/>
        <v>0</v>
      </c>
      <c r="X367">
        <f t="shared" si="704"/>
        <v>89.94</v>
      </c>
      <c r="Y367">
        <f t="shared" si="704"/>
        <v>12.85</v>
      </c>
      <c r="AA367">
        <v>1473083510</v>
      </c>
      <c r="AB367">
        <f t="shared" si="705"/>
        <v>8249.8799999999992</v>
      </c>
      <c r="AC367">
        <f>ROUND(((ES367*2)),6)</f>
        <v>1.88</v>
      </c>
      <c r="AD367">
        <f>ROUND(((((ET367*2))-((EU367*2)))+AE367),6)</f>
        <v>1824.22</v>
      </c>
      <c r="AE367">
        <f>ROUND(((EU367*2)),6)</f>
        <v>1156.68</v>
      </c>
      <c r="AF367">
        <f>ROUND(((EV367*2)),6)</f>
        <v>6423.78</v>
      </c>
      <c r="AG367">
        <f t="shared" si="706"/>
        <v>0</v>
      </c>
      <c r="AH367">
        <f>((EW367*2))</f>
        <v>12</v>
      </c>
      <c r="AI367">
        <f>((EX367*2))</f>
        <v>0</v>
      </c>
      <c r="AJ367">
        <f t="shared" si="707"/>
        <v>0</v>
      </c>
      <c r="AK367">
        <v>4124.9399999999996</v>
      </c>
      <c r="AL367">
        <v>0.94</v>
      </c>
      <c r="AM367">
        <v>912.11</v>
      </c>
      <c r="AN367">
        <v>578.34</v>
      </c>
      <c r="AO367">
        <v>3211.89</v>
      </c>
      <c r="AP367">
        <v>0</v>
      </c>
      <c r="AQ367">
        <v>6</v>
      </c>
      <c r="AR367">
        <v>0</v>
      </c>
      <c r="AS367">
        <v>0</v>
      </c>
      <c r="AT367">
        <v>70</v>
      </c>
      <c r="AU367">
        <v>10</v>
      </c>
      <c r="AV367">
        <v>1</v>
      </c>
      <c r="AW367">
        <v>1</v>
      </c>
      <c r="AZ367">
        <v>1</v>
      </c>
      <c r="BA367">
        <v>1</v>
      </c>
      <c r="BB367">
        <v>1</v>
      </c>
      <c r="BC367">
        <v>1</v>
      </c>
      <c r="BD367" t="s">
        <v>3</v>
      </c>
      <c r="BE367" t="s">
        <v>3</v>
      </c>
      <c r="BF367" t="s">
        <v>3</v>
      </c>
      <c r="BG367" t="s">
        <v>3</v>
      </c>
      <c r="BH367">
        <v>0</v>
      </c>
      <c r="BI367">
        <v>4</v>
      </c>
      <c r="BJ367" t="s">
        <v>433</v>
      </c>
      <c r="BM367">
        <v>0</v>
      </c>
      <c r="BN367">
        <v>0</v>
      </c>
      <c r="BO367" t="s">
        <v>3</v>
      </c>
      <c r="BP367">
        <v>0</v>
      </c>
      <c r="BQ367">
        <v>1</v>
      </c>
      <c r="BR367">
        <v>0</v>
      </c>
      <c r="BS367">
        <v>1</v>
      </c>
      <c r="BT367">
        <v>1</v>
      </c>
      <c r="BU367">
        <v>1</v>
      </c>
      <c r="BV367">
        <v>1</v>
      </c>
      <c r="BW367">
        <v>1</v>
      </c>
      <c r="BX367">
        <v>1</v>
      </c>
      <c r="BY367" t="s">
        <v>3</v>
      </c>
      <c r="BZ367">
        <v>70</v>
      </c>
      <c r="CA367">
        <v>10</v>
      </c>
      <c r="CB367" t="s">
        <v>3</v>
      </c>
      <c r="CE367">
        <v>0</v>
      </c>
      <c r="CF367">
        <v>0</v>
      </c>
      <c r="CG367">
        <v>0</v>
      </c>
      <c r="CM367">
        <v>0</v>
      </c>
      <c r="CN367" t="s">
        <v>3</v>
      </c>
      <c r="CO367">
        <v>0</v>
      </c>
      <c r="CP367">
        <f t="shared" si="708"/>
        <v>165</v>
      </c>
      <c r="CQ367">
        <f t="shared" si="709"/>
        <v>1.88</v>
      </c>
      <c r="CR367">
        <f>(((((ET367*2))*BB367-((EU367*2))*BS367)+AE367*BS367)*AV367)</f>
        <v>1824.22</v>
      </c>
      <c r="CS367">
        <f t="shared" si="710"/>
        <v>1156.68</v>
      </c>
      <c r="CT367">
        <f t="shared" si="711"/>
        <v>6423.78</v>
      </c>
      <c r="CU367">
        <f t="shared" si="712"/>
        <v>0</v>
      </c>
      <c r="CV367">
        <f t="shared" si="713"/>
        <v>12</v>
      </c>
      <c r="CW367">
        <f t="shared" si="714"/>
        <v>0</v>
      </c>
      <c r="CX367">
        <f t="shared" si="714"/>
        <v>0</v>
      </c>
      <c r="CY367">
        <f t="shared" si="715"/>
        <v>89.935999999999979</v>
      </c>
      <c r="CZ367">
        <f t="shared" si="716"/>
        <v>12.847999999999999</v>
      </c>
      <c r="DC367" t="s">
        <v>3</v>
      </c>
      <c r="DD367" t="s">
        <v>228</v>
      </c>
      <c r="DE367" t="s">
        <v>228</v>
      </c>
      <c r="DF367" t="s">
        <v>228</v>
      </c>
      <c r="DG367" t="s">
        <v>228</v>
      </c>
      <c r="DH367" t="s">
        <v>3</v>
      </c>
      <c r="DI367" t="s">
        <v>228</v>
      </c>
      <c r="DJ367" t="s">
        <v>228</v>
      </c>
      <c r="DK367" t="s">
        <v>3</v>
      </c>
      <c r="DL367" t="s">
        <v>3</v>
      </c>
      <c r="DM367" t="s">
        <v>3</v>
      </c>
      <c r="DN367">
        <v>0</v>
      </c>
      <c r="DO367">
        <v>0</v>
      </c>
      <c r="DP367">
        <v>1</v>
      </c>
      <c r="DQ367">
        <v>1</v>
      </c>
      <c r="DU367">
        <v>16987630</v>
      </c>
      <c r="DV367" t="s">
        <v>143</v>
      </c>
      <c r="DW367" t="s">
        <v>143</v>
      </c>
      <c r="DX367">
        <v>100</v>
      </c>
      <c r="DZ367" t="s">
        <v>3</v>
      </c>
      <c r="EA367" t="s">
        <v>3</v>
      </c>
      <c r="EB367" t="s">
        <v>3</v>
      </c>
      <c r="EC367" t="s">
        <v>3</v>
      </c>
      <c r="EE367">
        <v>1441815344</v>
      </c>
      <c r="EF367">
        <v>1</v>
      </c>
      <c r="EG367" t="s">
        <v>20</v>
      </c>
      <c r="EH367">
        <v>0</v>
      </c>
      <c r="EI367" t="s">
        <v>3</v>
      </c>
      <c r="EJ367">
        <v>4</v>
      </c>
      <c r="EK367">
        <v>0</v>
      </c>
      <c r="EL367" t="s">
        <v>21</v>
      </c>
      <c r="EM367" t="s">
        <v>22</v>
      </c>
      <c r="EO367" t="s">
        <v>3</v>
      </c>
      <c r="EQ367">
        <v>0</v>
      </c>
      <c r="ER367">
        <v>4124.9399999999996</v>
      </c>
      <c r="ES367">
        <v>0.94</v>
      </c>
      <c r="ET367">
        <v>912.11</v>
      </c>
      <c r="EU367">
        <v>578.34</v>
      </c>
      <c r="EV367">
        <v>3211.89</v>
      </c>
      <c r="EW367">
        <v>6</v>
      </c>
      <c r="EX367">
        <v>0</v>
      </c>
      <c r="EY367">
        <v>0</v>
      </c>
      <c r="FQ367">
        <v>0</v>
      </c>
      <c r="FR367">
        <f t="shared" si="717"/>
        <v>0</v>
      </c>
      <c r="FS367">
        <v>0</v>
      </c>
      <c r="FX367">
        <v>70</v>
      </c>
      <c r="FY367">
        <v>10</v>
      </c>
      <c r="GA367" t="s">
        <v>3</v>
      </c>
      <c r="GD367">
        <v>0</v>
      </c>
      <c r="GF367">
        <v>-121747724</v>
      </c>
      <c r="GG367">
        <v>2</v>
      </c>
      <c r="GH367">
        <v>1</v>
      </c>
      <c r="GI367">
        <v>-2</v>
      </c>
      <c r="GJ367">
        <v>0</v>
      </c>
      <c r="GK367">
        <f>ROUND(R367*(R12)/100,2)</f>
        <v>24.98</v>
      </c>
      <c r="GL367">
        <f t="shared" si="718"/>
        <v>0</v>
      </c>
      <c r="GM367">
        <f t="shared" si="719"/>
        <v>292.77</v>
      </c>
      <c r="GN367">
        <f t="shared" si="720"/>
        <v>0</v>
      </c>
      <c r="GO367">
        <f t="shared" si="721"/>
        <v>0</v>
      </c>
      <c r="GP367">
        <f t="shared" si="722"/>
        <v>292.77</v>
      </c>
      <c r="GR367">
        <v>0</v>
      </c>
      <c r="GS367">
        <v>3</v>
      </c>
      <c r="GT367">
        <v>0</v>
      </c>
      <c r="GU367" t="s">
        <v>3</v>
      </c>
      <c r="GV367">
        <f t="shared" si="723"/>
        <v>0</v>
      </c>
      <c r="GW367">
        <v>1</v>
      </c>
      <c r="GX367">
        <f t="shared" si="724"/>
        <v>0</v>
      </c>
      <c r="HA367">
        <v>0</v>
      </c>
      <c r="HB367">
        <v>0</v>
      </c>
      <c r="HC367">
        <f t="shared" si="725"/>
        <v>0</v>
      </c>
      <c r="HE367" t="s">
        <v>3</v>
      </c>
      <c r="HF367" t="s">
        <v>3</v>
      </c>
      <c r="HM367" t="s">
        <v>3</v>
      </c>
      <c r="HN367" t="s">
        <v>3</v>
      </c>
      <c r="HO367" t="s">
        <v>3</v>
      </c>
      <c r="HP367" t="s">
        <v>3</v>
      </c>
      <c r="HQ367" t="s">
        <v>3</v>
      </c>
      <c r="IK367">
        <v>0</v>
      </c>
    </row>
    <row r="368" spans="1:245" x14ac:dyDescent="0.2">
      <c r="A368">
        <v>17</v>
      </c>
      <c r="B368">
        <v>1</v>
      </c>
      <c r="D368">
        <f>ROW(EtalonRes!A712)</f>
        <v>712</v>
      </c>
      <c r="E368" t="s">
        <v>434</v>
      </c>
      <c r="F368" t="s">
        <v>394</v>
      </c>
      <c r="G368" t="s">
        <v>435</v>
      </c>
      <c r="H368" t="s">
        <v>91</v>
      </c>
      <c r="I368">
        <f>ROUND(ROUND((25+60)*0.2*0.1/100,9),9)</f>
        <v>1.7000000000000001E-2</v>
      </c>
      <c r="J368">
        <v>0</v>
      </c>
      <c r="K368">
        <f>ROUND(ROUND((25+60)*0.2*0.1/100,9),9)</f>
        <v>1.7000000000000001E-2</v>
      </c>
      <c r="O368">
        <f t="shared" si="695"/>
        <v>102.36</v>
      </c>
      <c r="P368">
        <f t="shared" si="696"/>
        <v>0.25</v>
      </c>
      <c r="Q368">
        <f t="shared" si="697"/>
        <v>0</v>
      </c>
      <c r="R368">
        <f t="shared" si="698"/>
        <v>0</v>
      </c>
      <c r="S368">
        <f t="shared" si="699"/>
        <v>102.11</v>
      </c>
      <c r="T368">
        <f t="shared" si="700"/>
        <v>0</v>
      </c>
      <c r="U368">
        <f t="shared" si="701"/>
        <v>0.19074000000000002</v>
      </c>
      <c r="V368">
        <f t="shared" si="702"/>
        <v>0</v>
      </c>
      <c r="W368">
        <f t="shared" si="703"/>
        <v>0</v>
      </c>
      <c r="X368">
        <f t="shared" si="704"/>
        <v>71.48</v>
      </c>
      <c r="Y368">
        <f t="shared" si="704"/>
        <v>10.210000000000001</v>
      </c>
      <c r="AA368">
        <v>1473083510</v>
      </c>
      <c r="AB368">
        <f t="shared" si="705"/>
        <v>6020.87</v>
      </c>
      <c r="AC368">
        <f>ROUND((ES368),6)</f>
        <v>14.63</v>
      </c>
      <c r="AD368">
        <f>ROUND((((ET368)-(EU368))+AE368),6)</f>
        <v>0</v>
      </c>
      <c r="AE368">
        <f t="shared" ref="AE368:AF370" si="726">ROUND((EU368),6)</f>
        <v>0</v>
      </c>
      <c r="AF368">
        <f t="shared" si="726"/>
        <v>6006.24</v>
      </c>
      <c r="AG368">
        <f t="shared" si="706"/>
        <v>0</v>
      </c>
      <c r="AH368">
        <f t="shared" ref="AH368:AI370" si="727">(EW368)</f>
        <v>11.22</v>
      </c>
      <c r="AI368">
        <f t="shared" si="727"/>
        <v>0</v>
      </c>
      <c r="AJ368">
        <f t="shared" si="707"/>
        <v>0</v>
      </c>
      <c r="AK368">
        <v>6020.87</v>
      </c>
      <c r="AL368">
        <v>14.63</v>
      </c>
      <c r="AM368">
        <v>0</v>
      </c>
      <c r="AN368">
        <v>0</v>
      </c>
      <c r="AO368">
        <v>6006.24</v>
      </c>
      <c r="AP368">
        <v>0</v>
      </c>
      <c r="AQ368">
        <v>11.22</v>
      </c>
      <c r="AR368">
        <v>0</v>
      </c>
      <c r="AS368">
        <v>0</v>
      </c>
      <c r="AT368">
        <v>70</v>
      </c>
      <c r="AU368">
        <v>10</v>
      </c>
      <c r="AV368">
        <v>1</v>
      </c>
      <c r="AW368">
        <v>1</v>
      </c>
      <c r="AZ368">
        <v>1</v>
      </c>
      <c r="BA368">
        <v>1</v>
      </c>
      <c r="BB368">
        <v>1</v>
      </c>
      <c r="BC368">
        <v>1</v>
      </c>
      <c r="BD368" t="s">
        <v>3</v>
      </c>
      <c r="BE368" t="s">
        <v>3</v>
      </c>
      <c r="BF368" t="s">
        <v>3</v>
      </c>
      <c r="BG368" t="s">
        <v>3</v>
      </c>
      <c r="BH368">
        <v>0</v>
      </c>
      <c r="BI368">
        <v>4</v>
      </c>
      <c r="BJ368" t="s">
        <v>396</v>
      </c>
      <c r="BM368">
        <v>0</v>
      </c>
      <c r="BN368">
        <v>0</v>
      </c>
      <c r="BO368" t="s">
        <v>3</v>
      </c>
      <c r="BP368">
        <v>0</v>
      </c>
      <c r="BQ368">
        <v>1</v>
      </c>
      <c r="BR368">
        <v>0</v>
      </c>
      <c r="BS368">
        <v>1</v>
      </c>
      <c r="BT368">
        <v>1</v>
      </c>
      <c r="BU368">
        <v>1</v>
      </c>
      <c r="BV368">
        <v>1</v>
      </c>
      <c r="BW368">
        <v>1</v>
      </c>
      <c r="BX368">
        <v>1</v>
      </c>
      <c r="BY368" t="s">
        <v>3</v>
      </c>
      <c r="BZ368">
        <v>70</v>
      </c>
      <c r="CA368">
        <v>10</v>
      </c>
      <c r="CB368" t="s">
        <v>3</v>
      </c>
      <c r="CE368">
        <v>0</v>
      </c>
      <c r="CF368">
        <v>0</v>
      </c>
      <c r="CG368">
        <v>0</v>
      </c>
      <c r="CM368">
        <v>0</v>
      </c>
      <c r="CN368" t="s">
        <v>3</v>
      </c>
      <c r="CO368">
        <v>0</v>
      </c>
      <c r="CP368">
        <f t="shared" si="708"/>
        <v>102.36</v>
      </c>
      <c r="CQ368">
        <f t="shared" si="709"/>
        <v>14.63</v>
      </c>
      <c r="CR368">
        <f>((((ET368)*BB368-(EU368)*BS368)+AE368*BS368)*AV368)</f>
        <v>0</v>
      </c>
      <c r="CS368">
        <f t="shared" si="710"/>
        <v>0</v>
      </c>
      <c r="CT368">
        <f t="shared" si="711"/>
        <v>6006.24</v>
      </c>
      <c r="CU368">
        <f t="shared" si="712"/>
        <v>0</v>
      </c>
      <c r="CV368">
        <f t="shared" si="713"/>
        <v>11.22</v>
      </c>
      <c r="CW368">
        <f t="shared" si="714"/>
        <v>0</v>
      </c>
      <c r="CX368">
        <f t="shared" si="714"/>
        <v>0</v>
      </c>
      <c r="CY368">
        <f t="shared" si="715"/>
        <v>71.477000000000004</v>
      </c>
      <c r="CZ368">
        <f t="shared" si="716"/>
        <v>10.211</v>
      </c>
      <c r="DC368" t="s">
        <v>3</v>
      </c>
      <c r="DD368" t="s">
        <v>3</v>
      </c>
      <c r="DE368" t="s">
        <v>3</v>
      </c>
      <c r="DF368" t="s">
        <v>3</v>
      </c>
      <c r="DG368" t="s">
        <v>3</v>
      </c>
      <c r="DH368" t="s">
        <v>3</v>
      </c>
      <c r="DI368" t="s">
        <v>3</v>
      </c>
      <c r="DJ368" t="s">
        <v>3</v>
      </c>
      <c r="DK368" t="s">
        <v>3</v>
      </c>
      <c r="DL368" t="s">
        <v>3</v>
      </c>
      <c r="DM368" t="s">
        <v>3</v>
      </c>
      <c r="DN368">
        <v>0</v>
      </c>
      <c r="DO368">
        <v>0</v>
      </c>
      <c r="DP368">
        <v>1</v>
      </c>
      <c r="DQ368">
        <v>1</v>
      </c>
      <c r="DU368">
        <v>1003</v>
      </c>
      <c r="DV368" t="s">
        <v>91</v>
      </c>
      <c r="DW368" t="s">
        <v>91</v>
      </c>
      <c r="DX368">
        <v>100</v>
      </c>
      <c r="DZ368" t="s">
        <v>3</v>
      </c>
      <c r="EA368" t="s">
        <v>3</v>
      </c>
      <c r="EB368" t="s">
        <v>3</v>
      </c>
      <c r="EC368" t="s">
        <v>3</v>
      </c>
      <c r="EE368">
        <v>1441815344</v>
      </c>
      <c r="EF368">
        <v>1</v>
      </c>
      <c r="EG368" t="s">
        <v>20</v>
      </c>
      <c r="EH368">
        <v>0</v>
      </c>
      <c r="EI368" t="s">
        <v>3</v>
      </c>
      <c r="EJ368">
        <v>4</v>
      </c>
      <c r="EK368">
        <v>0</v>
      </c>
      <c r="EL368" t="s">
        <v>21</v>
      </c>
      <c r="EM368" t="s">
        <v>22</v>
      </c>
      <c r="EO368" t="s">
        <v>3</v>
      </c>
      <c r="EQ368">
        <v>0</v>
      </c>
      <c r="ER368">
        <v>6020.87</v>
      </c>
      <c r="ES368">
        <v>14.63</v>
      </c>
      <c r="ET368">
        <v>0</v>
      </c>
      <c r="EU368">
        <v>0</v>
      </c>
      <c r="EV368">
        <v>6006.24</v>
      </c>
      <c r="EW368">
        <v>11.22</v>
      </c>
      <c r="EX368">
        <v>0</v>
      </c>
      <c r="EY368">
        <v>0</v>
      </c>
      <c r="FQ368">
        <v>0</v>
      </c>
      <c r="FR368">
        <f t="shared" si="717"/>
        <v>0</v>
      </c>
      <c r="FS368">
        <v>0</v>
      </c>
      <c r="FX368">
        <v>70</v>
      </c>
      <c r="FY368">
        <v>10</v>
      </c>
      <c r="GA368" t="s">
        <v>3</v>
      </c>
      <c r="GD368">
        <v>0</v>
      </c>
      <c r="GF368">
        <v>2130184026</v>
      </c>
      <c r="GG368">
        <v>2</v>
      </c>
      <c r="GH368">
        <v>1</v>
      </c>
      <c r="GI368">
        <v>-2</v>
      </c>
      <c r="GJ368">
        <v>0</v>
      </c>
      <c r="GK368">
        <f>ROUND(R368*(R12)/100,2)</f>
        <v>0</v>
      </c>
      <c r="GL368">
        <f t="shared" si="718"/>
        <v>0</v>
      </c>
      <c r="GM368">
        <f t="shared" si="719"/>
        <v>184.05</v>
      </c>
      <c r="GN368">
        <f t="shared" si="720"/>
        <v>0</v>
      </c>
      <c r="GO368">
        <f t="shared" si="721"/>
        <v>0</v>
      </c>
      <c r="GP368">
        <f t="shared" si="722"/>
        <v>184.05</v>
      </c>
      <c r="GR368">
        <v>0</v>
      </c>
      <c r="GS368">
        <v>3</v>
      </c>
      <c r="GT368">
        <v>0</v>
      </c>
      <c r="GU368" t="s">
        <v>3</v>
      </c>
      <c r="GV368">
        <f t="shared" si="723"/>
        <v>0</v>
      </c>
      <c r="GW368">
        <v>1</v>
      </c>
      <c r="GX368">
        <f t="shared" si="724"/>
        <v>0</v>
      </c>
      <c r="HA368">
        <v>0</v>
      </c>
      <c r="HB368">
        <v>0</v>
      </c>
      <c r="HC368">
        <f t="shared" si="725"/>
        <v>0</v>
      </c>
      <c r="HE368" t="s">
        <v>3</v>
      </c>
      <c r="HF368" t="s">
        <v>3</v>
      </c>
      <c r="HM368" t="s">
        <v>3</v>
      </c>
      <c r="HN368" t="s">
        <v>3</v>
      </c>
      <c r="HO368" t="s">
        <v>3</v>
      </c>
      <c r="HP368" t="s">
        <v>3</v>
      </c>
      <c r="HQ368" t="s">
        <v>3</v>
      </c>
      <c r="IK368">
        <v>0</v>
      </c>
    </row>
    <row r="369" spans="1:245" x14ac:dyDescent="0.2">
      <c r="A369">
        <v>17</v>
      </c>
      <c r="B369">
        <v>1</v>
      </c>
      <c r="D369">
        <f>ROW(EtalonRes!A714)</f>
        <v>714</v>
      </c>
      <c r="E369" t="s">
        <v>3</v>
      </c>
      <c r="F369" t="s">
        <v>397</v>
      </c>
      <c r="G369" t="s">
        <v>436</v>
      </c>
      <c r="H369" t="s">
        <v>91</v>
      </c>
      <c r="I369">
        <f>ROUND(ROUND((25+60)*0.1/100,9),9)</f>
        <v>8.5000000000000006E-2</v>
      </c>
      <c r="J369">
        <v>0</v>
      </c>
      <c r="K369">
        <f>ROUND(ROUND((25+60)*0.1/100,9),9)</f>
        <v>8.5000000000000006E-2</v>
      </c>
      <c r="O369">
        <f t="shared" si="695"/>
        <v>17.32</v>
      </c>
      <c r="P369">
        <f t="shared" si="696"/>
        <v>0.03</v>
      </c>
      <c r="Q369">
        <f t="shared" si="697"/>
        <v>0</v>
      </c>
      <c r="R369">
        <f t="shared" si="698"/>
        <v>0</v>
      </c>
      <c r="S369">
        <f t="shared" si="699"/>
        <v>17.29</v>
      </c>
      <c r="T369">
        <f t="shared" si="700"/>
        <v>0</v>
      </c>
      <c r="U369">
        <f t="shared" si="701"/>
        <v>3.2300000000000002E-2</v>
      </c>
      <c r="V369">
        <f t="shared" si="702"/>
        <v>0</v>
      </c>
      <c r="W369">
        <f t="shared" si="703"/>
        <v>0</v>
      </c>
      <c r="X369">
        <f t="shared" si="704"/>
        <v>12.1</v>
      </c>
      <c r="Y369">
        <f t="shared" si="704"/>
        <v>1.73</v>
      </c>
      <c r="AA369">
        <v>-1</v>
      </c>
      <c r="AB369">
        <f t="shared" si="705"/>
        <v>203.8</v>
      </c>
      <c r="AC369">
        <f>ROUND((ES369),6)</f>
        <v>0.38</v>
      </c>
      <c r="AD369">
        <f>ROUND((((ET369)-(EU369))+AE369),6)</f>
        <v>0</v>
      </c>
      <c r="AE369">
        <f t="shared" si="726"/>
        <v>0</v>
      </c>
      <c r="AF369">
        <f t="shared" si="726"/>
        <v>203.42</v>
      </c>
      <c r="AG369">
        <f t="shared" si="706"/>
        <v>0</v>
      </c>
      <c r="AH369">
        <f t="shared" si="727"/>
        <v>0.38</v>
      </c>
      <c r="AI369">
        <f t="shared" si="727"/>
        <v>0</v>
      </c>
      <c r="AJ369">
        <f t="shared" si="707"/>
        <v>0</v>
      </c>
      <c r="AK369">
        <v>203.8</v>
      </c>
      <c r="AL369">
        <v>0.38</v>
      </c>
      <c r="AM369">
        <v>0</v>
      </c>
      <c r="AN369">
        <v>0</v>
      </c>
      <c r="AO369">
        <v>203.42</v>
      </c>
      <c r="AP369">
        <v>0</v>
      </c>
      <c r="AQ369">
        <v>0.38</v>
      </c>
      <c r="AR369">
        <v>0</v>
      </c>
      <c r="AS369">
        <v>0</v>
      </c>
      <c r="AT369">
        <v>70</v>
      </c>
      <c r="AU369">
        <v>10</v>
      </c>
      <c r="AV369">
        <v>1</v>
      </c>
      <c r="AW369">
        <v>1</v>
      </c>
      <c r="AZ369">
        <v>1</v>
      </c>
      <c r="BA369">
        <v>1</v>
      </c>
      <c r="BB369">
        <v>1</v>
      </c>
      <c r="BC369">
        <v>1</v>
      </c>
      <c r="BD369" t="s">
        <v>3</v>
      </c>
      <c r="BE369" t="s">
        <v>3</v>
      </c>
      <c r="BF369" t="s">
        <v>3</v>
      </c>
      <c r="BG369" t="s">
        <v>3</v>
      </c>
      <c r="BH369">
        <v>0</v>
      </c>
      <c r="BI369">
        <v>4</v>
      </c>
      <c r="BJ369" t="s">
        <v>399</v>
      </c>
      <c r="BM369">
        <v>0</v>
      </c>
      <c r="BN369">
        <v>0</v>
      </c>
      <c r="BO369" t="s">
        <v>3</v>
      </c>
      <c r="BP369">
        <v>0</v>
      </c>
      <c r="BQ369">
        <v>1</v>
      </c>
      <c r="BR369">
        <v>0</v>
      </c>
      <c r="BS369">
        <v>1</v>
      </c>
      <c r="BT369">
        <v>1</v>
      </c>
      <c r="BU369">
        <v>1</v>
      </c>
      <c r="BV369">
        <v>1</v>
      </c>
      <c r="BW369">
        <v>1</v>
      </c>
      <c r="BX369">
        <v>1</v>
      </c>
      <c r="BY369" t="s">
        <v>3</v>
      </c>
      <c r="BZ369">
        <v>70</v>
      </c>
      <c r="CA369">
        <v>10</v>
      </c>
      <c r="CB369" t="s">
        <v>3</v>
      </c>
      <c r="CE369">
        <v>0</v>
      </c>
      <c r="CF369">
        <v>0</v>
      </c>
      <c r="CG369">
        <v>0</v>
      </c>
      <c r="CM369">
        <v>0</v>
      </c>
      <c r="CN369" t="s">
        <v>3</v>
      </c>
      <c r="CO369">
        <v>0</v>
      </c>
      <c r="CP369">
        <f t="shared" si="708"/>
        <v>17.32</v>
      </c>
      <c r="CQ369">
        <f t="shared" si="709"/>
        <v>0.38</v>
      </c>
      <c r="CR369">
        <f>((((ET369)*BB369-(EU369)*BS369)+AE369*BS369)*AV369)</f>
        <v>0</v>
      </c>
      <c r="CS369">
        <f t="shared" si="710"/>
        <v>0</v>
      </c>
      <c r="CT369">
        <f t="shared" si="711"/>
        <v>203.42</v>
      </c>
      <c r="CU369">
        <f t="shared" si="712"/>
        <v>0</v>
      </c>
      <c r="CV369">
        <f t="shared" si="713"/>
        <v>0.38</v>
      </c>
      <c r="CW369">
        <f t="shared" si="714"/>
        <v>0</v>
      </c>
      <c r="CX369">
        <f t="shared" si="714"/>
        <v>0</v>
      </c>
      <c r="CY369">
        <f t="shared" si="715"/>
        <v>12.103</v>
      </c>
      <c r="CZ369">
        <f t="shared" si="716"/>
        <v>1.7289999999999999</v>
      </c>
      <c r="DC369" t="s">
        <v>3</v>
      </c>
      <c r="DD369" t="s">
        <v>3</v>
      </c>
      <c r="DE369" t="s">
        <v>3</v>
      </c>
      <c r="DF369" t="s">
        <v>3</v>
      </c>
      <c r="DG369" t="s">
        <v>3</v>
      </c>
      <c r="DH369" t="s">
        <v>3</v>
      </c>
      <c r="DI369" t="s">
        <v>3</v>
      </c>
      <c r="DJ369" t="s">
        <v>3</v>
      </c>
      <c r="DK369" t="s">
        <v>3</v>
      </c>
      <c r="DL369" t="s">
        <v>3</v>
      </c>
      <c r="DM369" t="s">
        <v>3</v>
      </c>
      <c r="DN369">
        <v>0</v>
      </c>
      <c r="DO369">
        <v>0</v>
      </c>
      <c r="DP369">
        <v>1</v>
      </c>
      <c r="DQ369">
        <v>1</v>
      </c>
      <c r="DU369">
        <v>1003</v>
      </c>
      <c r="DV369" t="s">
        <v>91</v>
      </c>
      <c r="DW369" t="s">
        <v>91</v>
      </c>
      <c r="DX369">
        <v>100</v>
      </c>
      <c r="DZ369" t="s">
        <v>3</v>
      </c>
      <c r="EA369" t="s">
        <v>3</v>
      </c>
      <c r="EB369" t="s">
        <v>3</v>
      </c>
      <c r="EC369" t="s">
        <v>3</v>
      </c>
      <c r="EE369">
        <v>1441815344</v>
      </c>
      <c r="EF369">
        <v>1</v>
      </c>
      <c r="EG369" t="s">
        <v>20</v>
      </c>
      <c r="EH369">
        <v>0</v>
      </c>
      <c r="EI369" t="s">
        <v>3</v>
      </c>
      <c r="EJ369">
        <v>4</v>
      </c>
      <c r="EK369">
        <v>0</v>
      </c>
      <c r="EL369" t="s">
        <v>21</v>
      </c>
      <c r="EM369" t="s">
        <v>22</v>
      </c>
      <c r="EO369" t="s">
        <v>3</v>
      </c>
      <c r="EQ369">
        <v>1024</v>
      </c>
      <c r="ER369">
        <v>203.8</v>
      </c>
      <c r="ES369">
        <v>0.38</v>
      </c>
      <c r="ET369">
        <v>0</v>
      </c>
      <c r="EU369">
        <v>0</v>
      </c>
      <c r="EV369">
        <v>203.42</v>
      </c>
      <c r="EW369">
        <v>0.38</v>
      </c>
      <c r="EX369">
        <v>0</v>
      </c>
      <c r="EY369">
        <v>0</v>
      </c>
      <c r="FQ369">
        <v>0</v>
      </c>
      <c r="FR369">
        <f t="shared" si="717"/>
        <v>0</v>
      </c>
      <c r="FS369">
        <v>0</v>
      </c>
      <c r="FX369">
        <v>70</v>
      </c>
      <c r="FY369">
        <v>10</v>
      </c>
      <c r="GA369" t="s">
        <v>3</v>
      </c>
      <c r="GD369">
        <v>0</v>
      </c>
      <c r="GF369">
        <v>1238648529</v>
      </c>
      <c r="GG369">
        <v>2</v>
      </c>
      <c r="GH369">
        <v>1</v>
      </c>
      <c r="GI369">
        <v>-2</v>
      </c>
      <c r="GJ369">
        <v>0</v>
      </c>
      <c r="GK369">
        <f>ROUND(R369*(R12)/100,2)</f>
        <v>0</v>
      </c>
      <c r="GL369">
        <f t="shared" si="718"/>
        <v>0</v>
      </c>
      <c r="GM369">
        <f t="shared" si="719"/>
        <v>31.15</v>
      </c>
      <c r="GN369">
        <f t="shared" si="720"/>
        <v>0</v>
      </c>
      <c r="GO369">
        <f t="shared" si="721"/>
        <v>0</v>
      </c>
      <c r="GP369">
        <f t="shared" si="722"/>
        <v>31.15</v>
      </c>
      <c r="GR369">
        <v>0</v>
      </c>
      <c r="GS369">
        <v>3</v>
      </c>
      <c r="GT369">
        <v>0</v>
      </c>
      <c r="GU369" t="s">
        <v>3</v>
      </c>
      <c r="GV369">
        <f t="shared" si="723"/>
        <v>0</v>
      </c>
      <c r="GW369">
        <v>1</v>
      </c>
      <c r="GX369">
        <f t="shared" si="724"/>
        <v>0</v>
      </c>
      <c r="HA369">
        <v>0</v>
      </c>
      <c r="HB369">
        <v>0</v>
      </c>
      <c r="HC369">
        <f t="shared" si="725"/>
        <v>0</v>
      </c>
      <c r="HE369" t="s">
        <v>3</v>
      </c>
      <c r="HF369" t="s">
        <v>3</v>
      </c>
      <c r="HM369" t="s">
        <v>3</v>
      </c>
      <c r="HN369" t="s">
        <v>3</v>
      </c>
      <c r="HO369" t="s">
        <v>3</v>
      </c>
      <c r="HP369" t="s">
        <v>3</v>
      </c>
      <c r="HQ369" t="s">
        <v>3</v>
      </c>
      <c r="IK369">
        <v>0</v>
      </c>
    </row>
    <row r="370" spans="1:245" x14ac:dyDescent="0.2">
      <c r="A370">
        <v>17</v>
      </c>
      <c r="B370">
        <v>1</v>
      </c>
      <c r="C370">
        <f>ROW(SmtRes!A511)</f>
        <v>511</v>
      </c>
      <c r="D370">
        <f>ROW(EtalonRes!A715)</f>
        <v>715</v>
      </c>
      <c r="E370" t="s">
        <v>437</v>
      </c>
      <c r="F370" t="s">
        <v>438</v>
      </c>
      <c r="G370" t="s">
        <v>439</v>
      </c>
      <c r="H370" t="s">
        <v>91</v>
      </c>
      <c r="I370">
        <f>ROUND((180+50)*0.1/100,9)</f>
        <v>0.23</v>
      </c>
      <c r="J370">
        <v>0</v>
      </c>
      <c r="K370">
        <f>ROUND((180+50)*0.1/100,9)</f>
        <v>0.23</v>
      </c>
      <c r="O370">
        <f t="shared" si="695"/>
        <v>114.25</v>
      </c>
      <c r="P370">
        <f t="shared" si="696"/>
        <v>0</v>
      </c>
      <c r="Q370">
        <f t="shared" si="697"/>
        <v>0</v>
      </c>
      <c r="R370">
        <f t="shared" si="698"/>
        <v>0</v>
      </c>
      <c r="S370">
        <f t="shared" si="699"/>
        <v>114.25</v>
      </c>
      <c r="T370">
        <f t="shared" si="700"/>
        <v>0</v>
      </c>
      <c r="U370">
        <f t="shared" si="701"/>
        <v>0.161</v>
      </c>
      <c r="V370">
        <f t="shared" si="702"/>
        <v>0</v>
      </c>
      <c r="W370">
        <f t="shared" si="703"/>
        <v>0</v>
      </c>
      <c r="X370">
        <f t="shared" si="704"/>
        <v>79.98</v>
      </c>
      <c r="Y370">
        <f t="shared" si="704"/>
        <v>11.43</v>
      </c>
      <c r="AA370">
        <v>1473083510</v>
      </c>
      <c r="AB370">
        <f t="shared" si="705"/>
        <v>496.76</v>
      </c>
      <c r="AC370">
        <f>ROUND((ES370),6)</f>
        <v>0</v>
      </c>
      <c r="AD370">
        <f>ROUND((((ET370)-(EU370))+AE370),6)</f>
        <v>0</v>
      </c>
      <c r="AE370">
        <f t="shared" si="726"/>
        <v>0</v>
      </c>
      <c r="AF370">
        <f t="shared" si="726"/>
        <v>496.76</v>
      </c>
      <c r="AG370">
        <f t="shared" si="706"/>
        <v>0</v>
      </c>
      <c r="AH370">
        <f t="shared" si="727"/>
        <v>0.7</v>
      </c>
      <c r="AI370">
        <f t="shared" si="727"/>
        <v>0</v>
      </c>
      <c r="AJ370">
        <f t="shared" si="707"/>
        <v>0</v>
      </c>
      <c r="AK370">
        <v>496.76</v>
      </c>
      <c r="AL370">
        <v>0</v>
      </c>
      <c r="AM370">
        <v>0</v>
      </c>
      <c r="AN370">
        <v>0</v>
      </c>
      <c r="AO370">
        <v>496.76</v>
      </c>
      <c r="AP370">
        <v>0</v>
      </c>
      <c r="AQ370">
        <v>0.7</v>
      </c>
      <c r="AR370">
        <v>0</v>
      </c>
      <c r="AS370">
        <v>0</v>
      </c>
      <c r="AT370">
        <v>70</v>
      </c>
      <c r="AU370">
        <v>10</v>
      </c>
      <c r="AV370">
        <v>1</v>
      </c>
      <c r="AW370">
        <v>1</v>
      </c>
      <c r="AZ370">
        <v>1</v>
      </c>
      <c r="BA370">
        <v>1</v>
      </c>
      <c r="BB370">
        <v>1</v>
      </c>
      <c r="BC370">
        <v>1</v>
      </c>
      <c r="BD370" t="s">
        <v>3</v>
      </c>
      <c r="BE370" t="s">
        <v>3</v>
      </c>
      <c r="BF370" t="s">
        <v>3</v>
      </c>
      <c r="BG370" t="s">
        <v>3</v>
      </c>
      <c r="BH370">
        <v>0</v>
      </c>
      <c r="BI370">
        <v>4</v>
      </c>
      <c r="BJ370" t="s">
        <v>440</v>
      </c>
      <c r="BM370">
        <v>0</v>
      </c>
      <c r="BN370">
        <v>0</v>
      </c>
      <c r="BO370" t="s">
        <v>3</v>
      </c>
      <c r="BP370">
        <v>0</v>
      </c>
      <c r="BQ370">
        <v>1</v>
      </c>
      <c r="BR370">
        <v>0</v>
      </c>
      <c r="BS370">
        <v>1</v>
      </c>
      <c r="BT370">
        <v>1</v>
      </c>
      <c r="BU370">
        <v>1</v>
      </c>
      <c r="BV370">
        <v>1</v>
      </c>
      <c r="BW370">
        <v>1</v>
      </c>
      <c r="BX370">
        <v>1</v>
      </c>
      <c r="BY370" t="s">
        <v>3</v>
      </c>
      <c r="BZ370">
        <v>70</v>
      </c>
      <c r="CA370">
        <v>10</v>
      </c>
      <c r="CB370" t="s">
        <v>3</v>
      </c>
      <c r="CE370">
        <v>0</v>
      </c>
      <c r="CF370">
        <v>0</v>
      </c>
      <c r="CG370">
        <v>0</v>
      </c>
      <c r="CM370">
        <v>0</v>
      </c>
      <c r="CN370" t="s">
        <v>3</v>
      </c>
      <c r="CO370">
        <v>0</v>
      </c>
      <c r="CP370">
        <f t="shared" si="708"/>
        <v>114.25</v>
      </c>
      <c r="CQ370">
        <f t="shared" si="709"/>
        <v>0</v>
      </c>
      <c r="CR370">
        <f>((((ET370)*BB370-(EU370)*BS370)+AE370*BS370)*AV370)</f>
        <v>0</v>
      </c>
      <c r="CS370">
        <f t="shared" si="710"/>
        <v>0</v>
      </c>
      <c r="CT370">
        <f t="shared" si="711"/>
        <v>496.76</v>
      </c>
      <c r="CU370">
        <f t="shared" si="712"/>
        <v>0</v>
      </c>
      <c r="CV370">
        <f t="shared" si="713"/>
        <v>0.7</v>
      </c>
      <c r="CW370">
        <f t="shared" si="714"/>
        <v>0</v>
      </c>
      <c r="CX370">
        <f t="shared" si="714"/>
        <v>0</v>
      </c>
      <c r="CY370">
        <f t="shared" si="715"/>
        <v>79.974999999999994</v>
      </c>
      <c r="CZ370">
        <f t="shared" si="716"/>
        <v>11.425000000000001</v>
      </c>
      <c r="DC370" t="s">
        <v>3</v>
      </c>
      <c r="DD370" t="s">
        <v>3</v>
      </c>
      <c r="DE370" t="s">
        <v>3</v>
      </c>
      <c r="DF370" t="s">
        <v>3</v>
      </c>
      <c r="DG370" t="s">
        <v>3</v>
      </c>
      <c r="DH370" t="s">
        <v>3</v>
      </c>
      <c r="DI370" t="s">
        <v>3</v>
      </c>
      <c r="DJ370" t="s">
        <v>3</v>
      </c>
      <c r="DK370" t="s">
        <v>3</v>
      </c>
      <c r="DL370" t="s">
        <v>3</v>
      </c>
      <c r="DM370" t="s">
        <v>3</v>
      </c>
      <c r="DN370">
        <v>0</v>
      </c>
      <c r="DO370">
        <v>0</v>
      </c>
      <c r="DP370">
        <v>1</v>
      </c>
      <c r="DQ370">
        <v>1</v>
      </c>
      <c r="DU370">
        <v>1003</v>
      </c>
      <c r="DV370" t="s">
        <v>91</v>
      </c>
      <c r="DW370" t="s">
        <v>91</v>
      </c>
      <c r="DX370">
        <v>100</v>
      </c>
      <c r="DZ370" t="s">
        <v>3</v>
      </c>
      <c r="EA370" t="s">
        <v>3</v>
      </c>
      <c r="EB370" t="s">
        <v>3</v>
      </c>
      <c r="EC370" t="s">
        <v>3</v>
      </c>
      <c r="EE370">
        <v>1441815344</v>
      </c>
      <c r="EF370">
        <v>1</v>
      </c>
      <c r="EG370" t="s">
        <v>20</v>
      </c>
      <c r="EH370">
        <v>0</v>
      </c>
      <c r="EI370" t="s">
        <v>3</v>
      </c>
      <c r="EJ370">
        <v>4</v>
      </c>
      <c r="EK370">
        <v>0</v>
      </c>
      <c r="EL370" t="s">
        <v>21</v>
      </c>
      <c r="EM370" t="s">
        <v>22</v>
      </c>
      <c r="EO370" t="s">
        <v>3</v>
      </c>
      <c r="EQ370">
        <v>0</v>
      </c>
      <c r="ER370">
        <v>496.76</v>
      </c>
      <c r="ES370">
        <v>0</v>
      </c>
      <c r="ET370">
        <v>0</v>
      </c>
      <c r="EU370">
        <v>0</v>
      </c>
      <c r="EV370">
        <v>496.76</v>
      </c>
      <c r="EW370">
        <v>0.7</v>
      </c>
      <c r="EX370">
        <v>0</v>
      </c>
      <c r="EY370">
        <v>0</v>
      </c>
      <c r="FQ370">
        <v>0</v>
      </c>
      <c r="FR370">
        <f t="shared" si="717"/>
        <v>0</v>
      </c>
      <c r="FS370">
        <v>0</v>
      </c>
      <c r="FX370">
        <v>70</v>
      </c>
      <c r="FY370">
        <v>10</v>
      </c>
      <c r="GA370" t="s">
        <v>3</v>
      </c>
      <c r="GD370">
        <v>0</v>
      </c>
      <c r="GF370">
        <v>-1307125436</v>
      </c>
      <c r="GG370">
        <v>2</v>
      </c>
      <c r="GH370">
        <v>1</v>
      </c>
      <c r="GI370">
        <v>-2</v>
      </c>
      <c r="GJ370">
        <v>0</v>
      </c>
      <c r="GK370">
        <f>ROUND(R370*(R12)/100,2)</f>
        <v>0</v>
      </c>
      <c r="GL370">
        <f t="shared" si="718"/>
        <v>0</v>
      </c>
      <c r="GM370">
        <f t="shared" si="719"/>
        <v>205.66</v>
      </c>
      <c r="GN370">
        <f t="shared" si="720"/>
        <v>0</v>
      </c>
      <c r="GO370">
        <f t="shared" si="721"/>
        <v>0</v>
      </c>
      <c r="GP370">
        <f t="shared" si="722"/>
        <v>205.66</v>
      </c>
      <c r="GR370">
        <v>0</v>
      </c>
      <c r="GS370">
        <v>3</v>
      </c>
      <c r="GT370">
        <v>0</v>
      </c>
      <c r="GU370" t="s">
        <v>3</v>
      </c>
      <c r="GV370">
        <f t="shared" si="723"/>
        <v>0</v>
      </c>
      <c r="GW370">
        <v>1</v>
      </c>
      <c r="GX370">
        <f t="shared" si="724"/>
        <v>0</v>
      </c>
      <c r="HA370">
        <v>0</v>
      </c>
      <c r="HB370">
        <v>0</v>
      </c>
      <c r="HC370">
        <f t="shared" si="725"/>
        <v>0</v>
      </c>
      <c r="HE370" t="s">
        <v>3</v>
      </c>
      <c r="HF370" t="s">
        <v>3</v>
      </c>
      <c r="HM370" t="s">
        <v>3</v>
      </c>
      <c r="HN370" t="s">
        <v>3</v>
      </c>
      <c r="HO370" t="s">
        <v>3</v>
      </c>
      <c r="HP370" t="s">
        <v>3</v>
      </c>
      <c r="HQ370" t="s">
        <v>3</v>
      </c>
      <c r="IK370">
        <v>0</v>
      </c>
    </row>
    <row r="371" spans="1:245" x14ac:dyDescent="0.2">
      <c r="A371">
        <v>19</v>
      </c>
      <c r="B371">
        <v>1</v>
      </c>
      <c r="F371" t="s">
        <v>3</v>
      </c>
      <c r="G371" t="s">
        <v>113</v>
      </c>
      <c r="H371" t="s">
        <v>3</v>
      </c>
      <c r="AA371">
        <v>1</v>
      </c>
      <c r="IK371">
        <v>0</v>
      </c>
    </row>
    <row r="372" spans="1:245" x14ac:dyDescent="0.2">
      <c r="A372">
        <v>17</v>
      </c>
      <c r="B372">
        <v>1</v>
      </c>
      <c r="C372">
        <f>ROW(SmtRes!A515)</f>
        <v>515</v>
      </c>
      <c r="D372">
        <f>ROW(EtalonRes!A719)</f>
        <v>719</v>
      </c>
      <c r="E372" t="s">
        <v>441</v>
      </c>
      <c r="F372" t="s">
        <v>422</v>
      </c>
      <c r="G372" t="s">
        <v>577</v>
      </c>
      <c r="H372" t="s">
        <v>18</v>
      </c>
      <c r="I372">
        <f>ROUND(2+1,9)</f>
        <v>3</v>
      </c>
      <c r="J372">
        <v>0</v>
      </c>
      <c r="K372">
        <f>ROUND(2+1,9)</f>
        <v>3</v>
      </c>
      <c r="O372">
        <f t="shared" ref="O372:O379" si="728">ROUND(CP372,2)</f>
        <v>2122.6799999999998</v>
      </c>
      <c r="P372">
        <f t="shared" ref="P372:P379" si="729">ROUND(CQ372*I372,2)</f>
        <v>121.44</v>
      </c>
      <c r="Q372">
        <f t="shared" ref="Q372:Q379" si="730">ROUND(CR372*I372,2)</f>
        <v>0</v>
      </c>
      <c r="R372">
        <f t="shared" ref="R372:R379" si="731">ROUND(CS372*I372,2)</f>
        <v>0</v>
      </c>
      <c r="S372">
        <f t="shared" ref="S372:S379" si="732">ROUND(CT372*I372,2)</f>
        <v>2001.24</v>
      </c>
      <c r="T372">
        <f t="shared" ref="T372:T379" si="733">ROUND(CU372*I372,2)</f>
        <v>0</v>
      </c>
      <c r="U372">
        <f t="shared" ref="U372:U379" si="734">CV372*I372</f>
        <v>2.82</v>
      </c>
      <c r="V372">
        <f t="shared" ref="V372:V379" si="735">CW372*I372</f>
        <v>0</v>
      </c>
      <c r="W372">
        <f t="shared" ref="W372:W379" si="736">ROUND(CX372*I372,2)</f>
        <v>0</v>
      </c>
      <c r="X372">
        <f t="shared" ref="X372:Y379" si="737">ROUND(CY372,2)</f>
        <v>1400.87</v>
      </c>
      <c r="Y372">
        <f t="shared" si="737"/>
        <v>200.12</v>
      </c>
      <c r="AA372">
        <v>1473083510</v>
      </c>
      <c r="AB372">
        <f t="shared" ref="AB372:AB379" si="738">ROUND((AC372+AD372+AF372),6)</f>
        <v>707.56</v>
      </c>
      <c r="AC372">
        <f>ROUND(((ES372*2)),6)</f>
        <v>40.479999999999997</v>
      </c>
      <c r="AD372">
        <f>ROUND(((((ET372*2))-((EU372*2)))+AE372),6)</f>
        <v>0</v>
      </c>
      <c r="AE372">
        <f>ROUND(((EU372*2)),6)</f>
        <v>0</v>
      </c>
      <c r="AF372">
        <f>ROUND(((EV372*2)),6)</f>
        <v>667.08</v>
      </c>
      <c r="AG372">
        <f t="shared" ref="AG372:AG379" si="739">ROUND((AP372),6)</f>
        <v>0</v>
      </c>
      <c r="AH372">
        <f>((EW372*2))</f>
        <v>0.94</v>
      </c>
      <c r="AI372">
        <f>((EX372*2))</f>
        <v>0</v>
      </c>
      <c r="AJ372">
        <f t="shared" ref="AJ372:AJ379" si="740">(AS372)</f>
        <v>0</v>
      </c>
      <c r="AK372">
        <v>353.78</v>
      </c>
      <c r="AL372">
        <v>20.239999999999998</v>
      </c>
      <c r="AM372">
        <v>0</v>
      </c>
      <c r="AN372">
        <v>0</v>
      </c>
      <c r="AO372">
        <v>333.54</v>
      </c>
      <c r="AP372">
        <v>0</v>
      </c>
      <c r="AQ372">
        <v>0.47</v>
      </c>
      <c r="AR372">
        <v>0</v>
      </c>
      <c r="AS372">
        <v>0</v>
      </c>
      <c r="AT372">
        <v>70</v>
      </c>
      <c r="AU372">
        <v>10</v>
      </c>
      <c r="AV372">
        <v>1</v>
      </c>
      <c r="AW372">
        <v>1</v>
      </c>
      <c r="AZ372">
        <v>1</v>
      </c>
      <c r="BA372">
        <v>1</v>
      </c>
      <c r="BB372">
        <v>1</v>
      </c>
      <c r="BC372">
        <v>1</v>
      </c>
      <c r="BD372" t="s">
        <v>3</v>
      </c>
      <c r="BE372" t="s">
        <v>3</v>
      </c>
      <c r="BF372" t="s">
        <v>3</v>
      </c>
      <c r="BG372" t="s">
        <v>3</v>
      </c>
      <c r="BH372">
        <v>0</v>
      </c>
      <c r="BI372">
        <v>4</v>
      </c>
      <c r="BJ372" t="s">
        <v>423</v>
      </c>
      <c r="BM372">
        <v>0</v>
      </c>
      <c r="BN372">
        <v>0</v>
      </c>
      <c r="BO372" t="s">
        <v>3</v>
      </c>
      <c r="BP372">
        <v>0</v>
      </c>
      <c r="BQ372">
        <v>1</v>
      </c>
      <c r="BR372">
        <v>0</v>
      </c>
      <c r="BS372">
        <v>1</v>
      </c>
      <c r="BT372">
        <v>1</v>
      </c>
      <c r="BU372">
        <v>1</v>
      </c>
      <c r="BV372">
        <v>1</v>
      </c>
      <c r="BW372">
        <v>1</v>
      </c>
      <c r="BX372">
        <v>1</v>
      </c>
      <c r="BY372" t="s">
        <v>3</v>
      </c>
      <c r="BZ372">
        <v>70</v>
      </c>
      <c r="CA372">
        <v>10</v>
      </c>
      <c r="CB372" t="s">
        <v>3</v>
      </c>
      <c r="CE372">
        <v>0</v>
      </c>
      <c r="CF372">
        <v>0</v>
      </c>
      <c r="CG372">
        <v>0</v>
      </c>
      <c r="CM372">
        <v>0</v>
      </c>
      <c r="CN372" t="s">
        <v>3</v>
      </c>
      <c r="CO372">
        <v>0</v>
      </c>
      <c r="CP372">
        <f t="shared" ref="CP372:CP379" si="741">(P372+Q372+S372)</f>
        <v>2122.6799999999998</v>
      </c>
      <c r="CQ372">
        <f t="shared" ref="CQ372:CQ379" si="742">(AC372*BC372*AW372)</f>
        <v>40.479999999999997</v>
      </c>
      <c r="CR372">
        <f>(((((ET372*2))*BB372-((EU372*2))*BS372)+AE372*BS372)*AV372)</f>
        <v>0</v>
      </c>
      <c r="CS372">
        <f t="shared" ref="CS372:CS379" si="743">(AE372*BS372*AV372)</f>
        <v>0</v>
      </c>
      <c r="CT372">
        <f t="shared" ref="CT372:CT379" si="744">(AF372*BA372*AV372)</f>
        <v>667.08</v>
      </c>
      <c r="CU372">
        <f t="shared" ref="CU372:CU379" si="745">AG372</f>
        <v>0</v>
      </c>
      <c r="CV372">
        <f t="shared" ref="CV372:CV379" si="746">(AH372*AV372)</f>
        <v>0.94</v>
      </c>
      <c r="CW372">
        <f t="shared" ref="CW372:CX379" si="747">AI372</f>
        <v>0</v>
      </c>
      <c r="CX372">
        <f t="shared" si="747"/>
        <v>0</v>
      </c>
      <c r="CY372">
        <f t="shared" ref="CY372:CY379" si="748">((S372*BZ372)/100)</f>
        <v>1400.8679999999999</v>
      </c>
      <c r="CZ372">
        <f t="shared" ref="CZ372:CZ379" si="749">((S372*CA372)/100)</f>
        <v>200.12400000000002</v>
      </c>
      <c r="DC372" t="s">
        <v>3</v>
      </c>
      <c r="DD372" t="s">
        <v>228</v>
      </c>
      <c r="DE372" t="s">
        <v>228</v>
      </c>
      <c r="DF372" t="s">
        <v>228</v>
      </c>
      <c r="DG372" t="s">
        <v>228</v>
      </c>
      <c r="DH372" t="s">
        <v>3</v>
      </c>
      <c r="DI372" t="s">
        <v>228</v>
      </c>
      <c r="DJ372" t="s">
        <v>228</v>
      </c>
      <c r="DK372" t="s">
        <v>3</v>
      </c>
      <c r="DL372" t="s">
        <v>3</v>
      </c>
      <c r="DM372" t="s">
        <v>3</v>
      </c>
      <c r="DN372">
        <v>0</v>
      </c>
      <c r="DO372">
        <v>0</v>
      </c>
      <c r="DP372">
        <v>1</v>
      </c>
      <c r="DQ372">
        <v>1</v>
      </c>
      <c r="DU372">
        <v>16987630</v>
      </c>
      <c r="DV372" t="s">
        <v>18</v>
      </c>
      <c r="DW372" t="s">
        <v>18</v>
      </c>
      <c r="DX372">
        <v>1</v>
      </c>
      <c r="DZ372" t="s">
        <v>3</v>
      </c>
      <c r="EA372" t="s">
        <v>3</v>
      </c>
      <c r="EB372" t="s">
        <v>3</v>
      </c>
      <c r="EC372" t="s">
        <v>3</v>
      </c>
      <c r="EE372">
        <v>1441815344</v>
      </c>
      <c r="EF372">
        <v>1</v>
      </c>
      <c r="EG372" t="s">
        <v>20</v>
      </c>
      <c r="EH372">
        <v>0</v>
      </c>
      <c r="EI372" t="s">
        <v>3</v>
      </c>
      <c r="EJ372">
        <v>4</v>
      </c>
      <c r="EK372">
        <v>0</v>
      </c>
      <c r="EL372" t="s">
        <v>21</v>
      </c>
      <c r="EM372" t="s">
        <v>22</v>
      </c>
      <c r="EO372" t="s">
        <v>3</v>
      </c>
      <c r="EQ372">
        <v>0</v>
      </c>
      <c r="ER372">
        <v>353.78</v>
      </c>
      <c r="ES372">
        <v>20.239999999999998</v>
      </c>
      <c r="ET372">
        <v>0</v>
      </c>
      <c r="EU372">
        <v>0</v>
      </c>
      <c r="EV372">
        <v>333.54</v>
      </c>
      <c r="EW372">
        <v>0.47</v>
      </c>
      <c r="EX372">
        <v>0</v>
      </c>
      <c r="EY372">
        <v>0</v>
      </c>
      <c r="FQ372">
        <v>0</v>
      </c>
      <c r="FR372">
        <f t="shared" ref="FR372:FR379" si="750">ROUND(IF(BI372=3,GM372,0),2)</f>
        <v>0</v>
      </c>
      <c r="FS372">
        <v>0</v>
      </c>
      <c r="FX372">
        <v>70</v>
      </c>
      <c r="FY372">
        <v>10</v>
      </c>
      <c r="GA372" t="s">
        <v>3</v>
      </c>
      <c r="GD372">
        <v>0</v>
      </c>
      <c r="GF372">
        <v>-1837579719</v>
      </c>
      <c r="GG372">
        <v>2</v>
      </c>
      <c r="GH372">
        <v>1</v>
      </c>
      <c r="GI372">
        <v>-2</v>
      </c>
      <c r="GJ372">
        <v>0</v>
      </c>
      <c r="GK372">
        <f>ROUND(R372*(R12)/100,2)</f>
        <v>0</v>
      </c>
      <c r="GL372">
        <f t="shared" ref="GL372:GL379" si="751">ROUND(IF(AND(BH372=3,BI372=3,FS372&lt;&gt;0),P372,0),2)</f>
        <v>0</v>
      </c>
      <c r="GM372">
        <f t="shared" ref="GM372:GM379" si="752">ROUND(O372+X372+Y372+GK372,2)+GX372</f>
        <v>3723.67</v>
      </c>
      <c r="GN372">
        <f t="shared" ref="GN372:GN379" si="753">IF(OR(BI372=0,BI372=1),GM372-GX372,0)</f>
        <v>0</v>
      </c>
      <c r="GO372">
        <f t="shared" ref="GO372:GO379" si="754">IF(BI372=2,GM372-GX372,0)</f>
        <v>0</v>
      </c>
      <c r="GP372">
        <f t="shared" ref="GP372:GP379" si="755">IF(BI372=4,GM372-GX372,0)</f>
        <v>3723.67</v>
      </c>
      <c r="GR372">
        <v>0</v>
      </c>
      <c r="GS372">
        <v>3</v>
      </c>
      <c r="GT372">
        <v>0</v>
      </c>
      <c r="GU372" t="s">
        <v>3</v>
      </c>
      <c r="GV372">
        <f t="shared" ref="GV372:GV379" si="756">ROUND((GT372),6)</f>
        <v>0</v>
      </c>
      <c r="GW372">
        <v>1</v>
      </c>
      <c r="GX372">
        <f t="shared" ref="GX372:GX379" si="757">ROUND(HC372*I372,2)</f>
        <v>0</v>
      </c>
      <c r="HA372">
        <v>0</v>
      </c>
      <c r="HB372">
        <v>0</v>
      </c>
      <c r="HC372">
        <f t="shared" ref="HC372:HC379" si="758">GV372*GW372</f>
        <v>0</v>
      </c>
      <c r="HE372" t="s">
        <v>3</v>
      </c>
      <c r="HF372" t="s">
        <v>3</v>
      </c>
      <c r="HM372" t="s">
        <v>3</v>
      </c>
      <c r="HN372" t="s">
        <v>3</v>
      </c>
      <c r="HO372" t="s">
        <v>3</v>
      </c>
      <c r="HP372" t="s">
        <v>3</v>
      </c>
      <c r="HQ372" t="s">
        <v>3</v>
      </c>
      <c r="IK372">
        <v>0</v>
      </c>
    </row>
    <row r="373" spans="1:245" x14ac:dyDescent="0.2">
      <c r="A373">
        <v>17</v>
      </c>
      <c r="B373">
        <v>1</v>
      </c>
      <c r="C373">
        <f>ROW(SmtRes!A518)</f>
        <v>518</v>
      </c>
      <c r="D373">
        <f>ROW(EtalonRes!A722)</f>
        <v>722</v>
      </c>
      <c r="E373" t="s">
        <v>442</v>
      </c>
      <c r="F373" t="s">
        <v>425</v>
      </c>
      <c r="G373" t="s">
        <v>426</v>
      </c>
      <c r="H373" t="s">
        <v>38</v>
      </c>
      <c r="I373">
        <f>ROUND((2+2)/10,9)</f>
        <v>0.4</v>
      </c>
      <c r="J373">
        <v>0</v>
      </c>
      <c r="K373">
        <f>ROUND((2+2)/10,9)</f>
        <v>0.4</v>
      </c>
      <c r="O373">
        <f t="shared" si="728"/>
        <v>7110.51</v>
      </c>
      <c r="P373">
        <f t="shared" si="729"/>
        <v>13.91</v>
      </c>
      <c r="Q373">
        <f t="shared" si="730"/>
        <v>0</v>
      </c>
      <c r="R373">
        <f t="shared" si="731"/>
        <v>0</v>
      </c>
      <c r="S373">
        <f t="shared" si="732"/>
        <v>7096.6</v>
      </c>
      <c r="T373">
        <f t="shared" si="733"/>
        <v>0</v>
      </c>
      <c r="U373">
        <f t="shared" si="734"/>
        <v>10</v>
      </c>
      <c r="V373">
        <f t="shared" si="735"/>
        <v>0</v>
      </c>
      <c r="W373">
        <f t="shared" si="736"/>
        <v>0</v>
      </c>
      <c r="X373">
        <f t="shared" si="737"/>
        <v>4967.62</v>
      </c>
      <c r="Y373">
        <f t="shared" si="737"/>
        <v>709.66</v>
      </c>
      <c r="AA373">
        <v>1473083510</v>
      </c>
      <c r="AB373">
        <f t="shared" si="738"/>
        <v>17776.28</v>
      </c>
      <c r="AC373">
        <f>ROUND(((ES373*2)),6)</f>
        <v>34.78</v>
      </c>
      <c r="AD373">
        <f>ROUND(((((ET373*2))-((EU373*2)))+AE373),6)</f>
        <v>0</v>
      </c>
      <c r="AE373">
        <f>ROUND(((EU373*2)),6)</f>
        <v>0</v>
      </c>
      <c r="AF373">
        <f>ROUND(((EV373*2)),6)</f>
        <v>17741.5</v>
      </c>
      <c r="AG373">
        <f t="shared" si="739"/>
        <v>0</v>
      </c>
      <c r="AH373">
        <f>((EW373*2))</f>
        <v>25</v>
      </c>
      <c r="AI373">
        <f>((EX373*2))</f>
        <v>0</v>
      </c>
      <c r="AJ373">
        <f t="shared" si="740"/>
        <v>0</v>
      </c>
      <c r="AK373">
        <v>8888.14</v>
      </c>
      <c r="AL373">
        <v>17.39</v>
      </c>
      <c r="AM373">
        <v>0</v>
      </c>
      <c r="AN373">
        <v>0</v>
      </c>
      <c r="AO373">
        <v>8870.75</v>
      </c>
      <c r="AP373">
        <v>0</v>
      </c>
      <c r="AQ373">
        <v>12.5</v>
      </c>
      <c r="AR373">
        <v>0</v>
      </c>
      <c r="AS373">
        <v>0</v>
      </c>
      <c r="AT373">
        <v>70</v>
      </c>
      <c r="AU373">
        <v>10</v>
      </c>
      <c r="AV373">
        <v>1</v>
      </c>
      <c r="AW373">
        <v>1</v>
      </c>
      <c r="AZ373">
        <v>1</v>
      </c>
      <c r="BA373">
        <v>1</v>
      </c>
      <c r="BB373">
        <v>1</v>
      </c>
      <c r="BC373">
        <v>1</v>
      </c>
      <c r="BD373" t="s">
        <v>3</v>
      </c>
      <c r="BE373" t="s">
        <v>3</v>
      </c>
      <c r="BF373" t="s">
        <v>3</v>
      </c>
      <c r="BG373" t="s">
        <v>3</v>
      </c>
      <c r="BH373">
        <v>0</v>
      </c>
      <c r="BI373">
        <v>4</v>
      </c>
      <c r="BJ373" t="s">
        <v>427</v>
      </c>
      <c r="BM373">
        <v>0</v>
      </c>
      <c r="BN373">
        <v>0</v>
      </c>
      <c r="BO373" t="s">
        <v>3</v>
      </c>
      <c r="BP373">
        <v>0</v>
      </c>
      <c r="BQ373">
        <v>1</v>
      </c>
      <c r="BR373">
        <v>0</v>
      </c>
      <c r="BS373">
        <v>1</v>
      </c>
      <c r="BT373">
        <v>1</v>
      </c>
      <c r="BU373">
        <v>1</v>
      </c>
      <c r="BV373">
        <v>1</v>
      </c>
      <c r="BW373">
        <v>1</v>
      </c>
      <c r="BX373">
        <v>1</v>
      </c>
      <c r="BY373" t="s">
        <v>3</v>
      </c>
      <c r="BZ373">
        <v>70</v>
      </c>
      <c r="CA373">
        <v>10</v>
      </c>
      <c r="CB373" t="s">
        <v>3</v>
      </c>
      <c r="CE373">
        <v>0</v>
      </c>
      <c r="CF373">
        <v>0</v>
      </c>
      <c r="CG373">
        <v>0</v>
      </c>
      <c r="CM373">
        <v>0</v>
      </c>
      <c r="CN373" t="s">
        <v>3</v>
      </c>
      <c r="CO373">
        <v>0</v>
      </c>
      <c r="CP373">
        <f t="shared" si="741"/>
        <v>7110.51</v>
      </c>
      <c r="CQ373">
        <f t="shared" si="742"/>
        <v>34.78</v>
      </c>
      <c r="CR373">
        <f>(((((ET373*2))*BB373-((EU373*2))*BS373)+AE373*BS373)*AV373)</f>
        <v>0</v>
      </c>
      <c r="CS373">
        <f t="shared" si="743"/>
        <v>0</v>
      </c>
      <c r="CT373">
        <f t="shared" si="744"/>
        <v>17741.5</v>
      </c>
      <c r="CU373">
        <f t="shared" si="745"/>
        <v>0</v>
      </c>
      <c r="CV373">
        <f t="shared" si="746"/>
        <v>25</v>
      </c>
      <c r="CW373">
        <f t="shared" si="747"/>
        <v>0</v>
      </c>
      <c r="CX373">
        <f t="shared" si="747"/>
        <v>0</v>
      </c>
      <c r="CY373">
        <f t="shared" si="748"/>
        <v>4967.62</v>
      </c>
      <c r="CZ373">
        <f t="shared" si="749"/>
        <v>709.66</v>
      </c>
      <c r="DC373" t="s">
        <v>3</v>
      </c>
      <c r="DD373" t="s">
        <v>228</v>
      </c>
      <c r="DE373" t="s">
        <v>228</v>
      </c>
      <c r="DF373" t="s">
        <v>228</v>
      </c>
      <c r="DG373" t="s">
        <v>228</v>
      </c>
      <c r="DH373" t="s">
        <v>3</v>
      </c>
      <c r="DI373" t="s">
        <v>228</v>
      </c>
      <c r="DJ373" t="s">
        <v>228</v>
      </c>
      <c r="DK373" t="s">
        <v>3</v>
      </c>
      <c r="DL373" t="s">
        <v>3</v>
      </c>
      <c r="DM373" t="s">
        <v>3</v>
      </c>
      <c r="DN373">
        <v>0</v>
      </c>
      <c r="DO373">
        <v>0</v>
      </c>
      <c r="DP373">
        <v>1</v>
      </c>
      <c r="DQ373">
        <v>1</v>
      </c>
      <c r="DU373">
        <v>16987630</v>
      </c>
      <c r="DV373" t="s">
        <v>38</v>
      </c>
      <c r="DW373" t="s">
        <v>38</v>
      </c>
      <c r="DX373">
        <v>10</v>
      </c>
      <c r="DZ373" t="s">
        <v>3</v>
      </c>
      <c r="EA373" t="s">
        <v>3</v>
      </c>
      <c r="EB373" t="s">
        <v>3</v>
      </c>
      <c r="EC373" t="s">
        <v>3</v>
      </c>
      <c r="EE373">
        <v>1441815344</v>
      </c>
      <c r="EF373">
        <v>1</v>
      </c>
      <c r="EG373" t="s">
        <v>20</v>
      </c>
      <c r="EH373">
        <v>0</v>
      </c>
      <c r="EI373" t="s">
        <v>3</v>
      </c>
      <c r="EJ373">
        <v>4</v>
      </c>
      <c r="EK373">
        <v>0</v>
      </c>
      <c r="EL373" t="s">
        <v>21</v>
      </c>
      <c r="EM373" t="s">
        <v>22</v>
      </c>
      <c r="EO373" t="s">
        <v>3</v>
      </c>
      <c r="EQ373">
        <v>0</v>
      </c>
      <c r="ER373">
        <v>8888.14</v>
      </c>
      <c r="ES373">
        <v>17.39</v>
      </c>
      <c r="ET373">
        <v>0</v>
      </c>
      <c r="EU373">
        <v>0</v>
      </c>
      <c r="EV373">
        <v>8870.75</v>
      </c>
      <c r="EW373">
        <v>12.5</v>
      </c>
      <c r="EX373">
        <v>0</v>
      </c>
      <c r="EY373">
        <v>0</v>
      </c>
      <c r="FQ373">
        <v>0</v>
      </c>
      <c r="FR373">
        <f t="shared" si="750"/>
        <v>0</v>
      </c>
      <c r="FS373">
        <v>0</v>
      </c>
      <c r="FX373">
        <v>70</v>
      </c>
      <c r="FY373">
        <v>10</v>
      </c>
      <c r="GA373" t="s">
        <v>3</v>
      </c>
      <c r="GD373">
        <v>0</v>
      </c>
      <c r="GF373">
        <v>-926376186</v>
      </c>
      <c r="GG373">
        <v>2</v>
      </c>
      <c r="GH373">
        <v>1</v>
      </c>
      <c r="GI373">
        <v>-2</v>
      </c>
      <c r="GJ373">
        <v>0</v>
      </c>
      <c r="GK373">
        <f>ROUND(R373*(R12)/100,2)</f>
        <v>0</v>
      </c>
      <c r="GL373">
        <f t="shared" si="751"/>
        <v>0</v>
      </c>
      <c r="GM373">
        <f t="shared" si="752"/>
        <v>12787.79</v>
      </c>
      <c r="GN373">
        <f t="shared" si="753"/>
        <v>0</v>
      </c>
      <c r="GO373">
        <f t="shared" si="754"/>
        <v>0</v>
      </c>
      <c r="GP373">
        <f t="shared" si="755"/>
        <v>12787.79</v>
      </c>
      <c r="GR373">
        <v>0</v>
      </c>
      <c r="GS373">
        <v>3</v>
      </c>
      <c r="GT373">
        <v>0</v>
      </c>
      <c r="GU373" t="s">
        <v>3</v>
      </c>
      <c r="GV373">
        <f t="shared" si="756"/>
        <v>0</v>
      </c>
      <c r="GW373">
        <v>1</v>
      </c>
      <c r="GX373">
        <f t="shared" si="757"/>
        <v>0</v>
      </c>
      <c r="HA373">
        <v>0</v>
      </c>
      <c r="HB373">
        <v>0</v>
      </c>
      <c r="HC373">
        <f t="shared" si="758"/>
        <v>0</v>
      </c>
      <c r="HE373" t="s">
        <v>3</v>
      </c>
      <c r="HF373" t="s">
        <v>3</v>
      </c>
      <c r="HM373" t="s">
        <v>3</v>
      </c>
      <c r="HN373" t="s">
        <v>3</v>
      </c>
      <c r="HO373" t="s">
        <v>3</v>
      </c>
      <c r="HP373" t="s">
        <v>3</v>
      </c>
      <c r="HQ373" t="s">
        <v>3</v>
      </c>
      <c r="IK373">
        <v>0</v>
      </c>
    </row>
    <row r="374" spans="1:245" x14ac:dyDescent="0.2">
      <c r="A374">
        <v>17</v>
      </c>
      <c r="B374">
        <v>1</v>
      </c>
      <c r="D374">
        <f>ROW(EtalonRes!A724)</f>
        <v>724</v>
      </c>
      <c r="E374" t="s">
        <v>3</v>
      </c>
      <c r="F374" t="s">
        <v>82</v>
      </c>
      <c r="G374" t="s">
        <v>428</v>
      </c>
      <c r="H374" t="s">
        <v>38</v>
      </c>
      <c r="I374">
        <f>ROUND((2)/10,9)</f>
        <v>0.2</v>
      </c>
      <c r="J374">
        <v>0</v>
      </c>
      <c r="K374">
        <f>ROUND((2)/10,9)</f>
        <v>0.2</v>
      </c>
      <c r="O374">
        <f t="shared" si="728"/>
        <v>111.21</v>
      </c>
      <c r="P374">
        <f t="shared" si="729"/>
        <v>0.06</v>
      </c>
      <c r="Q374">
        <f t="shared" si="730"/>
        <v>0</v>
      </c>
      <c r="R374">
        <f t="shared" si="731"/>
        <v>0</v>
      </c>
      <c r="S374">
        <f t="shared" si="732"/>
        <v>111.15</v>
      </c>
      <c r="T374">
        <f t="shared" si="733"/>
        <v>0</v>
      </c>
      <c r="U374">
        <f t="shared" si="734"/>
        <v>0.18000000000000002</v>
      </c>
      <c r="V374">
        <f t="shared" si="735"/>
        <v>0</v>
      </c>
      <c r="W374">
        <f t="shared" si="736"/>
        <v>0</v>
      </c>
      <c r="X374">
        <f t="shared" si="737"/>
        <v>77.81</v>
      </c>
      <c r="Y374">
        <f t="shared" si="737"/>
        <v>11.12</v>
      </c>
      <c r="AA374">
        <v>-1</v>
      </c>
      <c r="AB374">
        <f t="shared" si="738"/>
        <v>556.04999999999995</v>
      </c>
      <c r="AC374">
        <f>ROUND((ES374),6)</f>
        <v>0.31</v>
      </c>
      <c r="AD374">
        <f>ROUND((((ET374)-(EU374))+AE374),6)</f>
        <v>0</v>
      </c>
      <c r="AE374">
        <f>ROUND((EU374),6)</f>
        <v>0</v>
      </c>
      <c r="AF374">
        <f>ROUND((EV374),6)</f>
        <v>555.74</v>
      </c>
      <c r="AG374">
        <f t="shared" si="739"/>
        <v>0</v>
      </c>
      <c r="AH374">
        <f>(EW374)</f>
        <v>0.9</v>
      </c>
      <c r="AI374">
        <f>(EX374)</f>
        <v>0</v>
      </c>
      <c r="AJ374">
        <f t="shared" si="740"/>
        <v>0</v>
      </c>
      <c r="AK374">
        <v>556.04999999999995</v>
      </c>
      <c r="AL374">
        <v>0.31</v>
      </c>
      <c r="AM374">
        <v>0</v>
      </c>
      <c r="AN374">
        <v>0</v>
      </c>
      <c r="AO374">
        <v>555.74</v>
      </c>
      <c r="AP374">
        <v>0</v>
      </c>
      <c r="AQ374">
        <v>0.9</v>
      </c>
      <c r="AR374">
        <v>0</v>
      </c>
      <c r="AS374">
        <v>0</v>
      </c>
      <c r="AT374">
        <v>70</v>
      </c>
      <c r="AU374">
        <v>10</v>
      </c>
      <c r="AV374">
        <v>1</v>
      </c>
      <c r="AW374">
        <v>1</v>
      </c>
      <c r="AZ374">
        <v>1</v>
      </c>
      <c r="BA374">
        <v>1</v>
      </c>
      <c r="BB374">
        <v>1</v>
      </c>
      <c r="BC374">
        <v>1</v>
      </c>
      <c r="BD374" t="s">
        <v>3</v>
      </c>
      <c r="BE374" t="s">
        <v>3</v>
      </c>
      <c r="BF374" t="s">
        <v>3</v>
      </c>
      <c r="BG374" t="s">
        <v>3</v>
      </c>
      <c r="BH374">
        <v>0</v>
      </c>
      <c r="BI374">
        <v>4</v>
      </c>
      <c r="BJ374" t="s">
        <v>84</v>
      </c>
      <c r="BM374">
        <v>0</v>
      </c>
      <c r="BN374">
        <v>0</v>
      </c>
      <c r="BO374" t="s">
        <v>3</v>
      </c>
      <c r="BP374">
        <v>0</v>
      </c>
      <c r="BQ374">
        <v>1</v>
      </c>
      <c r="BR374">
        <v>0</v>
      </c>
      <c r="BS374">
        <v>1</v>
      </c>
      <c r="BT374">
        <v>1</v>
      </c>
      <c r="BU374">
        <v>1</v>
      </c>
      <c r="BV374">
        <v>1</v>
      </c>
      <c r="BW374">
        <v>1</v>
      </c>
      <c r="BX374">
        <v>1</v>
      </c>
      <c r="BY374" t="s">
        <v>3</v>
      </c>
      <c r="BZ374">
        <v>70</v>
      </c>
      <c r="CA374">
        <v>10</v>
      </c>
      <c r="CB374" t="s">
        <v>3</v>
      </c>
      <c r="CE374">
        <v>0</v>
      </c>
      <c r="CF374">
        <v>0</v>
      </c>
      <c r="CG374">
        <v>0</v>
      </c>
      <c r="CM374">
        <v>0</v>
      </c>
      <c r="CN374" t="s">
        <v>3</v>
      </c>
      <c r="CO374">
        <v>0</v>
      </c>
      <c r="CP374">
        <f t="shared" si="741"/>
        <v>111.21000000000001</v>
      </c>
      <c r="CQ374">
        <f t="shared" si="742"/>
        <v>0.31</v>
      </c>
      <c r="CR374">
        <f>((((ET374)*BB374-(EU374)*BS374)+AE374*BS374)*AV374)</f>
        <v>0</v>
      </c>
      <c r="CS374">
        <f t="shared" si="743"/>
        <v>0</v>
      </c>
      <c r="CT374">
        <f t="shared" si="744"/>
        <v>555.74</v>
      </c>
      <c r="CU374">
        <f t="shared" si="745"/>
        <v>0</v>
      </c>
      <c r="CV374">
        <f t="shared" si="746"/>
        <v>0.9</v>
      </c>
      <c r="CW374">
        <f t="shared" si="747"/>
        <v>0</v>
      </c>
      <c r="CX374">
        <f t="shared" si="747"/>
        <v>0</v>
      </c>
      <c r="CY374">
        <f t="shared" si="748"/>
        <v>77.805000000000007</v>
      </c>
      <c r="CZ374">
        <f t="shared" si="749"/>
        <v>11.115</v>
      </c>
      <c r="DC374" t="s">
        <v>3</v>
      </c>
      <c r="DD374" t="s">
        <v>3</v>
      </c>
      <c r="DE374" t="s">
        <v>3</v>
      </c>
      <c r="DF374" t="s">
        <v>3</v>
      </c>
      <c r="DG374" t="s">
        <v>3</v>
      </c>
      <c r="DH374" t="s">
        <v>3</v>
      </c>
      <c r="DI374" t="s">
        <v>3</v>
      </c>
      <c r="DJ374" t="s">
        <v>3</v>
      </c>
      <c r="DK374" t="s">
        <v>3</v>
      </c>
      <c r="DL374" t="s">
        <v>3</v>
      </c>
      <c r="DM374" t="s">
        <v>3</v>
      </c>
      <c r="DN374">
        <v>0</v>
      </c>
      <c r="DO374">
        <v>0</v>
      </c>
      <c r="DP374">
        <v>1</v>
      </c>
      <c r="DQ374">
        <v>1</v>
      </c>
      <c r="DU374">
        <v>16987630</v>
      </c>
      <c r="DV374" t="s">
        <v>38</v>
      </c>
      <c r="DW374" t="s">
        <v>38</v>
      </c>
      <c r="DX374">
        <v>10</v>
      </c>
      <c r="DZ374" t="s">
        <v>3</v>
      </c>
      <c r="EA374" t="s">
        <v>3</v>
      </c>
      <c r="EB374" t="s">
        <v>3</v>
      </c>
      <c r="EC374" t="s">
        <v>3</v>
      </c>
      <c r="EE374">
        <v>1441815344</v>
      </c>
      <c r="EF374">
        <v>1</v>
      </c>
      <c r="EG374" t="s">
        <v>20</v>
      </c>
      <c r="EH374">
        <v>0</v>
      </c>
      <c r="EI374" t="s">
        <v>3</v>
      </c>
      <c r="EJ374">
        <v>4</v>
      </c>
      <c r="EK374">
        <v>0</v>
      </c>
      <c r="EL374" t="s">
        <v>21</v>
      </c>
      <c r="EM374" t="s">
        <v>22</v>
      </c>
      <c r="EO374" t="s">
        <v>3</v>
      </c>
      <c r="EQ374">
        <v>1024</v>
      </c>
      <c r="ER374">
        <v>556.04999999999995</v>
      </c>
      <c r="ES374">
        <v>0.31</v>
      </c>
      <c r="ET374">
        <v>0</v>
      </c>
      <c r="EU374">
        <v>0</v>
      </c>
      <c r="EV374">
        <v>555.74</v>
      </c>
      <c r="EW374">
        <v>0.9</v>
      </c>
      <c r="EX374">
        <v>0</v>
      </c>
      <c r="EY374">
        <v>0</v>
      </c>
      <c r="FQ374">
        <v>0</v>
      </c>
      <c r="FR374">
        <f t="shared" si="750"/>
        <v>0</v>
      </c>
      <c r="FS374">
        <v>0</v>
      </c>
      <c r="FX374">
        <v>70</v>
      </c>
      <c r="FY374">
        <v>10</v>
      </c>
      <c r="GA374" t="s">
        <v>3</v>
      </c>
      <c r="GD374">
        <v>0</v>
      </c>
      <c r="GF374">
        <v>291161601</v>
      </c>
      <c r="GG374">
        <v>2</v>
      </c>
      <c r="GH374">
        <v>1</v>
      </c>
      <c r="GI374">
        <v>-2</v>
      </c>
      <c r="GJ374">
        <v>0</v>
      </c>
      <c r="GK374">
        <f>ROUND(R374*(R12)/100,2)</f>
        <v>0</v>
      </c>
      <c r="GL374">
        <f t="shared" si="751"/>
        <v>0</v>
      </c>
      <c r="GM374">
        <f t="shared" si="752"/>
        <v>200.14</v>
      </c>
      <c r="GN374">
        <f t="shared" si="753"/>
        <v>0</v>
      </c>
      <c r="GO374">
        <f t="shared" si="754"/>
        <v>0</v>
      </c>
      <c r="GP374">
        <f t="shared" si="755"/>
        <v>200.14</v>
      </c>
      <c r="GR374">
        <v>0</v>
      </c>
      <c r="GS374">
        <v>3</v>
      </c>
      <c r="GT374">
        <v>0</v>
      </c>
      <c r="GU374" t="s">
        <v>3</v>
      </c>
      <c r="GV374">
        <f t="shared" si="756"/>
        <v>0</v>
      </c>
      <c r="GW374">
        <v>1</v>
      </c>
      <c r="GX374">
        <f t="shared" si="757"/>
        <v>0</v>
      </c>
      <c r="HA374">
        <v>0</v>
      </c>
      <c r="HB374">
        <v>0</v>
      </c>
      <c r="HC374">
        <f t="shared" si="758"/>
        <v>0</v>
      </c>
      <c r="HE374" t="s">
        <v>3</v>
      </c>
      <c r="HF374" t="s">
        <v>3</v>
      </c>
      <c r="HM374" t="s">
        <v>3</v>
      </c>
      <c r="HN374" t="s">
        <v>3</v>
      </c>
      <c r="HO374" t="s">
        <v>3</v>
      </c>
      <c r="HP374" t="s">
        <v>3</v>
      </c>
      <c r="HQ374" t="s">
        <v>3</v>
      </c>
      <c r="IK374">
        <v>0</v>
      </c>
    </row>
    <row r="375" spans="1:245" x14ac:dyDescent="0.2">
      <c r="A375">
        <v>17</v>
      </c>
      <c r="B375">
        <v>1</v>
      </c>
      <c r="C375">
        <f>ROW(SmtRes!A521)</f>
        <v>521</v>
      </c>
      <c r="D375">
        <f>ROW(EtalonRes!A727)</f>
        <v>727</v>
      </c>
      <c r="E375" t="s">
        <v>443</v>
      </c>
      <c r="F375" t="s">
        <v>425</v>
      </c>
      <c r="G375" t="s">
        <v>426</v>
      </c>
      <c r="H375" t="s">
        <v>38</v>
      </c>
      <c r="I375">
        <f>ROUND((2+2)/10,9)</f>
        <v>0.4</v>
      </c>
      <c r="J375">
        <v>0</v>
      </c>
      <c r="K375">
        <f>ROUND((2+2)/10,9)</f>
        <v>0.4</v>
      </c>
      <c r="O375">
        <f t="shared" si="728"/>
        <v>7110.51</v>
      </c>
      <c r="P375">
        <f t="shared" si="729"/>
        <v>13.91</v>
      </c>
      <c r="Q375">
        <f t="shared" si="730"/>
        <v>0</v>
      </c>
      <c r="R375">
        <f t="shared" si="731"/>
        <v>0</v>
      </c>
      <c r="S375">
        <f t="shared" si="732"/>
        <v>7096.6</v>
      </c>
      <c r="T375">
        <f t="shared" si="733"/>
        <v>0</v>
      </c>
      <c r="U375">
        <f t="shared" si="734"/>
        <v>10</v>
      </c>
      <c r="V375">
        <f t="shared" si="735"/>
        <v>0</v>
      </c>
      <c r="W375">
        <f t="shared" si="736"/>
        <v>0</v>
      </c>
      <c r="X375">
        <f t="shared" si="737"/>
        <v>4967.62</v>
      </c>
      <c r="Y375">
        <f t="shared" si="737"/>
        <v>709.66</v>
      </c>
      <c r="AA375">
        <v>1473083510</v>
      </c>
      <c r="AB375">
        <f t="shared" si="738"/>
        <v>17776.28</v>
      </c>
      <c r="AC375">
        <f>ROUND(((ES375*2)),6)</f>
        <v>34.78</v>
      </c>
      <c r="AD375">
        <f>ROUND(((((ET375*2))-((EU375*2)))+AE375),6)</f>
        <v>0</v>
      </c>
      <c r="AE375">
        <f>ROUND(((EU375*2)),6)</f>
        <v>0</v>
      </c>
      <c r="AF375">
        <f>ROUND(((EV375*2)),6)</f>
        <v>17741.5</v>
      </c>
      <c r="AG375">
        <f t="shared" si="739"/>
        <v>0</v>
      </c>
      <c r="AH375">
        <f>((EW375*2))</f>
        <v>25</v>
      </c>
      <c r="AI375">
        <f>((EX375*2))</f>
        <v>0</v>
      </c>
      <c r="AJ375">
        <f t="shared" si="740"/>
        <v>0</v>
      </c>
      <c r="AK375">
        <v>8888.14</v>
      </c>
      <c r="AL375">
        <v>17.39</v>
      </c>
      <c r="AM375">
        <v>0</v>
      </c>
      <c r="AN375">
        <v>0</v>
      </c>
      <c r="AO375">
        <v>8870.75</v>
      </c>
      <c r="AP375">
        <v>0</v>
      </c>
      <c r="AQ375">
        <v>12.5</v>
      </c>
      <c r="AR375">
        <v>0</v>
      </c>
      <c r="AS375">
        <v>0</v>
      </c>
      <c r="AT375">
        <v>70</v>
      </c>
      <c r="AU375">
        <v>10</v>
      </c>
      <c r="AV375">
        <v>1</v>
      </c>
      <c r="AW375">
        <v>1</v>
      </c>
      <c r="AZ375">
        <v>1</v>
      </c>
      <c r="BA375">
        <v>1</v>
      </c>
      <c r="BB375">
        <v>1</v>
      </c>
      <c r="BC375">
        <v>1</v>
      </c>
      <c r="BD375" t="s">
        <v>3</v>
      </c>
      <c r="BE375" t="s">
        <v>3</v>
      </c>
      <c r="BF375" t="s">
        <v>3</v>
      </c>
      <c r="BG375" t="s">
        <v>3</v>
      </c>
      <c r="BH375">
        <v>0</v>
      </c>
      <c r="BI375">
        <v>4</v>
      </c>
      <c r="BJ375" t="s">
        <v>427</v>
      </c>
      <c r="BM375">
        <v>0</v>
      </c>
      <c r="BN375">
        <v>0</v>
      </c>
      <c r="BO375" t="s">
        <v>3</v>
      </c>
      <c r="BP375">
        <v>0</v>
      </c>
      <c r="BQ375">
        <v>1</v>
      </c>
      <c r="BR375">
        <v>0</v>
      </c>
      <c r="BS375">
        <v>1</v>
      </c>
      <c r="BT375">
        <v>1</v>
      </c>
      <c r="BU375">
        <v>1</v>
      </c>
      <c r="BV375">
        <v>1</v>
      </c>
      <c r="BW375">
        <v>1</v>
      </c>
      <c r="BX375">
        <v>1</v>
      </c>
      <c r="BY375" t="s">
        <v>3</v>
      </c>
      <c r="BZ375">
        <v>70</v>
      </c>
      <c r="CA375">
        <v>10</v>
      </c>
      <c r="CB375" t="s">
        <v>3</v>
      </c>
      <c r="CE375">
        <v>0</v>
      </c>
      <c r="CF375">
        <v>0</v>
      </c>
      <c r="CG375">
        <v>0</v>
      </c>
      <c r="CM375">
        <v>0</v>
      </c>
      <c r="CN375" t="s">
        <v>3</v>
      </c>
      <c r="CO375">
        <v>0</v>
      </c>
      <c r="CP375">
        <f t="shared" si="741"/>
        <v>7110.51</v>
      </c>
      <c r="CQ375">
        <f t="shared" si="742"/>
        <v>34.78</v>
      </c>
      <c r="CR375">
        <f>(((((ET375*2))*BB375-((EU375*2))*BS375)+AE375*BS375)*AV375)</f>
        <v>0</v>
      </c>
      <c r="CS375">
        <f t="shared" si="743"/>
        <v>0</v>
      </c>
      <c r="CT375">
        <f t="shared" si="744"/>
        <v>17741.5</v>
      </c>
      <c r="CU375">
        <f t="shared" si="745"/>
        <v>0</v>
      </c>
      <c r="CV375">
        <f t="shared" si="746"/>
        <v>25</v>
      </c>
      <c r="CW375">
        <f t="shared" si="747"/>
        <v>0</v>
      </c>
      <c r="CX375">
        <f t="shared" si="747"/>
        <v>0</v>
      </c>
      <c r="CY375">
        <f t="shared" si="748"/>
        <v>4967.62</v>
      </c>
      <c r="CZ375">
        <f t="shared" si="749"/>
        <v>709.66</v>
      </c>
      <c r="DC375" t="s">
        <v>3</v>
      </c>
      <c r="DD375" t="s">
        <v>228</v>
      </c>
      <c r="DE375" t="s">
        <v>228</v>
      </c>
      <c r="DF375" t="s">
        <v>228</v>
      </c>
      <c r="DG375" t="s">
        <v>228</v>
      </c>
      <c r="DH375" t="s">
        <v>3</v>
      </c>
      <c r="DI375" t="s">
        <v>228</v>
      </c>
      <c r="DJ375" t="s">
        <v>228</v>
      </c>
      <c r="DK375" t="s">
        <v>3</v>
      </c>
      <c r="DL375" t="s">
        <v>3</v>
      </c>
      <c r="DM375" t="s">
        <v>3</v>
      </c>
      <c r="DN375">
        <v>0</v>
      </c>
      <c r="DO375">
        <v>0</v>
      </c>
      <c r="DP375">
        <v>1</v>
      </c>
      <c r="DQ375">
        <v>1</v>
      </c>
      <c r="DU375">
        <v>16987630</v>
      </c>
      <c r="DV375" t="s">
        <v>38</v>
      </c>
      <c r="DW375" t="s">
        <v>38</v>
      </c>
      <c r="DX375">
        <v>10</v>
      </c>
      <c r="DZ375" t="s">
        <v>3</v>
      </c>
      <c r="EA375" t="s">
        <v>3</v>
      </c>
      <c r="EB375" t="s">
        <v>3</v>
      </c>
      <c r="EC375" t="s">
        <v>3</v>
      </c>
      <c r="EE375">
        <v>1441815344</v>
      </c>
      <c r="EF375">
        <v>1</v>
      </c>
      <c r="EG375" t="s">
        <v>20</v>
      </c>
      <c r="EH375">
        <v>0</v>
      </c>
      <c r="EI375" t="s">
        <v>3</v>
      </c>
      <c r="EJ375">
        <v>4</v>
      </c>
      <c r="EK375">
        <v>0</v>
      </c>
      <c r="EL375" t="s">
        <v>21</v>
      </c>
      <c r="EM375" t="s">
        <v>22</v>
      </c>
      <c r="EO375" t="s">
        <v>3</v>
      </c>
      <c r="EQ375">
        <v>0</v>
      </c>
      <c r="ER375">
        <v>8888.14</v>
      </c>
      <c r="ES375">
        <v>17.39</v>
      </c>
      <c r="ET375">
        <v>0</v>
      </c>
      <c r="EU375">
        <v>0</v>
      </c>
      <c r="EV375">
        <v>8870.75</v>
      </c>
      <c r="EW375">
        <v>12.5</v>
      </c>
      <c r="EX375">
        <v>0</v>
      </c>
      <c r="EY375">
        <v>0</v>
      </c>
      <c r="FQ375">
        <v>0</v>
      </c>
      <c r="FR375">
        <f t="shared" si="750"/>
        <v>0</v>
      </c>
      <c r="FS375">
        <v>0</v>
      </c>
      <c r="FX375">
        <v>70</v>
      </c>
      <c r="FY375">
        <v>10</v>
      </c>
      <c r="GA375" t="s">
        <v>3</v>
      </c>
      <c r="GD375">
        <v>0</v>
      </c>
      <c r="GF375">
        <v>-926376186</v>
      </c>
      <c r="GG375">
        <v>2</v>
      </c>
      <c r="GH375">
        <v>1</v>
      </c>
      <c r="GI375">
        <v>-2</v>
      </c>
      <c r="GJ375">
        <v>0</v>
      </c>
      <c r="GK375">
        <f>ROUND(R375*(R12)/100,2)</f>
        <v>0</v>
      </c>
      <c r="GL375">
        <f t="shared" si="751"/>
        <v>0</v>
      </c>
      <c r="GM375">
        <f t="shared" si="752"/>
        <v>12787.79</v>
      </c>
      <c r="GN375">
        <f t="shared" si="753"/>
        <v>0</v>
      </c>
      <c r="GO375">
        <f t="shared" si="754"/>
        <v>0</v>
      </c>
      <c r="GP375">
        <f t="shared" si="755"/>
        <v>12787.79</v>
      </c>
      <c r="GR375">
        <v>0</v>
      </c>
      <c r="GS375">
        <v>3</v>
      </c>
      <c r="GT375">
        <v>0</v>
      </c>
      <c r="GU375" t="s">
        <v>3</v>
      </c>
      <c r="GV375">
        <f t="shared" si="756"/>
        <v>0</v>
      </c>
      <c r="GW375">
        <v>1</v>
      </c>
      <c r="GX375">
        <f t="shared" si="757"/>
        <v>0</v>
      </c>
      <c r="HA375">
        <v>0</v>
      </c>
      <c r="HB375">
        <v>0</v>
      </c>
      <c r="HC375">
        <f t="shared" si="758"/>
        <v>0</v>
      </c>
      <c r="HE375" t="s">
        <v>3</v>
      </c>
      <c r="HF375" t="s">
        <v>3</v>
      </c>
      <c r="HM375" t="s">
        <v>3</v>
      </c>
      <c r="HN375" t="s">
        <v>3</v>
      </c>
      <c r="HO375" t="s">
        <v>3</v>
      </c>
      <c r="HP375" t="s">
        <v>3</v>
      </c>
      <c r="HQ375" t="s">
        <v>3</v>
      </c>
      <c r="IK375">
        <v>0</v>
      </c>
    </row>
    <row r="376" spans="1:245" x14ac:dyDescent="0.2">
      <c r="A376">
        <v>17</v>
      </c>
      <c r="B376">
        <v>1</v>
      </c>
      <c r="C376">
        <f>ROW(SmtRes!A524)</f>
        <v>524</v>
      </c>
      <c r="D376">
        <f>ROW(EtalonRes!A730)</f>
        <v>730</v>
      </c>
      <c r="E376" t="s">
        <v>444</v>
      </c>
      <c r="F376" t="s">
        <v>431</v>
      </c>
      <c r="G376" t="s">
        <v>432</v>
      </c>
      <c r="H376" t="s">
        <v>143</v>
      </c>
      <c r="I376">
        <f>ROUND(2/100,9)</f>
        <v>0.02</v>
      </c>
      <c r="J376">
        <v>0</v>
      </c>
      <c r="K376">
        <f>ROUND(2/100,9)</f>
        <v>0.02</v>
      </c>
      <c r="O376">
        <f t="shared" si="728"/>
        <v>165</v>
      </c>
      <c r="P376">
        <f t="shared" si="729"/>
        <v>0.04</v>
      </c>
      <c r="Q376">
        <f t="shared" si="730"/>
        <v>36.479999999999997</v>
      </c>
      <c r="R376">
        <f t="shared" si="731"/>
        <v>23.13</v>
      </c>
      <c r="S376">
        <f t="shared" si="732"/>
        <v>128.47999999999999</v>
      </c>
      <c r="T376">
        <f t="shared" si="733"/>
        <v>0</v>
      </c>
      <c r="U376">
        <f t="shared" si="734"/>
        <v>0.24</v>
      </c>
      <c r="V376">
        <f t="shared" si="735"/>
        <v>0</v>
      </c>
      <c r="W376">
        <f t="shared" si="736"/>
        <v>0</v>
      </c>
      <c r="X376">
        <f t="shared" si="737"/>
        <v>89.94</v>
      </c>
      <c r="Y376">
        <f t="shared" si="737"/>
        <v>12.85</v>
      </c>
      <c r="AA376">
        <v>1473083510</v>
      </c>
      <c r="AB376">
        <f t="shared" si="738"/>
        <v>8249.8799999999992</v>
      </c>
      <c r="AC376">
        <f>ROUND(((ES376*2)),6)</f>
        <v>1.88</v>
      </c>
      <c r="AD376">
        <f>ROUND(((((ET376*2))-((EU376*2)))+AE376),6)</f>
        <v>1824.22</v>
      </c>
      <c r="AE376">
        <f>ROUND(((EU376*2)),6)</f>
        <v>1156.68</v>
      </c>
      <c r="AF376">
        <f>ROUND(((EV376*2)),6)</f>
        <v>6423.78</v>
      </c>
      <c r="AG376">
        <f t="shared" si="739"/>
        <v>0</v>
      </c>
      <c r="AH376">
        <f>((EW376*2))</f>
        <v>12</v>
      </c>
      <c r="AI376">
        <f>((EX376*2))</f>
        <v>0</v>
      </c>
      <c r="AJ376">
        <f t="shared" si="740"/>
        <v>0</v>
      </c>
      <c r="AK376">
        <v>4124.9399999999996</v>
      </c>
      <c r="AL376">
        <v>0.94</v>
      </c>
      <c r="AM376">
        <v>912.11</v>
      </c>
      <c r="AN376">
        <v>578.34</v>
      </c>
      <c r="AO376">
        <v>3211.89</v>
      </c>
      <c r="AP376">
        <v>0</v>
      </c>
      <c r="AQ376">
        <v>6</v>
      </c>
      <c r="AR376">
        <v>0</v>
      </c>
      <c r="AS376">
        <v>0</v>
      </c>
      <c r="AT376">
        <v>70</v>
      </c>
      <c r="AU376">
        <v>10</v>
      </c>
      <c r="AV376">
        <v>1</v>
      </c>
      <c r="AW376">
        <v>1</v>
      </c>
      <c r="AZ376">
        <v>1</v>
      </c>
      <c r="BA376">
        <v>1</v>
      </c>
      <c r="BB376">
        <v>1</v>
      </c>
      <c r="BC376">
        <v>1</v>
      </c>
      <c r="BD376" t="s">
        <v>3</v>
      </c>
      <c r="BE376" t="s">
        <v>3</v>
      </c>
      <c r="BF376" t="s">
        <v>3</v>
      </c>
      <c r="BG376" t="s">
        <v>3</v>
      </c>
      <c r="BH376">
        <v>0</v>
      </c>
      <c r="BI376">
        <v>4</v>
      </c>
      <c r="BJ376" t="s">
        <v>433</v>
      </c>
      <c r="BM376">
        <v>0</v>
      </c>
      <c r="BN376">
        <v>0</v>
      </c>
      <c r="BO376" t="s">
        <v>3</v>
      </c>
      <c r="BP376">
        <v>0</v>
      </c>
      <c r="BQ376">
        <v>1</v>
      </c>
      <c r="BR376">
        <v>0</v>
      </c>
      <c r="BS376">
        <v>1</v>
      </c>
      <c r="BT376">
        <v>1</v>
      </c>
      <c r="BU376">
        <v>1</v>
      </c>
      <c r="BV376">
        <v>1</v>
      </c>
      <c r="BW376">
        <v>1</v>
      </c>
      <c r="BX376">
        <v>1</v>
      </c>
      <c r="BY376" t="s">
        <v>3</v>
      </c>
      <c r="BZ376">
        <v>70</v>
      </c>
      <c r="CA376">
        <v>10</v>
      </c>
      <c r="CB376" t="s">
        <v>3</v>
      </c>
      <c r="CE376">
        <v>0</v>
      </c>
      <c r="CF376">
        <v>0</v>
      </c>
      <c r="CG376">
        <v>0</v>
      </c>
      <c r="CM376">
        <v>0</v>
      </c>
      <c r="CN376" t="s">
        <v>3</v>
      </c>
      <c r="CO376">
        <v>0</v>
      </c>
      <c r="CP376">
        <f t="shared" si="741"/>
        <v>165</v>
      </c>
      <c r="CQ376">
        <f t="shared" si="742"/>
        <v>1.88</v>
      </c>
      <c r="CR376">
        <f>(((((ET376*2))*BB376-((EU376*2))*BS376)+AE376*BS376)*AV376)</f>
        <v>1824.22</v>
      </c>
      <c r="CS376">
        <f t="shared" si="743"/>
        <v>1156.68</v>
      </c>
      <c r="CT376">
        <f t="shared" si="744"/>
        <v>6423.78</v>
      </c>
      <c r="CU376">
        <f t="shared" si="745"/>
        <v>0</v>
      </c>
      <c r="CV376">
        <f t="shared" si="746"/>
        <v>12</v>
      </c>
      <c r="CW376">
        <f t="shared" si="747"/>
        <v>0</v>
      </c>
      <c r="CX376">
        <f t="shared" si="747"/>
        <v>0</v>
      </c>
      <c r="CY376">
        <f t="shared" si="748"/>
        <v>89.935999999999979</v>
      </c>
      <c r="CZ376">
        <f t="shared" si="749"/>
        <v>12.847999999999999</v>
      </c>
      <c r="DC376" t="s">
        <v>3</v>
      </c>
      <c r="DD376" t="s">
        <v>228</v>
      </c>
      <c r="DE376" t="s">
        <v>228</v>
      </c>
      <c r="DF376" t="s">
        <v>228</v>
      </c>
      <c r="DG376" t="s">
        <v>228</v>
      </c>
      <c r="DH376" t="s">
        <v>3</v>
      </c>
      <c r="DI376" t="s">
        <v>228</v>
      </c>
      <c r="DJ376" t="s">
        <v>228</v>
      </c>
      <c r="DK376" t="s">
        <v>3</v>
      </c>
      <c r="DL376" t="s">
        <v>3</v>
      </c>
      <c r="DM376" t="s">
        <v>3</v>
      </c>
      <c r="DN376">
        <v>0</v>
      </c>
      <c r="DO376">
        <v>0</v>
      </c>
      <c r="DP376">
        <v>1</v>
      </c>
      <c r="DQ376">
        <v>1</v>
      </c>
      <c r="DU376">
        <v>16987630</v>
      </c>
      <c r="DV376" t="s">
        <v>143</v>
      </c>
      <c r="DW376" t="s">
        <v>143</v>
      </c>
      <c r="DX376">
        <v>100</v>
      </c>
      <c r="DZ376" t="s">
        <v>3</v>
      </c>
      <c r="EA376" t="s">
        <v>3</v>
      </c>
      <c r="EB376" t="s">
        <v>3</v>
      </c>
      <c r="EC376" t="s">
        <v>3</v>
      </c>
      <c r="EE376">
        <v>1441815344</v>
      </c>
      <c r="EF376">
        <v>1</v>
      </c>
      <c r="EG376" t="s">
        <v>20</v>
      </c>
      <c r="EH376">
        <v>0</v>
      </c>
      <c r="EI376" t="s">
        <v>3</v>
      </c>
      <c r="EJ376">
        <v>4</v>
      </c>
      <c r="EK376">
        <v>0</v>
      </c>
      <c r="EL376" t="s">
        <v>21</v>
      </c>
      <c r="EM376" t="s">
        <v>22</v>
      </c>
      <c r="EO376" t="s">
        <v>3</v>
      </c>
      <c r="EQ376">
        <v>0</v>
      </c>
      <c r="ER376">
        <v>4124.9399999999996</v>
      </c>
      <c r="ES376">
        <v>0.94</v>
      </c>
      <c r="ET376">
        <v>912.11</v>
      </c>
      <c r="EU376">
        <v>578.34</v>
      </c>
      <c r="EV376">
        <v>3211.89</v>
      </c>
      <c r="EW376">
        <v>6</v>
      </c>
      <c r="EX376">
        <v>0</v>
      </c>
      <c r="EY376">
        <v>0</v>
      </c>
      <c r="FQ376">
        <v>0</v>
      </c>
      <c r="FR376">
        <f t="shared" si="750"/>
        <v>0</v>
      </c>
      <c r="FS376">
        <v>0</v>
      </c>
      <c r="FX376">
        <v>70</v>
      </c>
      <c r="FY376">
        <v>10</v>
      </c>
      <c r="GA376" t="s">
        <v>3</v>
      </c>
      <c r="GD376">
        <v>0</v>
      </c>
      <c r="GF376">
        <v>-121747724</v>
      </c>
      <c r="GG376">
        <v>2</v>
      </c>
      <c r="GH376">
        <v>1</v>
      </c>
      <c r="GI376">
        <v>-2</v>
      </c>
      <c r="GJ376">
        <v>0</v>
      </c>
      <c r="GK376">
        <f>ROUND(R376*(R12)/100,2)</f>
        <v>24.98</v>
      </c>
      <c r="GL376">
        <f t="shared" si="751"/>
        <v>0</v>
      </c>
      <c r="GM376">
        <f t="shared" si="752"/>
        <v>292.77</v>
      </c>
      <c r="GN376">
        <f t="shared" si="753"/>
        <v>0</v>
      </c>
      <c r="GO376">
        <f t="shared" si="754"/>
        <v>0</v>
      </c>
      <c r="GP376">
        <f t="shared" si="755"/>
        <v>292.77</v>
      </c>
      <c r="GR376">
        <v>0</v>
      </c>
      <c r="GS376">
        <v>3</v>
      </c>
      <c r="GT376">
        <v>0</v>
      </c>
      <c r="GU376" t="s">
        <v>3</v>
      </c>
      <c r="GV376">
        <f t="shared" si="756"/>
        <v>0</v>
      </c>
      <c r="GW376">
        <v>1</v>
      </c>
      <c r="GX376">
        <f t="shared" si="757"/>
        <v>0</v>
      </c>
      <c r="HA376">
        <v>0</v>
      </c>
      <c r="HB376">
        <v>0</v>
      </c>
      <c r="HC376">
        <f t="shared" si="758"/>
        <v>0</v>
      </c>
      <c r="HE376" t="s">
        <v>3</v>
      </c>
      <c r="HF376" t="s">
        <v>3</v>
      </c>
      <c r="HM376" t="s">
        <v>3</v>
      </c>
      <c r="HN376" t="s">
        <v>3</v>
      </c>
      <c r="HO376" t="s">
        <v>3</v>
      </c>
      <c r="HP376" t="s">
        <v>3</v>
      </c>
      <c r="HQ376" t="s">
        <v>3</v>
      </c>
      <c r="IK376">
        <v>0</v>
      </c>
    </row>
    <row r="377" spans="1:245" x14ac:dyDescent="0.2">
      <c r="A377">
        <v>17</v>
      </c>
      <c r="B377">
        <v>1</v>
      </c>
      <c r="D377">
        <f>ROW(EtalonRes!A732)</f>
        <v>732</v>
      </c>
      <c r="E377" t="s">
        <v>445</v>
      </c>
      <c r="F377" t="s">
        <v>394</v>
      </c>
      <c r="G377" t="s">
        <v>435</v>
      </c>
      <c r="H377" t="s">
        <v>91</v>
      </c>
      <c r="I377">
        <f>ROUND(ROUND((25+60)*0.2*0.1/100,9),9)</f>
        <v>1.7000000000000001E-2</v>
      </c>
      <c r="J377">
        <v>0</v>
      </c>
      <c r="K377">
        <f>ROUND(ROUND((25+60)*0.2*0.1/100,9),9)</f>
        <v>1.7000000000000001E-2</v>
      </c>
      <c r="O377">
        <f t="shared" si="728"/>
        <v>102.36</v>
      </c>
      <c r="P377">
        <f t="shared" si="729"/>
        <v>0.25</v>
      </c>
      <c r="Q377">
        <f t="shared" si="730"/>
        <v>0</v>
      </c>
      <c r="R377">
        <f t="shared" si="731"/>
        <v>0</v>
      </c>
      <c r="S377">
        <f t="shared" si="732"/>
        <v>102.11</v>
      </c>
      <c r="T377">
        <f t="shared" si="733"/>
        <v>0</v>
      </c>
      <c r="U377">
        <f t="shared" si="734"/>
        <v>0.19074000000000002</v>
      </c>
      <c r="V377">
        <f t="shared" si="735"/>
        <v>0</v>
      </c>
      <c r="W377">
        <f t="shared" si="736"/>
        <v>0</v>
      </c>
      <c r="X377">
        <f t="shared" si="737"/>
        <v>71.48</v>
      </c>
      <c r="Y377">
        <f t="shared" si="737"/>
        <v>10.210000000000001</v>
      </c>
      <c r="AA377">
        <v>1473083510</v>
      </c>
      <c r="AB377">
        <f t="shared" si="738"/>
        <v>6020.87</v>
      </c>
      <c r="AC377">
        <f>ROUND((ES377),6)</f>
        <v>14.63</v>
      </c>
      <c r="AD377">
        <f>ROUND((((ET377)-(EU377))+AE377),6)</f>
        <v>0</v>
      </c>
      <c r="AE377">
        <f t="shared" ref="AE377:AF379" si="759">ROUND((EU377),6)</f>
        <v>0</v>
      </c>
      <c r="AF377">
        <f t="shared" si="759"/>
        <v>6006.24</v>
      </c>
      <c r="AG377">
        <f t="shared" si="739"/>
        <v>0</v>
      </c>
      <c r="AH377">
        <f t="shared" ref="AH377:AI379" si="760">(EW377)</f>
        <v>11.22</v>
      </c>
      <c r="AI377">
        <f t="shared" si="760"/>
        <v>0</v>
      </c>
      <c r="AJ377">
        <f t="shared" si="740"/>
        <v>0</v>
      </c>
      <c r="AK377">
        <v>6020.87</v>
      </c>
      <c r="AL377">
        <v>14.63</v>
      </c>
      <c r="AM377">
        <v>0</v>
      </c>
      <c r="AN377">
        <v>0</v>
      </c>
      <c r="AO377">
        <v>6006.24</v>
      </c>
      <c r="AP377">
        <v>0</v>
      </c>
      <c r="AQ377">
        <v>11.22</v>
      </c>
      <c r="AR377">
        <v>0</v>
      </c>
      <c r="AS377">
        <v>0</v>
      </c>
      <c r="AT377">
        <v>70</v>
      </c>
      <c r="AU377">
        <v>10</v>
      </c>
      <c r="AV377">
        <v>1</v>
      </c>
      <c r="AW377">
        <v>1</v>
      </c>
      <c r="AZ377">
        <v>1</v>
      </c>
      <c r="BA377">
        <v>1</v>
      </c>
      <c r="BB377">
        <v>1</v>
      </c>
      <c r="BC377">
        <v>1</v>
      </c>
      <c r="BD377" t="s">
        <v>3</v>
      </c>
      <c r="BE377" t="s">
        <v>3</v>
      </c>
      <c r="BF377" t="s">
        <v>3</v>
      </c>
      <c r="BG377" t="s">
        <v>3</v>
      </c>
      <c r="BH377">
        <v>0</v>
      </c>
      <c r="BI377">
        <v>4</v>
      </c>
      <c r="BJ377" t="s">
        <v>396</v>
      </c>
      <c r="BM377">
        <v>0</v>
      </c>
      <c r="BN377">
        <v>0</v>
      </c>
      <c r="BO377" t="s">
        <v>3</v>
      </c>
      <c r="BP377">
        <v>0</v>
      </c>
      <c r="BQ377">
        <v>1</v>
      </c>
      <c r="BR377">
        <v>0</v>
      </c>
      <c r="BS377">
        <v>1</v>
      </c>
      <c r="BT377">
        <v>1</v>
      </c>
      <c r="BU377">
        <v>1</v>
      </c>
      <c r="BV377">
        <v>1</v>
      </c>
      <c r="BW377">
        <v>1</v>
      </c>
      <c r="BX377">
        <v>1</v>
      </c>
      <c r="BY377" t="s">
        <v>3</v>
      </c>
      <c r="BZ377">
        <v>70</v>
      </c>
      <c r="CA377">
        <v>10</v>
      </c>
      <c r="CB377" t="s">
        <v>3</v>
      </c>
      <c r="CE377">
        <v>0</v>
      </c>
      <c r="CF377">
        <v>0</v>
      </c>
      <c r="CG377">
        <v>0</v>
      </c>
      <c r="CM377">
        <v>0</v>
      </c>
      <c r="CN377" t="s">
        <v>3</v>
      </c>
      <c r="CO377">
        <v>0</v>
      </c>
      <c r="CP377">
        <f t="shared" si="741"/>
        <v>102.36</v>
      </c>
      <c r="CQ377">
        <f t="shared" si="742"/>
        <v>14.63</v>
      </c>
      <c r="CR377">
        <f>((((ET377)*BB377-(EU377)*BS377)+AE377*BS377)*AV377)</f>
        <v>0</v>
      </c>
      <c r="CS377">
        <f t="shared" si="743"/>
        <v>0</v>
      </c>
      <c r="CT377">
        <f t="shared" si="744"/>
        <v>6006.24</v>
      </c>
      <c r="CU377">
        <f t="shared" si="745"/>
        <v>0</v>
      </c>
      <c r="CV377">
        <f t="shared" si="746"/>
        <v>11.22</v>
      </c>
      <c r="CW377">
        <f t="shared" si="747"/>
        <v>0</v>
      </c>
      <c r="CX377">
        <f t="shared" si="747"/>
        <v>0</v>
      </c>
      <c r="CY377">
        <f t="shared" si="748"/>
        <v>71.477000000000004</v>
      </c>
      <c r="CZ377">
        <f t="shared" si="749"/>
        <v>10.211</v>
      </c>
      <c r="DC377" t="s">
        <v>3</v>
      </c>
      <c r="DD377" t="s">
        <v>3</v>
      </c>
      <c r="DE377" t="s">
        <v>3</v>
      </c>
      <c r="DF377" t="s">
        <v>3</v>
      </c>
      <c r="DG377" t="s">
        <v>3</v>
      </c>
      <c r="DH377" t="s">
        <v>3</v>
      </c>
      <c r="DI377" t="s">
        <v>3</v>
      </c>
      <c r="DJ377" t="s">
        <v>3</v>
      </c>
      <c r="DK377" t="s">
        <v>3</v>
      </c>
      <c r="DL377" t="s">
        <v>3</v>
      </c>
      <c r="DM377" t="s">
        <v>3</v>
      </c>
      <c r="DN377">
        <v>0</v>
      </c>
      <c r="DO377">
        <v>0</v>
      </c>
      <c r="DP377">
        <v>1</v>
      </c>
      <c r="DQ377">
        <v>1</v>
      </c>
      <c r="DU377">
        <v>1003</v>
      </c>
      <c r="DV377" t="s">
        <v>91</v>
      </c>
      <c r="DW377" t="s">
        <v>91</v>
      </c>
      <c r="DX377">
        <v>100</v>
      </c>
      <c r="DZ377" t="s">
        <v>3</v>
      </c>
      <c r="EA377" t="s">
        <v>3</v>
      </c>
      <c r="EB377" t="s">
        <v>3</v>
      </c>
      <c r="EC377" t="s">
        <v>3</v>
      </c>
      <c r="EE377">
        <v>1441815344</v>
      </c>
      <c r="EF377">
        <v>1</v>
      </c>
      <c r="EG377" t="s">
        <v>20</v>
      </c>
      <c r="EH377">
        <v>0</v>
      </c>
      <c r="EI377" t="s">
        <v>3</v>
      </c>
      <c r="EJ377">
        <v>4</v>
      </c>
      <c r="EK377">
        <v>0</v>
      </c>
      <c r="EL377" t="s">
        <v>21</v>
      </c>
      <c r="EM377" t="s">
        <v>22</v>
      </c>
      <c r="EO377" t="s">
        <v>3</v>
      </c>
      <c r="EQ377">
        <v>0</v>
      </c>
      <c r="ER377">
        <v>6020.87</v>
      </c>
      <c r="ES377">
        <v>14.63</v>
      </c>
      <c r="ET377">
        <v>0</v>
      </c>
      <c r="EU377">
        <v>0</v>
      </c>
      <c r="EV377">
        <v>6006.24</v>
      </c>
      <c r="EW377">
        <v>11.22</v>
      </c>
      <c r="EX377">
        <v>0</v>
      </c>
      <c r="EY377">
        <v>0</v>
      </c>
      <c r="FQ377">
        <v>0</v>
      </c>
      <c r="FR377">
        <f t="shared" si="750"/>
        <v>0</v>
      </c>
      <c r="FS377">
        <v>0</v>
      </c>
      <c r="FX377">
        <v>70</v>
      </c>
      <c r="FY377">
        <v>10</v>
      </c>
      <c r="GA377" t="s">
        <v>3</v>
      </c>
      <c r="GD377">
        <v>0</v>
      </c>
      <c r="GF377">
        <v>2130184026</v>
      </c>
      <c r="GG377">
        <v>2</v>
      </c>
      <c r="GH377">
        <v>1</v>
      </c>
      <c r="GI377">
        <v>-2</v>
      </c>
      <c r="GJ377">
        <v>0</v>
      </c>
      <c r="GK377">
        <f>ROUND(R377*(R12)/100,2)</f>
        <v>0</v>
      </c>
      <c r="GL377">
        <f t="shared" si="751"/>
        <v>0</v>
      </c>
      <c r="GM377">
        <f t="shared" si="752"/>
        <v>184.05</v>
      </c>
      <c r="GN377">
        <f t="shared" si="753"/>
        <v>0</v>
      </c>
      <c r="GO377">
        <f t="shared" si="754"/>
        <v>0</v>
      </c>
      <c r="GP377">
        <f t="shared" si="755"/>
        <v>184.05</v>
      </c>
      <c r="GR377">
        <v>0</v>
      </c>
      <c r="GS377">
        <v>3</v>
      </c>
      <c r="GT377">
        <v>0</v>
      </c>
      <c r="GU377" t="s">
        <v>3</v>
      </c>
      <c r="GV377">
        <f t="shared" si="756"/>
        <v>0</v>
      </c>
      <c r="GW377">
        <v>1</v>
      </c>
      <c r="GX377">
        <f t="shared" si="757"/>
        <v>0</v>
      </c>
      <c r="HA377">
        <v>0</v>
      </c>
      <c r="HB377">
        <v>0</v>
      </c>
      <c r="HC377">
        <f t="shared" si="758"/>
        <v>0</v>
      </c>
      <c r="HE377" t="s">
        <v>3</v>
      </c>
      <c r="HF377" t="s">
        <v>3</v>
      </c>
      <c r="HM377" t="s">
        <v>3</v>
      </c>
      <c r="HN377" t="s">
        <v>3</v>
      </c>
      <c r="HO377" t="s">
        <v>3</v>
      </c>
      <c r="HP377" t="s">
        <v>3</v>
      </c>
      <c r="HQ377" t="s">
        <v>3</v>
      </c>
      <c r="IK377">
        <v>0</v>
      </c>
    </row>
    <row r="378" spans="1:245" x14ac:dyDescent="0.2">
      <c r="A378">
        <v>17</v>
      </c>
      <c r="B378">
        <v>1</v>
      </c>
      <c r="D378">
        <f>ROW(EtalonRes!A734)</f>
        <v>734</v>
      </c>
      <c r="E378" t="s">
        <v>3</v>
      </c>
      <c r="F378" t="s">
        <v>397</v>
      </c>
      <c r="G378" t="s">
        <v>436</v>
      </c>
      <c r="H378" t="s">
        <v>91</v>
      </c>
      <c r="I378">
        <f>ROUND(ROUND((25+60)*0.1/100,9),9)</f>
        <v>8.5000000000000006E-2</v>
      </c>
      <c r="J378">
        <v>0</v>
      </c>
      <c r="K378">
        <f>ROUND(ROUND((25+60)*0.1/100,9),9)</f>
        <v>8.5000000000000006E-2</v>
      </c>
      <c r="O378">
        <f t="shared" si="728"/>
        <v>17.32</v>
      </c>
      <c r="P378">
        <f t="shared" si="729"/>
        <v>0.03</v>
      </c>
      <c r="Q378">
        <f t="shared" si="730"/>
        <v>0</v>
      </c>
      <c r="R378">
        <f t="shared" si="731"/>
        <v>0</v>
      </c>
      <c r="S378">
        <f t="shared" si="732"/>
        <v>17.29</v>
      </c>
      <c r="T378">
        <f t="shared" si="733"/>
        <v>0</v>
      </c>
      <c r="U378">
        <f t="shared" si="734"/>
        <v>3.2300000000000002E-2</v>
      </c>
      <c r="V378">
        <f t="shared" si="735"/>
        <v>0</v>
      </c>
      <c r="W378">
        <f t="shared" si="736"/>
        <v>0</v>
      </c>
      <c r="X378">
        <f t="shared" si="737"/>
        <v>12.1</v>
      </c>
      <c r="Y378">
        <f t="shared" si="737"/>
        <v>1.73</v>
      </c>
      <c r="AA378">
        <v>-1</v>
      </c>
      <c r="AB378">
        <f t="shared" si="738"/>
        <v>203.8</v>
      </c>
      <c r="AC378">
        <f>ROUND((ES378),6)</f>
        <v>0.38</v>
      </c>
      <c r="AD378">
        <f>ROUND((((ET378)-(EU378))+AE378),6)</f>
        <v>0</v>
      </c>
      <c r="AE378">
        <f t="shared" si="759"/>
        <v>0</v>
      </c>
      <c r="AF378">
        <f t="shared" si="759"/>
        <v>203.42</v>
      </c>
      <c r="AG378">
        <f t="shared" si="739"/>
        <v>0</v>
      </c>
      <c r="AH378">
        <f t="shared" si="760"/>
        <v>0.38</v>
      </c>
      <c r="AI378">
        <f t="shared" si="760"/>
        <v>0</v>
      </c>
      <c r="AJ378">
        <f t="shared" si="740"/>
        <v>0</v>
      </c>
      <c r="AK378">
        <v>203.8</v>
      </c>
      <c r="AL378">
        <v>0.38</v>
      </c>
      <c r="AM378">
        <v>0</v>
      </c>
      <c r="AN378">
        <v>0</v>
      </c>
      <c r="AO378">
        <v>203.42</v>
      </c>
      <c r="AP378">
        <v>0</v>
      </c>
      <c r="AQ378">
        <v>0.38</v>
      </c>
      <c r="AR378">
        <v>0</v>
      </c>
      <c r="AS378">
        <v>0</v>
      </c>
      <c r="AT378">
        <v>70</v>
      </c>
      <c r="AU378">
        <v>10</v>
      </c>
      <c r="AV378">
        <v>1</v>
      </c>
      <c r="AW378">
        <v>1</v>
      </c>
      <c r="AZ378">
        <v>1</v>
      </c>
      <c r="BA378">
        <v>1</v>
      </c>
      <c r="BB378">
        <v>1</v>
      </c>
      <c r="BC378">
        <v>1</v>
      </c>
      <c r="BD378" t="s">
        <v>3</v>
      </c>
      <c r="BE378" t="s">
        <v>3</v>
      </c>
      <c r="BF378" t="s">
        <v>3</v>
      </c>
      <c r="BG378" t="s">
        <v>3</v>
      </c>
      <c r="BH378">
        <v>0</v>
      </c>
      <c r="BI378">
        <v>4</v>
      </c>
      <c r="BJ378" t="s">
        <v>399</v>
      </c>
      <c r="BM378">
        <v>0</v>
      </c>
      <c r="BN378">
        <v>0</v>
      </c>
      <c r="BO378" t="s">
        <v>3</v>
      </c>
      <c r="BP378">
        <v>0</v>
      </c>
      <c r="BQ378">
        <v>1</v>
      </c>
      <c r="BR378">
        <v>0</v>
      </c>
      <c r="BS378">
        <v>1</v>
      </c>
      <c r="BT378">
        <v>1</v>
      </c>
      <c r="BU378">
        <v>1</v>
      </c>
      <c r="BV378">
        <v>1</v>
      </c>
      <c r="BW378">
        <v>1</v>
      </c>
      <c r="BX378">
        <v>1</v>
      </c>
      <c r="BY378" t="s">
        <v>3</v>
      </c>
      <c r="BZ378">
        <v>70</v>
      </c>
      <c r="CA378">
        <v>10</v>
      </c>
      <c r="CB378" t="s">
        <v>3</v>
      </c>
      <c r="CE378">
        <v>0</v>
      </c>
      <c r="CF378">
        <v>0</v>
      </c>
      <c r="CG378">
        <v>0</v>
      </c>
      <c r="CM378">
        <v>0</v>
      </c>
      <c r="CN378" t="s">
        <v>3</v>
      </c>
      <c r="CO378">
        <v>0</v>
      </c>
      <c r="CP378">
        <f t="shared" si="741"/>
        <v>17.32</v>
      </c>
      <c r="CQ378">
        <f t="shared" si="742"/>
        <v>0.38</v>
      </c>
      <c r="CR378">
        <f>((((ET378)*BB378-(EU378)*BS378)+AE378*BS378)*AV378)</f>
        <v>0</v>
      </c>
      <c r="CS378">
        <f t="shared" si="743"/>
        <v>0</v>
      </c>
      <c r="CT378">
        <f t="shared" si="744"/>
        <v>203.42</v>
      </c>
      <c r="CU378">
        <f t="shared" si="745"/>
        <v>0</v>
      </c>
      <c r="CV378">
        <f t="shared" si="746"/>
        <v>0.38</v>
      </c>
      <c r="CW378">
        <f t="shared" si="747"/>
        <v>0</v>
      </c>
      <c r="CX378">
        <f t="shared" si="747"/>
        <v>0</v>
      </c>
      <c r="CY378">
        <f t="shared" si="748"/>
        <v>12.103</v>
      </c>
      <c r="CZ378">
        <f t="shared" si="749"/>
        <v>1.7289999999999999</v>
      </c>
      <c r="DC378" t="s">
        <v>3</v>
      </c>
      <c r="DD378" t="s">
        <v>3</v>
      </c>
      <c r="DE378" t="s">
        <v>3</v>
      </c>
      <c r="DF378" t="s">
        <v>3</v>
      </c>
      <c r="DG378" t="s">
        <v>3</v>
      </c>
      <c r="DH378" t="s">
        <v>3</v>
      </c>
      <c r="DI378" t="s">
        <v>3</v>
      </c>
      <c r="DJ378" t="s">
        <v>3</v>
      </c>
      <c r="DK378" t="s">
        <v>3</v>
      </c>
      <c r="DL378" t="s">
        <v>3</v>
      </c>
      <c r="DM378" t="s">
        <v>3</v>
      </c>
      <c r="DN378">
        <v>0</v>
      </c>
      <c r="DO378">
        <v>0</v>
      </c>
      <c r="DP378">
        <v>1</v>
      </c>
      <c r="DQ378">
        <v>1</v>
      </c>
      <c r="DU378">
        <v>1003</v>
      </c>
      <c r="DV378" t="s">
        <v>91</v>
      </c>
      <c r="DW378" t="s">
        <v>91</v>
      </c>
      <c r="DX378">
        <v>100</v>
      </c>
      <c r="DZ378" t="s">
        <v>3</v>
      </c>
      <c r="EA378" t="s">
        <v>3</v>
      </c>
      <c r="EB378" t="s">
        <v>3</v>
      </c>
      <c r="EC378" t="s">
        <v>3</v>
      </c>
      <c r="EE378">
        <v>1441815344</v>
      </c>
      <c r="EF378">
        <v>1</v>
      </c>
      <c r="EG378" t="s">
        <v>20</v>
      </c>
      <c r="EH378">
        <v>0</v>
      </c>
      <c r="EI378" t="s">
        <v>3</v>
      </c>
      <c r="EJ378">
        <v>4</v>
      </c>
      <c r="EK378">
        <v>0</v>
      </c>
      <c r="EL378" t="s">
        <v>21</v>
      </c>
      <c r="EM378" t="s">
        <v>22</v>
      </c>
      <c r="EO378" t="s">
        <v>3</v>
      </c>
      <c r="EQ378">
        <v>1024</v>
      </c>
      <c r="ER378">
        <v>203.8</v>
      </c>
      <c r="ES378">
        <v>0.38</v>
      </c>
      <c r="ET378">
        <v>0</v>
      </c>
      <c r="EU378">
        <v>0</v>
      </c>
      <c r="EV378">
        <v>203.42</v>
      </c>
      <c r="EW378">
        <v>0.38</v>
      </c>
      <c r="EX378">
        <v>0</v>
      </c>
      <c r="EY378">
        <v>0</v>
      </c>
      <c r="FQ378">
        <v>0</v>
      </c>
      <c r="FR378">
        <f t="shared" si="750"/>
        <v>0</v>
      </c>
      <c r="FS378">
        <v>0</v>
      </c>
      <c r="FX378">
        <v>70</v>
      </c>
      <c r="FY378">
        <v>10</v>
      </c>
      <c r="GA378" t="s">
        <v>3</v>
      </c>
      <c r="GD378">
        <v>0</v>
      </c>
      <c r="GF378">
        <v>1238648529</v>
      </c>
      <c r="GG378">
        <v>2</v>
      </c>
      <c r="GH378">
        <v>1</v>
      </c>
      <c r="GI378">
        <v>-2</v>
      </c>
      <c r="GJ378">
        <v>0</v>
      </c>
      <c r="GK378">
        <f>ROUND(R378*(R12)/100,2)</f>
        <v>0</v>
      </c>
      <c r="GL378">
        <f t="shared" si="751"/>
        <v>0</v>
      </c>
      <c r="GM378">
        <f t="shared" si="752"/>
        <v>31.15</v>
      </c>
      <c r="GN378">
        <f t="shared" si="753"/>
        <v>0</v>
      </c>
      <c r="GO378">
        <f t="shared" si="754"/>
        <v>0</v>
      </c>
      <c r="GP378">
        <f t="shared" si="755"/>
        <v>31.15</v>
      </c>
      <c r="GR378">
        <v>0</v>
      </c>
      <c r="GS378">
        <v>3</v>
      </c>
      <c r="GT378">
        <v>0</v>
      </c>
      <c r="GU378" t="s">
        <v>3</v>
      </c>
      <c r="GV378">
        <f t="shared" si="756"/>
        <v>0</v>
      </c>
      <c r="GW378">
        <v>1</v>
      </c>
      <c r="GX378">
        <f t="shared" si="757"/>
        <v>0</v>
      </c>
      <c r="HA378">
        <v>0</v>
      </c>
      <c r="HB378">
        <v>0</v>
      </c>
      <c r="HC378">
        <f t="shared" si="758"/>
        <v>0</v>
      </c>
      <c r="HE378" t="s">
        <v>3</v>
      </c>
      <c r="HF378" t="s">
        <v>3</v>
      </c>
      <c r="HM378" t="s">
        <v>3</v>
      </c>
      <c r="HN378" t="s">
        <v>3</v>
      </c>
      <c r="HO378" t="s">
        <v>3</v>
      </c>
      <c r="HP378" t="s">
        <v>3</v>
      </c>
      <c r="HQ378" t="s">
        <v>3</v>
      </c>
      <c r="IK378">
        <v>0</v>
      </c>
    </row>
    <row r="379" spans="1:245" x14ac:dyDescent="0.2">
      <c r="A379">
        <v>17</v>
      </c>
      <c r="B379">
        <v>1</v>
      </c>
      <c r="C379">
        <f>ROW(SmtRes!A525)</f>
        <v>525</v>
      </c>
      <c r="D379">
        <f>ROW(EtalonRes!A735)</f>
        <v>735</v>
      </c>
      <c r="E379" t="s">
        <v>446</v>
      </c>
      <c r="F379" t="s">
        <v>438</v>
      </c>
      <c r="G379" t="s">
        <v>439</v>
      </c>
      <c r="H379" t="s">
        <v>91</v>
      </c>
      <c r="I379">
        <f>ROUND((180+50)*0.1/100,9)</f>
        <v>0.23</v>
      </c>
      <c r="J379">
        <v>0</v>
      </c>
      <c r="K379">
        <f>ROUND((180+50)*0.1/100,9)</f>
        <v>0.23</v>
      </c>
      <c r="O379">
        <f t="shared" si="728"/>
        <v>114.25</v>
      </c>
      <c r="P379">
        <f t="shared" si="729"/>
        <v>0</v>
      </c>
      <c r="Q379">
        <f t="shared" si="730"/>
        <v>0</v>
      </c>
      <c r="R379">
        <f t="shared" si="731"/>
        <v>0</v>
      </c>
      <c r="S379">
        <f t="shared" si="732"/>
        <v>114.25</v>
      </c>
      <c r="T379">
        <f t="shared" si="733"/>
        <v>0</v>
      </c>
      <c r="U379">
        <f t="shared" si="734"/>
        <v>0.161</v>
      </c>
      <c r="V379">
        <f t="shared" si="735"/>
        <v>0</v>
      </c>
      <c r="W379">
        <f t="shared" si="736"/>
        <v>0</v>
      </c>
      <c r="X379">
        <f t="shared" si="737"/>
        <v>79.98</v>
      </c>
      <c r="Y379">
        <f t="shared" si="737"/>
        <v>11.43</v>
      </c>
      <c r="AA379">
        <v>1473083510</v>
      </c>
      <c r="AB379">
        <f t="shared" si="738"/>
        <v>496.76</v>
      </c>
      <c r="AC379">
        <f>ROUND((ES379),6)</f>
        <v>0</v>
      </c>
      <c r="AD379">
        <f>ROUND((((ET379)-(EU379))+AE379),6)</f>
        <v>0</v>
      </c>
      <c r="AE379">
        <f t="shared" si="759"/>
        <v>0</v>
      </c>
      <c r="AF379">
        <f t="shared" si="759"/>
        <v>496.76</v>
      </c>
      <c r="AG379">
        <f t="shared" si="739"/>
        <v>0</v>
      </c>
      <c r="AH379">
        <f t="shared" si="760"/>
        <v>0.7</v>
      </c>
      <c r="AI379">
        <f t="shared" si="760"/>
        <v>0</v>
      </c>
      <c r="AJ379">
        <f t="shared" si="740"/>
        <v>0</v>
      </c>
      <c r="AK379">
        <v>496.76</v>
      </c>
      <c r="AL379">
        <v>0</v>
      </c>
      <c r="AM379">
        <v>0</v>
      </c>
      <c r="AN379">
        <v>0</v>
      </c>
      <c r="AO379">
        <v>496.76</v>
      </c>
      <c r="AP379">
        <v>0</v>
      </c>
      <c r="AQ379">
        <v>0.7</v>
      </c>
      <c r="AR379">
        <v>0</v>
      </c>
      <c r="AS379">
        <v>0</v>
      </c>
      <c r="AT379">
        <v>70</v>
      </c>
      <c r="AU379">
        <v>10</v>
      </c>
      <c r="AV379">
        <v>1</v>
      </c>
      <c r="AW379">
        <v>1</v>
      </c>
      <c r="AZ379">
        <v>1</v>
      </c>
      <c r="BA379">
        <v>1</v>
      </c>
      <c r="BB379">
        <v>1</v>
      </c>
      <c r="BC379">
        <v>1</v>
      </c>
      <c r="BD379" t="s">
        <v>3</v>
      </c>
      <c r="BE379" t="s">
        <v>3</v>
      </c>
      <c r="BF379" t="s">
        <v>3</v>
      </c>
      <c r="BG379" t="s">
        <v>3</v>
      </c>
      <c r="BH379">
        <v>0</v>
      </c>
      <c r="BI379">
        <v>4</v>
      </c>
      <c r="BJ379" t="s">
        <v>440</v>
      </c>
      <c r="BM379">
        <v>0</v>
      </c>
      <c r="BN379">
        <v>0</v>
      </c>
      <c r="BO379" t="s">
        <v>3</v>
      </c>
      <c r="BP379">
        <v>0</v>
      </c>
      <c r="BQ379">
        <v>1</v>
      </c>
      <c r="BR379">
        <v>0</v>
      </c>
      <c r="BS379">
        <v>1</v>
      </c>
      <c r="BT379">
        <v>1</v>
      </c>
      <c r="BU379">
        <v>1</v>
      </c>
      <c r="BV379">
        <v>1</v>
      </c>
      <c r="BW379">
        <v>1</v>
      </c>
      <c r="BX379">
        <v>1</v>
      </c>
      <c r="BY379" t="s">
        <v>3</v>
      </c>
      <c r="BZ379">
        <v>70</v>
      </c>
      <c r="CA379">
        <v>10</v>
      </c>
      <c r="CB379" t="s">
        <v>3</v>
      </c>
      <c r="CE379">
        <v>0</v>
      </c>
      <c r="CF379">
        <v>0</v>
      </c>
      <c r="CG379">
        <v>0</v>
      </c>
      <c r="CM379">
        <v>0</v>
      </c>
      <c r="CN379" t="s">
        <v>3</v>
      </c>
      <c r="CO379">
        <v>0</v>
      </c>
      <c r="CP379">
        <f t="shared" si="741"/>
        <v>114.25</v>
      </c>
      <c r="CQ379">
        <f t="shared" si="742"/>
        <v>0</v>
      </c>
      <c r="CR379">
        <f>((((ET379)*BB379-(EU379)*BS379)+AE379*BS379)*AV379)</f>
        <v>0</v>
      </c>
      <c r="CS379">
        <f t="shared" si="743"/>
        <v>0</v>
      </c>
      <c r="CT379">
        <f t="shared" si="744"/>
        <v>496.76</v>
      </c>
      <c r="CU379">
        <f t="shared" si="745"/>
        <v>0</v>
      </c>
      <c r="CV379">
        <f t="shared" si="746"/>
        <v>0.7</v>
      </c>
      <c r="CW379">
        <f t="shared" si="747"/>
        <v>0</v>
      </c>
      <c r="CX379">
        <f t="shared" si="747"/>
        <v>0</v>
      </c>
      <c r="CY379">
        <f t="shared" si="748"/>
        <v>79.974999999999994</v>
      </c>
      <c r="CZ379">
        <f t="shared" si="749"/>
        <v>11.425000000000001</v>
      </c>
      <c r="DC379" t="s">
        <v>3</v>
      </c>
      <c r="DD379" t="s">
        <v>3</v>
      </c>
      <c r="DE379" t="s">
        <v>3</v>
      </c>
      <c r="DF379" t="s">
        <v>3</v>
      </c>
      <c r="DG379" t="s">
        <v>3</v>
      </c>
      <c r="DH379" t="s">
        <v>3</v>
      </c>
      <c r="DI379" t="s">
        <v>3</v>
      </c>
      <c r="DJ379" t="s">
        <v>3</v>
      </c>
      <c r="DK379" t="s">
        <v>3</v>
      </c>
      <c r="DL379" t="s">
        <v>3</v>
      </c>
      <c r="DM379" t="s">
        <v>3</v>
      </c>
      <c r="DN379">
        <v>0</v>
      </c>
      <c r="DO379">
        <v>0</v>
      </c>
      <c r="DP379">
        <v>1</v>
      </c>
      <c r="DQ379">
        <v>1</v>
      </c>
      <c r="DU379">
        <v>1003</v>
      </c>
      <c r="DV379" t="s">
        <v>91</v>
      </c>
      <c r="DW379" t="s">
        <v>91</v>
      </c>
      <c r="DX379">
        <v>100</v>
      </c>
      <c r="DZ379" t="s">
        <v>3</v>
      </c>
      <c r="EA379" t="s">
        <v>3</v>
      </c>
      <c r="EB379" t="s">
        <v>3</v>
      </c>
      <c r="EC379" t="s">
        <v>3</v>
      </c>
      <c r="EE379">
        <v>1441815344</v>
      </c>
      <c r="EF379">
        <v>1</v>
      </c>
      <c r="EG379" t="s">
        <v>20</v>
      </c>
      <c r="EH379">
        <v>0</v>
      </c>
      <c r="EI379" t="s">
        <v>3</v>
      </c>
      <c r="EJ379">
        <v>4</v>
      </c>
      <c r="EK379">
        <v>0</v>
      </c>
      <c r="EL379" t="s">
        <v>21</v>
      </c>
      <c r="EM379" t="s">
        <v>22</v>
      </c>
      <c r="EO379" t="s">
        <v>3</v>
      </c>
      <c r="EQ379">
        <v>0</v>
      </c>
      <c r="ER379">
        <v>496.76</v>
      </c>
      <c r="ES379">
        <v>0</v>
      </c>
      <c r="ET379">
        <v>0</v>
      </c>
      <c r="EU379">
        <v>0</v>
      </c>
      <c r="EV379">
        <v>496.76</v>
      </c>
      <c r="EW379">
        <v>0.7</v>
      </c>
      <c r="EX379">
        <v>0</v>
      </c>
      <c r="EY379">
        <v>0</v>
      </c>
      <c r="FQ379">
        <v>0</v>
      </c>
      <c r="FR379">
        <f t="shared" si="750"/>
        <v>0</v>
      </c>
      <c r="FS379">
        <v>0</v>
      </c>
      <c r="FX379">
        <v>70</v>
      </c>
      <c r="FY379">
        <v>10</v>
      </c>
      <c r="GA379" t="s">
        <v>3</v>
      </c>
      <c r="GD379">
        <v>0</v>
      </c>
      <c r="GF379">
        <v>-1307125436</v>
      </c>
      <c r="GG379">
        <v>2</v>
      </c>
      <c r="GH379">
        <v>1</v>
      </c>
      <c r="GI379">
        <v>-2</v>
      </c>
      <c r="GJ379">
        <v>0</v>
      </c>
      <c r="GK379">
        <f>ROUND(R379*(R12)/100,2)</f>
        <v>0</v>
      </c>
      <c r="GL379">
        <f t="shared" si="751"/>
        <v>0</v>
      </c>
      <c r="GM379">
        <f t="shared" si="752"/>
        <v>205.66</v>
      </c>
      <c r="GN379">
        <f t="shared" si="753"/>
        <v>0</v>
      </c>
      <c r="GO379">
        <f t="shared" si="754"/>
        <v>0</v>
      </c>
      <c r="GP379">
        <f t="shared" si="755"/>
        <v>205.66</v>
      </c>
      <c r="GR379">
        <v>0</v>
      </c>
      <c r="GS379">
        <v>3</v>
      </c>
      <c r="GT379">
        <v>0</v>
      </c>
      <c r="GU379" t="s">
        <v>3</v>
      </c>
      <c r="GV379">
        <f t="shared" si="756"/>
        <v>0</v>
      </c>
      <c r="GW379">
        <v>1</v>
      </c>
      <c r="GX379">
        <f t="shared" si="757"/>
        <v>0</v>
      </c>
      <c r="HA379">
        <v>0</v>
      </c>
      <c r="HB379">
        <v>0</v>
      </c>
      <c r="HC379">
        <f t="shared" si="758"/>
        <v>0</v>
      </c>
      <c r="HE379" t="s">
        <v>3</v>
      </c>
      <c r="HF379" t="s">
        <v>3</v>
      </c>
      <c r="HM379" t="s">
        <v>3</v>
      </c>
      <c r="HN379" t="s">
        <v>3</v>
      </c>
      <c r="HO379" t="s">
        <v>3</v>
      </c>
      <c r="HP379" t="s">
        <v>3</v>
      </c>
      <c r="HQ379" t="s">
        <v>3</v>
      </c>
      <c r="IK379">
        <v>0</v>
      </c>
    </row>
    <row r="381" spans="1:245" x14ac:dyDescent="0.2">
      <c r="A381" s="2">
        <v>51</v>
      </c>
      <c r="B381" s="2">
        <f>B358</f>
        <v>1</v>
      </c>
      <c r="C381" s="2">
        <f>A358</f>
        <v>4</v>
      </c>
      <c r="D381" s="2">
        <f>ROW(A358)</f>
        <v>358</v>
      </c>
      <c r="E381" s="2"/>
      <c r="F381" s="2" t="str">
        <f>IF(F358&lt;&gt;"",F358,"")</f>
        <v>Новый раздел</v>
      </c>
      <c r="G381" s="2" t="str">
        <f>IF(G358&lt;&gt;"",G358,"")</f>
        <v>Оборудование и средства КИП</v>
      </c>
      <c r="H381" s="2">
        <v>0</v>
      </c>
      <c r="I381" s="2"/>
      <c r="J381" s="2"/>
      <c r="K381" s="2"/>
      <c r="L381" s="2"/>
      <c r="M381" s="2"/>
      <c r="N381" s="2"/>
      <c r="O381" s="2">
        <f t="shared" ref="O381:T381" si="761">ROUND(AB381,2)</f>
        <v>33450.620000000003</v>
      </c>
      <c r="P381" s="2">
        <f t="shared" si="761"/>
        <v>299.10000000000002</v>
      </c>
      <c r="Q381" s="2">
        <f t="shared" si="761"/>
        <v>72.959999999999994</v>
      </c>
      <c r="R381" s="2">
        <f t="shared" si="761"/>
        <v>46.26</v>
      </c>
      <c r="S381" s="2">
        <f t="shared" si="761"/>
        <v>33078.559999999998</v>
      </c>
      <c r="T381" s="2">
        <f t="shared" si="761"/>
        <v>0</v>
      </c>
      <c r="U381" s="2">
        <f>AH381</f>
        <v>46.823480000000004</v>
      </c>
      <c r="V381" s="2">
        <f>AI381</f>
        <v>0</v>
      </c>
      <c r="W381" s="2">
        <f>ROUND(AJ381,2)</f>
        <v>0</v>
      </c>
      <c r="X381" s="2">
        <f>ROUND(AK381,2)</f>
        <v>23155.02</v>
      </c>
      <c r="Y381" s="2">
        <f>ROUND(AL381,2)</f>
        <v>3307.86</v>
      </c>
      <c r="Z381" s="2"/>
      <c r="AA381" s="2"/>
      <c r="AB381" s="2">
        <f>ROUND(SUMIF(AA362:AA379,"=1473083510",O362:O379),2)</f>
        <v>33450.620000000003</v>
      </c>
      <c r="AC381" s="2">
        <f>ROUND(SUMIF(AA362:AA379,"=1473083510",P362:P379),2)</f>
        <v>299.10000000000002</v>
      </c>
      <c r="AD381" s="2">
        <f>ROUND(SUMIF(AA362:AA379,"=1473083510",Q362:Q379),2)</f>
        <v>72.959999999999994</v>
      </c>
      <c r="AE381" s="2">
        <f>ROUND(SUMIF(AA362:AA379,"=1473083510",R362:R379),2)</f>
        <v>46.26</v>
      </c>
      <c r="AF381" s="2">
        <f>ROUND(SUMIF(AA362:AA379,"=1473083510",S362:S379),2)</f>
        <v>33078.559999999998</v>
      </c>
      <c r="AG381" s="2">
        <f>ROUND(SUMIF(AA362:AA379,"=1473083510",T362:T379),2)</f>
        <v>0</v>
      </c>
      <c r="AH381" s="2">
        <f>SUMIF(AA362:AA379,"=1473083510",U362:U379)</f>
        <v>46.823480000000004</v>
      </c>
      <c r="AI381" s="2">
        <f>SUMIF(AA362:AA379,"=1473083510",V362:V379)</f>
        <v>0</v>
      </c>
      <c r="AJ381" s="2">
        <f>ROUND(SUMIF(AA362:AA379,"=1473083510",W362:W379),2)</f>
        <v>0</v>
      </c>
      <c r="AK381" s="2">
        <f>ROUND(SUMIF(AA362:AA379,"=1473083510",X362:X379),2)</f>
        <v>23155.02</v>
      </c>
      <c r="AL381" s="2">
        <f>ROUND(SUMIF(AA362:AA379,"=1473083510",Y362:Y379),2)</f>
        <v>3307.86</v>
      </c>
      <c r="AM381" s="2"/>
      <c r="AN381" s="2"/>
      <c r="AO381" s="2">
        <f t="shared" ref="AO381:BD381" si="762">ROUND(BX381,2)</f>
        <v>0</v>
      </c>
      <c r="AP381" s="2">
        <f t="shared" si="762"/>
        <v>0</v>
      </c>
      <c r="AQ381" s="2">
        <f t="shared" si="762"/>
        <v>0</v>
      </c>
      <c r="AR381" s="2">
        <f t="shared" si="762"/>
        <v>59963.46</v>
      </c>
      <c r="AS381" s="2">
        <f t="shared" si="762"/>
        <v>0</v>
      </c>
      <c r="AT381" s="2">
        <f t="shared" si="762"/>
        <v>0</v>
      </c>
      <c r="AU381" s="2">
        <f t="shared" si="762"/>
        <v>59963.46</v>
      </c>
      <c r="AV381" s="2">
        <f t="shared" si="762"/>
        <v>299.10000000000002</v>
      </c>
      <c r="AW381" s="2">
        <f t="shared" si="762"/>
        <v>299.10000000000002</v>
      </c>
      <c r="AX381" s="2">
        <f t="shared" si="762"/>
        <v>0</v>
      </c>
      <c r="AY381" s="2">
        <f t="shared" si="762"/>
        <v>299.10000000000002</v>
      </c>
      <c r="AZ381" s="2">
        <f t="shared" si="762"/>
        <v>0</v>
      </c>
      <c r="BA381" s="2">
        <f t="shared" si="762"/>
        <v>0</v>
      </c>
      <c r="BB381" s="2">
        <f t="shared" si="762"/>
        <v>0</v>
      </c>
      <c r="BC381" s="2">
        <f t="shared" si="762"/>
        <v>0</v>
      </c>
      <c r="BD381" s="2">
        <f t="shared" si="762"/>
        <v>0</v>
      </c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  <c r="BU381" s="2"/>
      <c r="BV381" s="2"/>
      <c r="BW381" s="2"/>
      <c r="BX381" s="2">
        <f>ROUND(SUMIF(AA362:AA379,"=1473083510",FQ362:FQ379),2)</f>
        <v>0</v>
      </c>
      <c r="BY381" s="2">
        <f>ROUND(SUMIF(AA362:AA379,"=1473083510",FR362:FR379),2)</f>
        <v>0</v>
      </c>
      <c r="BZ381" s="2">
        <f>ROUND(SUMIF(AA362:AA379,"=1473083510",GL362:GL379),2)</f>
        <v>0</v>
      </c>
      <c r="CA381" s="2">
        <f>ROUND(SUMIF(AA362:AA379,"=1473083510",GM362:GM379),2)</f>
        <v>59963.46</v>
      </c>
      <c r="CB381" s="2">
        <f>ROUND(SUMIF(AA362:AA379,"=1473083510",GN362:GN379),2)</f>
        <v>0</v>
      </c>
      <c r="CC381" s="2">
        <f>ROUND(SUMIF(AA362:AA379,"=1473083510",GO362:GO379),2)</f>
        <v>0</v>
      </c>
      <c r="CD381" s="2">
        <f>ROUND(SUMIF(AA362:AA379,"=1473083510",GP362:GP379),2)</f>
        <v>59963.46</v>
      </c>
      <c r="CE381" s="2">
        <f>AC381-BX381</f>
        <v>299.10000000000002</v>
      </c>
      <c r="CF381" s="2">
        <f>AC381-BY381</f>
        <v>299.10000000000002</v>
      </c>
      <c r="CG381" s="2">
        <f>BX381-BZ381</f>
        <v>0</v>
      </c>
      <c r="CH381" s="2">
        <f>AC381-BX381-BY381+BZ381</f>
        <v>299.10000000000002</v>
      </c>
      <c r="CI381" s="2">
        <f>BY381-BZ381</f>
        <v>0</v>
      </c>
      <c r="CJ381" s="2">
        <f>ROUND(SUMIF(AA362:AA379,"=1473083510",GX362:GX379),2)</f>
        <v>0</v>
      </c>
      <c r="CK381" s="2">
        <f>ROUND(SUMIF(AA362:AA379,"=1473083510",GY362:GY379),2)</f>
        <v>0</v>
      </c>
      <c r="CL381" s="2">
        <f>ROUND(SUMIF(AA362:AA379,"=1473083510",GZ362:GZ379),2)</f>
        <v>0</v>
      </c>
      <c r="CM381" s="2">
        <f>ROUND(SUMIF(AA362:AA379,"=1473083510",HD362:HD379),2)</f>
        <v>0</v>
      </c>
      <c r="CN381" s="2"/>
      <c r="CO381" s="2"/>
      <c r="CP381" s="2"/>
      <c r="CQ381" s="2"/>
      <c r="CR381" s="2"/>
      <c r="CS381" s="2"/>
      <c r="CT381" s="2"/>
      <c r="CU381" s="2"/>
      <c r="CV381" s="2"/>
      <c r="CW381" s="2"/>
      <c r="CX381" s="2"/>
      <c r="CY381" s="2"/>
      <c r="CZ381" s="2"/>
      <c r="DA381" s="2"/>
      <c r="DB381" s="2"/>
      <c r="DC381" s="2"/>
      <c r="DD381" s="2"/>
      <c r="DE381" s="2"/>
      <c r="DF381" s="2"/>
      <c r="DG381" s="3"/>
      <c r="DH381" s="3"/>
      <c r="DI381" s="3"/>
      <c r="DJ381" s="3"/>
      <c r="DK381" s="3"/>
      <c r="DL381" s="3"/>
      <c r="DM381" s="3"/>
      <c r="DN381" s="3"/>
      <c r="DO381" s="3"/>
      <c r="DP381" s="3"/>
      <c r="DQ381" s="3"/>
      <c r="DR381" s="3"/>
      <c r="DS381" s="3"/>
      <c r="DT381" s="3"/>
      <c r="DU381" s="3"/>
      <c r="DV381" s="3"/>
      <c r="DW381" s="3"/>
      <c r="DX381" s="3"/>
      <c r="DY381" s="3"/>
      <c r="DZ381" s="3"/>
      <c r="EA381" s="3"/>
      <c r="EB381" s="3"/>
      <c r="EC381" s="3"/>
      <c r="ED381" s="3"/>
      <c r="EE381" s="3"/>
      <c r="EF381" s="3"/>
      <c r="EG381" s="3"/>
      <c r="EH381" s="3"/>
      <c r="EI381" s="3"/>
      <c r="EJ381" s="3"/>
      <c r="EK381" s="3"/>
      <c r="EL381" s="3"/>
      <c r="EM381" s="3"/>
      <c r="EN381" s="3"/>
      <c r="EO381" s="3"/>
      <c r="EP381" s="3"/>
      <c r="EQ381" s="3"/>
      <c r="ER381" s="3"/>
      <c r="ES381" s="3"/>
      <c r="ET381" s="3"/>
      <c r="EU381" s="3"/>
      <c r="EV381" s="3"/>
      <c r="EW381" s="3"/>
      <c r="EX381" s="3"/>
      <c r="EY381" s="3"/>
      <c r="EZ381" s="3"/>
      <c r="FA381" s="3"/>
      <c r="FB381" s="3"/>
      <c r="FC381" s="3"/>
      <c r="FD381" s="3"/>
      <c r="FE381" s="3"/>
      <c r="FF381" s="3"/>
      <c r="FG381" s="3"/>
      <c r="FH381" s="3"/>
      <c r="FI381" s="3"/>
      <c r="FJ381" s="3"/>
      <c r="FK381" s="3"/>
      <c r="FL381" s="3"/>
      <c r="FM381" s="3"/>
      <c r="FN381" s="3"/>
      <c r="FO381" s="3"/>
      <c r="FP381" s="3"/>
      <c r="FQ381" s="3"/>
      <c r="FR381" s="3"/>
      <c r="FS381" s="3"/>
      <c r="FT381" s="3"/>
      <c r="FU381" s="3"/>
      <c r="FV381" s="3"/>
      <c r="FW381" s="3"/>
      <c r="FX381" s="3"/>
      <c r="FY381" s="3"/>
      <c r="FZ381" s="3"/>
      <c r="GA381" s="3"/>
      <c r="GB381" s="3"/>
      <c r="GC381" s="3"/>
      <c r="GD381" s="3"/>
      <c r="GE381" s="3"/>
      <c r="GF381" s="3"/>
      <c r="GG381" s="3"/>
      <c r="GH381" s="3"/>
      <c r="GI381" s="3"/>
      <c r="GJ381" s="3"/>
      <c r="GK381" s="3"/>
      <c r="GL381" s="3"/>
      <c r="GM381" s="3"/>
      <c r="GN381" s="3"/>
      <c r="GO381" s="3"/>
      <c r="GP381" s="3"/>
      <c r="GQ381" s="3"/>
      <c r="GR381" s="3"/>
      <c r="GS381" s="3"/>
      <c r="GT381" s="3"/>
      <c r="GU381" s="3"/>
      <c r="GV381" s="3"/>
      <c r="GW381" s="3"/>
      <c r="GX381" s="3">
        <v>0</v>
      </c>
    </row>
    <row r="383" spans="1:245" x14ac:dyDescent="0.2">
      <c r="A383" s="4">
        <v>50</v>
      </c>
      <c r="B383" s="4">
        <v>0</v>
      </c>
      <c r="C383" s="4">
        <v>0</v>
      </c>
      <c r="D383" s="4">
        <v>1</v>
      </c>
      <c r="E383" s="4">
        <v>201</v>
      </c>
      <c r="F383" s="4">
        <f>ROUND(Source!O381,O383)</f>
        <v>33450.620000000003</v>
      </c>
      <c r="G383" s="4" t="s">
        <v>145</v>
      </c>
      <c r="H383" s="4" t="s">
        <v>146</v>
      </c>
      <c r="I383" s="4"/>
      <c r="J383" s="4"/>
      <c r="K383" s="4">
        <v>201</v>
      </c>
      <c r="L383" s="4">
        <v>1</v>
      </c>
      <c r="M383" s="4">
        <v>3</v>
      </c>
      <c r="N383" s="4" t="s">
        <v>3</v>
      </c>
      <c r="O383" s="4">
        <v>2</v>
      </c>
      <c r="P383" s="4"/>
      <c r="Q383" s="4"/>
      <c r="R383" s="4"/>
      <c r="S383" s="4"/>
      <c r="T383" s="4"/>
      <c r="U383" s="4"/>
      <c r="V383" s="4"/>
      <c r="W383" s="4">
        <v>33450.620000000003</v>
      </c>
      <c r="X383" s="4">
        <v>1</v>
      </c>
      <c r="Y383" s="4">
        <v>33450.620000000003</v>
      </c>
      <c r="Z383" s="4"/>
      <c r="AA383" s="4"/>
      <c r="AB383" s="4"/>
    </row>
    <row r="384" spans="1:245" x14ac:dyDescent="0.2">
      <c r="A384" s="4">
        <v>50</v>
      </c>
      <c r="B384" s="4">
        <v>0</v>
      </c>
      <c r="C384" s="4">
        <v>0</v>
      </c>
      <c r="D384" s="4">
        <v>1</v>
      </c>
      <c r="E384" s="4">
        <v>202</v>
      </c>
      <c r="F384" s="4">
        <f>ROUND(Source!P381,O384)</f>
        <v>299.10000000000002</v>
      </c>
      <c r="G384" s="4" t="s">
        <v>147</v>
      </c>
      <c r="H384" s="4" t="s">
        <v>148</v>
      </c>
      <c r="I384" s="4"/>
      <c r="J384" s="4"/>
      <c r="K384" s="4">
        <v>202</v>
      </c>
      <c r="L384" s="4">
        <v>2</v>
      </c>
      <c r="M384" s="4">
        <v>3</v>
      </c>
      <c r="N384" s="4" t="s">
        <v>3</v>
      </c>
      <c r="O384" s="4">
        <v>2</v>
      </c>
      <c r="P384" s="4"/>
      <c r="Q384" s="4"/>
      <c r="R384" s="4"/>
      <c r="S384" s="4"/>
      <c r="T384" s="4"/>
      <c r="U384" s="4"/>
      <c r="V384" s="4"/>
      <c r="W384" s="4">
        <v>299.10000000000002</v>
      </c>
      <c r="X384" s="4">
        <v>1</v>
      </c>
      <c r="Y384" s="4">
        <v>299.10000000000002</v>
      </c>
      <c r="Z384" s="4"/>
      <c r="AA384" s="4"/>
      <c r="AB384" s="4"/>
    </row>
    <row r="385" spans="1:28" x14ac:dyDescent="0.2">
      <c r="A385" s="4">
        <v>50</v>
      </c>
      <c r="B385" s="4">
        <v>0</v>
      </c>
      <c r="C385" s="4">
        <v>0</v>
      </c>
      <c r="D385" s="4">
        <v>1</v>
      </c>
      <c r="E385" s="4">
        <v>222</v>
      </c>
      <c r="F385" s="4">
        <f>ROUND(Source!AO381,O385)</f>
        <v>0</v>
      </c>
      <c r="G385" s="4" t="s">
        <v>149</v>
      </c>
      <c r="H385" s="4" t="s">
        <v>150</v>
      </c>
      <c r="I385" s="4"/>
      <c r="J385" s="4"/>
      <c r="K385" s="4">
        <v>222</v>
      </c>
      <c r="L385" s="4">
        <v>3</v>
      </c>
      <c r="M385" s="4">
        <v>3</v>
      </c>
      <c r="N385" s="4" t="s">
        <v>3</v>
      </c>
      <c r="O385" s="4">
        <v>2</v>
      </c>
      <c r="P385" s="4"/>
      <c r="Q385" s="4"/>
      <c r="R385" s="4"/>
      <c r="S385" s="4"/>
      <c r="T385" s="4"/>
      <c r="U385" s="4"/>
      <c r="V385" s="4"/>
      <c r="W385" s="4">
        <v>0</v>
      </c>
      <c r="X385" s="4">
        <v>1</v>
      </c>
      <c r="Y385" s="4">
        <v>0</v>
      </c>
      <c r="Z385" s="4"/>
      <c r="AA385" s="4"/>
      <c r="AB385" s="4"/>
    </row>
    <row r="386" spans="1:28" x14ac:dyDescent="0.2">
      <c r="A386" s="4">
        <v>50</v>
      </c>
      <c r="B386" s="4">
        <v>0</v>
      </c>
      <c r="C386" s="4">
        <v>0</v>
      </c>
      <c r="D386" s="4">
        <v>1</v>
      </c>
      <c r="E386" s="4">
        <v>225</v>
      </c>
      <c r="F386" s="4">
        <f>ROUND(Source!AV381,O386)</f>
        <v>299.10000000000002</v>
      </c>
      <c r="G386" s="4" t="s">
        <v>151</v>
      </c>
      <c r="H386" s="4" t="s">
        <v>152</v>
      </c>
      <c r="I386" s="4"/>
      <c r="J386" s="4"/>
      <c r="K386" s="4">
        <v>225</v>
      </c>
      <c r="L386" s="4">
        <v>4</v>
      </c>
      <c r="M386" s="4">
        <v>3</v>
      </c>
      <c r="N386" s="4" t="s">
        <v>3</v>
      </c>
      <c r="O386" s="4">
        <v>2</v>
      </c>
      <c r="P386" s="4"/>
      <c r="Q386" s="4"/>
      <c r="R386" s="4"/>
      <c r="S386" s="4"/>
      <c r="T386" s="4"/>
      <c r="U386" s="4"/>
      <c r="V386" s="4"/>
      <c r="W386" s="4">
        <v>299.10000000000002</v>
      </c>
      <c r="X386" s="4">
        <v>1</v>
      </c>
      <c r="Y386" s="4">
        <v>299.10000000000002</v>
      </c>
      <c r="Z386" s="4"/>
      <c r="AA386" s="4"/>
      <c r="AB386" s="4"/>
    </row>
    <row r="387" spans="1:28" x14ac:dyDescent="0.2">
      <c r="A387" s="4">
        <v>50</v>
      </c>
      <c r="B387" s="4">
        <v>0</v>
      </c>
      <c r="C387" s="4">
        <v>0</v>
      </c>
      <c r="D387" s="4">
        <v>1</v>
      </c>
      <c r="E387" s="4">
        <v>226</v>
      </c>
      <c r="F387" s="4">
        <f>ROUND(Source!AW381,O387)</f>
        <v>299.10000000000002</v>
      </c>
      <c r="G387" s="4" t="s">
        <v>153</v>
      </c>
      <c r="H387" s="4" t="s">
        <v>154</v>
      </c>
      <c r="I387" s="4"/>
      <c r="J387" s="4"/>
      <c r="K387" s="4">
        <v>226</v>
      </c>
      <c r="L387" s="4">
        <v>5</v>
      </c>
      <c r="M387" s="4">
        <v>3</v>
      </c>
      <c r="N387" s="4" t="s">
        <v>3</v>
      </c>
      <c r="O387" s="4">
        <v>2</v>
      </c>
      <c r="P387" s="4"/>
      <c r="Q387" s="4"/>
      <c r="R387" s="4"/>
      <c r="S387" s="4"/>
      <c r="T387" s="4"/>
      <c r="U387" s="4"/>
      <c r="V387" s="4"/>
      <c r="W387" s="4">
        <v>299.10000000000002</v>
      </c>
      <c r="X387" s="4">
        <v>1</v>
      </c>
      <c r="Y387" s="4">
        <v>299.10000000000002</v>
      </c>
      <c r="Z387" s="4"/>
      <c r="AA387" s="4"/>
      <c r="AB387" s="4"/>
    </row>
    <row r="388" spans="1:28" x14ac:dyDescent="0.2">
      <c r="A388" s="4">
        <v>50</v>
      </c>
      <c r="B388" s="4">
        <v>0</v>
      </c>
      <c r="C388" s="4">
        <v>0</v>
      </c>
      <c r="D388" s="4">
        <v>1</v>
      </c>
      <c r="E388" s="4">
        <v>227</v>
      </c>
      <c r="F388" s="4">
        <f>ROUND(Source!AX381,O388)</f>
        <v>0</v>
      </c>
      <c r="G388" s="4" t="s">
        <v>155</v>
      </c>
      <c r="H388" s="4" t="s">
        <v>156</v>
      </c>
      <c r="I388" s="4"/>
      <c r="J388" s="4"/>
      <c r="K388" s="4">
        <v>227</v>
      </c>
      <c r="L388" s="4">
        <v>6</v>
      </c>
      <c r="M388" s="4">
        <v>3</v>
      </c>
      <c r="N388" s="4" t="s">
        <v>3</v>
      </c>
      <c r="O388" s="4">
        <v>2</v>
      </c>
      <c r="P388" s="4"/>
      <c r="Q388" s="4"/>
      <c r="R388" s="4"/>
      <c r="S388" s="4"/>
      <c r="T388" s="4"/>
      <c r="U388" s="4"/>
      <c r="V388" s="4"/>
      <c r="W388" s="4">
        <v>0</v>
      </c>
      <c r="X388" s="4">
        <v>1</v>
      </c>
      <c r="Y388" s="4">
        <v>0</v>
      </c>
      <c r="Z388" s="4"/>
      <c r="AA388" s="4"/>
      <c r="AB388" s="4"/>
    </row>
    <row r="389" spans="1:28" x14ac:dyDescent="0.2">
      <c r="A389" s="4">
        <v>50</v>
      </c>
      <c r="B389" s="4">
        <v>0</v>
      </c>
      <c r="C389" s="4">
        <v>0</v>
      </c>
      <c r="D389" s="4">
        <v>1</v>
      </c>
      <c r="E389" s="4">
        <v>228</v>
      </c>
      <c r="F389" s="4">
        <f>ROUND(Source!AY381,O389)</f>
        <v>299.10000000000002</v>
      </c>
      <c r="G389" s="4" t="s">
        <v>157</v>
      </c>
      <c r="H389" s="4" t="s">
        <v>158</v>
      </c>
      <c r="I389" s="4"/>
      <c r="J389" s="4"/>
      <c r="K389" s="4">
        <v>228</v>
      </c>
      <c r="L389" s="4">
        <v>7</v>
      </c>
      <c r="M389" s="4">
        <v>3</v>
      </c>
      <c r="N389" s="4" t="s">
        <v>3</v>
      </c>
      <c r="O389" s="4">
        <v>2</v>
      </c>
      <c r="P389" s="4"/>
      <c r="Q389" s="4"/>
      <c r="R389" s="4"/>
      <c r="S389" s="4"/>
      <c r="T389" s="4"/>
      <c r="U389" s="4"/>
      <c r="V389" s="4"/>
      <c r="W389" s="4">
        <v>299.10000000000002</v>
      </c>
      <c r="X389" s="4">
        <v>1</v>
      </c>
      <c r="Y389" s="4">
        <v>299.10000000000002</v>
      </c>
      <c r="Z389" s="4"/>
      <c r="AA389" s="4"/>
      <c r="AB389" s="4"/>
    </row>
    <row r="390" spans="1:28" x14ac:dyDescent="0.2">
      <c r="A390" s="4">
        <v>50</v>
      </c>
      <c r="B390" s="4">
        <v>0</v>
      </c>
      <c r="C390" s="4">
        <v>0</v>
      </c>
      <c r="D390" s="4">
        <v>1</v>
      </c>
      <c r="E390" s="4">
        <v>216</v>
      </c>
      <c r="F390" s="4">
        <f>ROUND(Source!AP381,O390)</f>
        <v>0</v>
      </c>
      <c r="G390" s="4" t="s">
        <v>159</v>
      </c>
      <c r="H390" s="4" t="s">
        <v>160</v>
      </c>
      <c r="I390" s="4"/>
      <c r="J390" s="4"/>
      <c r="K390" s="4">
        <v>216</v>
      </c>
      <c r="L390" s="4">
        <v>8</v>
      </c>
      <c r="M390" s="4">
        <v>3</v>
      </c>
      <c r="N390" s="4" t="s">
        <v>3</v>
      </c>
      <c r="O390" s="4">
        <v>2</v>
      </c>
      <c r="P390" s="4"/>
      <c r="Q390" s="4"/>
      <c r="R390" s="4"/>
      <c r="S390" s="4"/>
      <c r="T390" s="4"/>
      <c r="U390" s="4"/>
      <c r="V390" s="4"/>
      <c r="W390" s="4">
        <v>0</v>
      </c>
      <c r="X390" s="4">
        <v>1</v>
      </c>
      <c r="Y390" s="4">
        <v>0</v>
      </c>
      <c r="Z390" s="4"/>
      <c r="AA390" s="4"/>
      <c r="AB390" s="4"/>
    </row>
    <row r="391" spans="1:28" x14ac:dyDescent="0.2">
      <c r="A391" s="4">
        <v>50</v>
      </c>
      <c r="B391" s="4">
        <v>0</v>
      </c>
      <c r="C391" s="4">
        <v>0</v>
      </c>
      <c r="D391" s="4">
        <v>1</v>
      </c>
      <c r="E391" s="4">
        <v>223</v>
      </c>
      <c r="F391" s="4">
        <f>ROUND(Source!AQ381,O391)</f>
        <v>0</v>
      </c>
      <c r="G391" s="4" t="s">
        <v>161</v>
      </c>
      <c r="H391" s="4" t="s">
        <v>162</v>
      </c>
      <c r="I391" s="4"/>
      <c r="J391" s="4"/>
      <c r="K391" s="4">
        <v>223</v>
      </c>
      <c r="L391" s="4">
        <v>9</v>
      </c>
      <c r="M391" s="4">
        <v>3</v>
      </c>
      <c r="N391" s="4" t="s">
        <v>3</v>
      </c>
      <c r="O391" s="4">
        <v>2</v>
      </c>
      <c r="P391" s="4"/>
      <c r="Q391" s="4"/>
      <c r="R391" s="4"/>
      <c r="S391" s="4"/>
      <c r="T391" s="4"/>
      <c r="U391" s="4"/>
      <c r="V391" s="4"/>
      <c r="W391" s="4">
        <v>0</v>
      </c>
      <c r="X391" s="4">
        <v>1</v>
      </c>
      <c r="Y391" s="4">
        <v>0</v>
      </c>
      <c r="Z391" s="4"/>
      <c r="AA391" s="4"/>
      <c r="AB391" s="4"/>
    </row>
    <row r="392" spans="1:28" x14ac:dyDescent="0.2">
      <c r="A392" s="4">
        <v>50</v>
      </c>
      <c r="B392" s="4">
        <v>0</v>
      </c>
      <c r="C392" s="4">
        <v>0</v>
      </c>
      <c r="D392" s="4">
        <v>1</v>
      </c>
      <c r="E392" s="4">
        <v>229</v>
      </c>
      <c r="F392" s="4">
        <f>ROUND(Source!AZ381,O392)</f>
        <v>0</v>
      </c>
      <c r="G392" s="4" t="s">
        <v>163</v>
      </c>
      <c r="H392" s="4" t="s">
        <v>164</v>
      </c>
      <c r="I392" s="4"/>
      <c r="J392" s="4"/>
      <c r="K392" s="4">
        <v>229</v>
      </c>
      <c r="L392" s="4">
        <v>10</v>
      </c>
      <c r="M392" s="4">
        <v>3</v>
      </c>
      <c r="N392" s="4" t="s">
        <v>3</v>
      </c>
      <c r="O392" s="4">
        <v>2</v>
      </c>
      <c r="P392" s="4"/>
      <c r="Q392" s="4"/>
      <c r="R392" s="4"/>
      <c r="S392" s="4"/>
      <c r="T392" s="4"/>
      <c r="U392" s="4"/>
      <c r="V392" s="4"/>
      <c r="W392" s="4">
        <v>0</v>
      </c>
      <c r="X392" s="4">
        <v>1</v>
      </c>
      <c r="Y392" s="4">
        <v>0</v>
      </c>
      <c r="Z392" s="4"/>
      <c r="AA392" s="4"/>
      <c r="AB392" s="4"/>
    </row>
    <row r="393" spans="1:28" x14ac:dyDescent="0.2">
      <c r="A393" s="4">
        <v>50</v>
      </c>
      <c r="B393" s="4">
        <v>0</v>
      </c>
      <c r="C393" s="4">
        <v>0</v>
      </c>
      <c r="D393" s="4">
        <v>1</v>
      </c>
      <c r="E393" s="4">
        <v>203</v>
      </c>
      <c r="F393" s="4">
        <f>ROUND(Source!Q381,O393)</f>
        <v>72.959999999999994</v>
      </c>
      <c r="G393" s="4" t="s">
        <v>165</v>
      </c>
      <c r="H393" s="4" t="s">
        <v>166</v>
      </c>
      <c r="I393" s="4"/>
      <c r="J393" s="4"/>
      <c r="K393" s="4">
        <v>203</v>
      </c>
      <c r="L393" s="4">
        <v>11</v>
      </c>
      <c r="M393" s="4">
        <v>3</v>
      </c>
      <c r="N393" s="4" t="s">
        <v>3</v>
      </c>
      <c r="O393" s="4">
        <v>2</v>
      </c>
      <c r="P393" s="4"/>
      <c r="Q393" s="4"/>
      <c r="R393" s="4"/>
      <c r="S393" s="4"/>
      <c r="T393" s="4"/>
      <c r="U393" s="4"/>
      <c r="V393" s="4"/>
      <c r="W393" s="4">
        <v>72.959999999999994</v>
      </c>
      <c r="X393" s="4">
        <v>1</v>
      </c>
      <c r="Y393" s="4">
        <v>72.959999999999994</v>
      </c>
      <c r="Z393" s="4"/>
      <c r="AA393" s="4"/>
      <c r="AB393" s="4"/>
    </row>
    <row r="394" spans="1:28" x14ac:dyDescent="0.2">
      <c r="A394" s="4">
        <v>50</v>
      </c>
      <c r="B394" s="4">
        <v>0</v>
      </c>
      <c r="C394" s="4">
        <v>0</v>
      </c>
      <c r="D394" s="4">
        <v>1</v>
      </c>
      <c r="E394" s="4">
        <v>231</v>
      </c>
      <c r="F394" s="4">
        <f>ROUND(Source!BB381,O394)</f>
        <v>0</v>
      </c>
      <c r="G394" s="4" t="s">
        <v>167</v>
      </c>
      <c r="H394" s="4" t="s">
        <v>168</v>
      </c>
      <c r="I394" s="4"/>
      <c r="J394" s="4"/>
      <c r="K394" s="4">
        <v>231</v>
      </c>
      <c r="L394" s="4">
        <v>12</v>
      </c>
      <c r="M394" s="4">
        <v>3</v>
      </c>
      <c r="N394" s="4" t="s">
        <v>3</v>
      </c>
      <c r="O394" s="4">
        <v>2</v>
      </c>
      <c r="P394" s="4"/>
      <c r="Q394" s="4"/>
      <c r="R394" s="4"/>
      <c r="S394" s="4"/>
      <c r="T394" s="4"/>
      <c r="U394" s="4"/>
      <c r="V394" s="4"/>
      <c r="W394" s="4">
        <v>0</v>
      </c>
      <c r="X394" s="4">
        <v>1</v>
      </c>
      <c r="Y394" s="4">
        <v>0</v>
      </c>
      <c r="Z394" s="4"/>
      <c r="AA394" s="4"/>
      <c r="AB394" s="4"/>
    </row>
    <row r="395" spans="1:28" x14ac:dyDescent="0.2">
      <c r="A395" s="4">
        <v>50</v>
      </c>
      <c r="B395" s="4">
        <v>0</v>
      </c>
      <c r="C395" s="4">
        <v>0</v>
      </c>
      <c r="D395" s="4">
        <v>1</v>
      </c>
      <c r="E395" s="4">
        <v>204</v>
      </c>
      <c r="F395" s="4">
        <f>ROUND(Source!R381,O395)</f>
        <v>46.26</v>
      </c>
      <c r="G395" s="4" t="s">
        <v>169</v>
      </c>
      <c r="H395" s="4" t="s">
        <v>170</v>
      </c>
      <c r="I395" s="4"/>
      <c r="J395" s="4"/>
      <c r="K395" s="4">
        <v>204</v>
      </c>
      <c r="L395" s="4">
        <v>13</v>
      </c>
      <c r="M395" s="4">
        <v>3</v>
      </c>
      <c r="N395" s="4" t="s">
        <v>3</v>
      </c>
      <c r="O395" s="4">
        <v>2</v>
      </c>
      <c r="P395" s="4"/>
      <c r="Q395" s="4"/>
      <c r="R395" s="4"/>
      <c r="S395" s="4"/>
      <c r="T395" s="4"/>
      <c r="U395" s="4"/>
      <c r="V395" s="4"/>
      <c r="W395" s="4">
        <v>46.26</v>
      </c>
      <c r="X395" s="4">
        <v>1</v>
      </c>
      <c r="Y395" s="4">
        <v>46.26</v>
      </c>
      <c r="Z395" s="4"/>
      <c r="AA395" s="4"/>
      <c r="AB395" s="4"/>
    </row>
    <row r="396" spans="1:28" x14ac:dyDescent="0.2">
      <c r="A396" s="4">
        <v>50</v>
      </c>
      <c r="B396" s="4">
        <v>0</v>
      </c>
      <c r="C396" s="4">
        <v>0</v>
      </c>
      <c r="D396" s="4">
        <v>1</v>
      </c>
      <c r="E396" s="4">
        <v>205</v>
      </c>
      <c r="F396" s="4">
        <f>ROUND(Source!S381,O396)</f>
        <v>33078.559999999998</v>
      </c>
      <c r="G396" s="4" t="s">
        <v>171</v>
      </c>
      <c r="H396" s="4" t="s">
        <v>172</v>
      </c>
      <c r="I396" s="4"/>
      <c r="J396" s="4"/>
      <c r="K396" s="4">
        <v>205</v>
      </c>
      <c r="L396" s="4">
        <v>14</v>
      </c>
      <c r="M396" s="4">
        <v>3</v>
      </c>
      <c r="N396" s="4" t="s">
        <v>3</v>
      </c>
      <c r="O396" s="4">
        <v>2</v>
      </c>
      <c r="P396" s="4"/>
      <c r="Q396" s="4"/>
      <c r="R396" s="4"/>
      <c r="S396" s="4"/>
      <c r="T396" s="4"/>
      <c r="U396" s="4"/>
      <c r="V396" s="4"/>
      <c r="W396" s="4">
        <v>33078.559999999998</v>
      </c>
      <c r="X396" s="4">
        <v>1</v>
      </c>
      <c r="Y396" s="4">
        <v>33078.559999999998</v>
      </c>
      <c r="Z396" s="4"/>
      <c r="AA396" s="4"/>
      <c r="AB396" s="4"/>
    </row>
    <row r="397" spans="1:28" x14ac:dyDescent="0.2">
      <c r="A397" s="4">
        <v>50</v>
      </c>
      <c r="B397" s="4">
        <v>0</v>
      </c>
      <c r="C397" s="4">
        <v>0</v>
      </c>
      <c r="D397" s="4">
        <v>1</v>
      </c>
      <c r="E397" s="4">
        <v>232</v>
      </c>
      <c r="F397" s="4">
        <f>ROUND(Source!BC381,O397)</f>
        <v>0</v>
      </c>
      <c r="G397" s="4" t="s">
        <v>173</v>
      </c>
      <c r="H397" s="4" t="s">
        <v>174</v>
      </c>
      <c r="I397" s="4"/>
      <c r="J397" s="4"/>
      <c r="K397" s="4">
        <v>232</v>
      </c>
      <c r="L397" s="4">
        <v>15</v>
      </c>
      <c r="M397" s="4">
        <v>3</v>
      </c>
      <c r="N397" s="4" t="s">
        <v>3</v>
      </c>
      <c r="O397" s="4">
        <v>2</v>
      </c>
      <c r="P397" s="4"/>
      <c r="Q397" s="4"/>
      <c r="R397" s="4"/>
      <c r="S397" s="4"/>
      <c r="T397" s="4"/>
      <c r="U397" s="4"/>
      <c r="V397" s="4"/>
      <c r="W397" s="4">
        <v>0</v>
      </c>
      <c r="X397" s="4">
        <v>1</v>
      </c>
      <c r="Y397" s="4">
        <v>0</v>
      </c>
      <c r="Z397" s="4"/>
      <c r="AA397" s="4"/>
      <c r="AB397" s="4"/>
    </row>
    <row r="398" spans="1:28" x14ac:dyDescent="0.2">
      <c r="A398" s="4">
        <v>50</v>
      </c>
      <c r="B398" s="4">
        <v>0</v>
      </c>
      <c r="C398" s="4">
        <v>0</v>
      </c>
      <c r="D398" s="4">
        <v>1</v>
      </c>
      <c r="E398" s="4">
        <v>214</v>
      </c>
      <c r="F398" s="4">
        <f>ROUND(Source!AS381,O398)</f>
        <v>0</v>
      </c>
      <c r="G398" s="4" t="s">
        <v>175</v>
      </c>
      <c r="H398" s="4" t="s">
        <v>176</v>
      </c>
      <c r="I398" s="4"/>
      <c r="J398" s="4"/>
      <c r="K398" s="4">
        <v>214</v>
      </c>
      <c r="L398" s="4">
        <v>16</v>
      </c>
      <c r="M398" s="4">
        <v>3</v>
      </c>
      <c r="N398" s="4" t="s">
        <v>3</v>
      </c>
      <c r="O398" s="4">
        <v>2</v>
      </c>
      <c r="P398" s="4"/>
      <c r="Q398" s="4"/>
      <c r="R398" s="4"/>
      <c r="S398" s="4"/>
      <c r="T398" s="4"/>
      <c r="U398" s="4"/>
      <c r="V398" s="4"/>
      <c r="W398" s="4">
        <v>0</v>
      </c>
      <c r="X398" s="4">
        <v>1</v>
      </c>
      <c r="Y398" s="4">
        <v>0</v>
      </c>
      <c r="Z398" s="4"/>
      <c r="AA398" s="4"/>
      <c r="AB398" s="4"/>
    </row>
    <row r="399" spans="1:28" x14ac:dyDescent="0.2">
      <c r="A399" s="4">
        <v>50</v>
      </c>
      <c r="B399" s="4">
        <v>0</v>
      </c>
      <c r="C399" s="4">
        <v>0</v>
      </c>
      <c r="D399" s="4">
        <v>1</v>
      </c>
      <c r="E399" s="4">
        <v>215</v>
      </c>
      <c r="F399" s="4">
        <f>ROUND(Source!AT381,O399)</f>
        <v>0</v>
      </c>
      <c r="G399" s="4" t="s">
        <v>177</v>
      </c>
      <c r="H399" s="4" t="s">
        <v>178</v>
      </c>
      <c r="I399" s="4"/>
      <c r="J399" s="4"/>
      <c r="K399" s="4">
        <v>215</v>
      </c>
      <c r="L399" s="4">
        <v>17</v>
      </c>
      <c r="M399" s="4">
        <v>3</v>
      </c>
      <c r="N399" s="4" t="s">
        <v>3</v>
      </c>
      <c r="O399" s="4">
        <v>2</v>
      </c>
      <c r="P399" s="4"/>
      <c r="Q399" s="4"/>
      <c r="R399" s="4"/>
      <c r="S399" s="4"/>
      <c r="T399" s="4"/>
      <c r="U399" s="4"/>
      <c r="V399" s="4"/>
      <c r="W399" s="4">
        <v>0</v>
      </c>
      <c r="X399" s="4">
        <v>1</v>
      </c>
      <c r="Y399" s="4">
        <v>0</v>
      </c>
      <c r="Z399" s="4"/>
      <c r="AA399" s="4"/>
      <c r="AB399" s="4"/>
    </row>
    <row r="400" spans="1:28" x14ac:dyDescent="0.2">
      <c r="A400" s="4">
        <v>50</v>
      </c>
      <c r="B400" s="4">
        <v>0</v>
      </c>
      <c r="C400" s="4">
        <v>0</v>
      </c>
      <c r="D400" s="4">
        <v>1</v>
      </c>
      <c r="E400" s="4">
        <v>217</v>
      </c>
      <c r="F400" s="4">
        <f>ROUND(Source!AU381,O400)</f>
        <v>59963.46</v>
      </c>
      <c r="G400" s="4" t="s">
        <v>179</v>
      </c>
      <c r="H400" s="4" t="s">
        <v>180</v>
      </c>
      <c r="I400" s="4"/>
      <c r="J400" s="4"/>
      <c r="K400" s="4">
        <v>217</v>
      </c>
      <c r="L400" s="4">
        <v>18</v>
      </c>
      <c r="M400" s="4">
        <v>3</v>
      </c>
      <c r="N400" s="4" t="s">
        <v>3</v>
      </c>
      <c r="O400" s="4">
        <v>2</v>
      </c>
      <c r="P400" s="4"/>
      <c r="Q400" s="4"/>
      <c r="R400" s="4"/>
      <c r="S400" s="4"/>
      <c r="T400" s="4"/>
      <c r="U400" s="4"/>
      <c r="V400" s="4"/>
      <c r="W400" s="4">
        <v>59963.46</v>
      </c>
      <c r="X400" s="4">
        <v>1</v>
      </c>
      <c r="Y400" s="4">
        <v>59963.46</v>
      </c>
      <c r="Z400" s="4"/>
      <c r="AA400" s="4"/>
      <c r="AB400" s="4"/>
    </row>
    <row r="401" spans="1:206" x14ac:dyDescent="0.2">
      <c r="A401" s="4">
        <v>50</v>
      </c>
      <c r="B401" s="4">
        <v>0</v>
      </c>
      <c r="C401" s="4">
        <v>0</v>
      </c>
      <c r="D401" s="4">
        <v>1</v>
      </c>
      <c r="E401" s="4">
        <v>230</v>
      </c>
      <c r="F401" s="4">
        <f>ROUND(Source!BA381,O401)</f>
        <v>0</v>
      </c>
      <c r="G401" s="4" t="s">
        <v>181</v>
      </c>
      <c r="H401" s="4" t="s">
        <v>182</v>
      </c>
      <c r="I401" s="4"/>
      <c r="J401" s="4"/>
      <c r="K401" s="4">
        <v>230</v>
      </c>
      <c r="L401" s="4">
        <v>19</v>
      </c>
      <c r="M401" s="4">
        <v>3</v>
      </c>
      <c r="N401" s="4" t="s">
        <v>3</v>
      </c>
      <c r="O401" s="4">
        <v>2</v>
      </c>
      <c r="P401" s="4"/>
      <c r="Q401" s="4"/>
      <c r="R401" s="4"/>
      <c r="S401" s="4"/>
      <c r="T401" s="4"/>
      <c r="U401" s="4"/>
      <c r="V401" s="4"/>
      <c r="W401" s="4">
        <v>0</v>
      </c>
      <c r="X401" s="4">
        <v>1</v>
      </c>
      <c r="Y401" s="4">
        <v>0</v>
      </c>
      <c r="Z401" s="4"/>
      <c r="AA401" s="4"/>
      <c r="AB401" s="4"/>
    </row>
    <row r="402" spans="1:206" x14ac:dyDescent="0.2">
      <c r="A402" s="4">
        <v>50</v>
      </c>
      <c r="B402" s="4">
        <v>0</v>
      </c>
      <c r="C402" s="4">
        <v>0</v>
      </c>
      <c r="D402" s="4">
        <v>1</v>
      </c>
      <c r="E402" s="4">
        <v>206</v>
      </c>
      <c r="F402" s="4">
        <f>ROUND(Source!T381,O402)</f>
        <v>0</v>
      </c>
      <c r="G402" s="4" t="s">
        <v>183</v>
      </c>
      <c r="H402" s="4" t="s">
        <v>184</v>
      </c>
      <c r="I402" s="4"/>
      <c r="J402" s="4"/>
      <c r="K402" s="4">
        <v>206</v>
      </c>
      <c r="L402" s="4">
        <v>20</v>
      </c>
      <c r="M402" s="4">
        <v>3</v>
      </c>
      <c r="N402" s="4" t="s">
        <v>3</v>
      </c>
      <c r="O402" s="4">
        <v>2</v>
      </c>
      <c r="P402" s="4"/>
      <c r="Q402" s="4"/>
      <c r="R402" s="4"/>
      <c r="S402" s="4"/>
      <c r="T402" s="4"/>
      <c r="U402" s="4"/>
      <c r="V402" s="4"/>
      <c r="W402" s="4">
        <v>0</v>
      </c>
      <c r="X402" s="4">
        <v>1</v>
      </c>
      <c r="Y402" s="4">
        <v>0</v>
      </c>
      <c r="Z402" s="4"/>
      <c r="AA402" s="4"/>
      <c r="AB402" s="4"/>
    </row>
    <row r="403" spans="1:206" x14ac:dyDescent="0.2">
      <c r="A403" s="4">
        <v>50</v>
      </c>
      <c r="B403" s="4">
        <v>0</v>
      </c>
      <c r="C403" s="4">
        <v>0</v>
      </c>
      <c r="D403" s="4">
        <v>1</v>
      </c>
      <c r="E403" s="4">
        <v>207</v>
      </c>
      <c r="F403" s="4">
        <f>Source!U381</f>
        <v>46.823480000000004</v>
      </c>
      <c r="G403" s="4" t="s">
        <v>185</v>
      </c>
      <c r="H403" s="4" t="s">
        <v>186</v>
      </c>
      <c r="I403" s="4"/>
      <c r="J403" s="4"/>
      <c r="K403" s="4">
        <v>207</v>
      </c>
      <c r="L403" s="4">
        <v>21</v>
      </c>
      <c r="M403" s="4">
        <v>3</v>
      </c>
      <c r="N403" s="4" t="s">
        <v>3</v>
      </c>
      <c r="O403" s="4">
        <v>-1</v>
      </c>
      <c r="P403" s="4"/>
      <c r="Q403" s="4"/>
      <c r="R403" s="4"/>
      <c r="S403" s="4"/>
      <c r="T403" s="4"/>
      <c r="U403" s="4"/>
      <c r="V403" s="4"/>
      <c r="W403" s="4">
        <v>46.823480000000004</v>
      </c>
      <c r="X403" s="4">
        <v>1</v>
      </c>
      <c r="Y403" s="4">
        <v>46.823480000000004</v>
      </c>
      <c r="Z403" s="4"/>
      <c r="AA403" s="4"/>
      <c r="AB403" s="4"/>
    </row>
    <row r="404" spans="1:206" x14ac:dyDescent="0.2">
      <c r="A404" s="4">
        <v>50</v>
      </c>
      <c r="B404" s="4">
        <v>0</v>
      </c>
      <c r="C404" s="4">
        <v>0</v>
      </c>
      <c r="D404" s="4">
        <v>1</v>
      </c>
      <c r="E404" s="4">
        <v>208</v>
      </c>
      <c r="F404" s="4">
        <f>Source!V381</f>
        <v>0</v>
      </c>
      <c r="G404" s="4" t="s">
        <v>187</v>
      </c>
      <c r="H404" s="4" t="s">
        <v>188</v>
      </c>
      <c r="I404" s="4"/>
      <c r="J404" s="4"/>
      <c r="K404" s="4">
        <v>208</v>
      </c>
      <c r="L404" s="4">
        <v>22</v>
      </c>
      <c r="M404" s="4">
        <v>3</v>
      </c>
      <c r="N404" s="4" t="s">
        <v>3</v>
      </c>
      <c r="O404" s="4">
        <v>-1</v>
      </c>
      <c r="P404" s="4"/>
      <c r="Q404" s="4"/>
      <c r="R404" s="4"/>
      <c r="S404" s="4"/>
      <c r="T404" s="4"/>
      <c r="U404" s="4"/>
      <c r="V404" s="4"/>
      <c r="W404" s="4">
        <v>0</v>
      </c>
      <c r="X404" s="4">
        <v>1</v>
      </c>
      <c r="Y404" s="4">
        <v>0</v>
      </c>
      <c r="Z404" s="4"/>
      <c r="AA404" s="4"/>
      <c r="AB404" s="4"/>
    </row>
    <row r="405" spans="1:206" x14ac:dyDescent="0.2">
      <c r="A405" s="4">
        <v>50</v>
      </c>
      <c r="B405" s="4">
        <v>0</v>
      </c>
      <c r="C405" s="4">
        <v>0</v>
      </c>
      <c r="D405" s="4">
        <v>1</v>
      </c>
      <c r="E405" s="4">
        <v>209</v>
      </c>
      <c r="F405" s="4">
        <f>ROUND(Source!W381,O405)</f>
        <v>0</v>
      </c>
      <c r="G405" s="4" t="s">
        <v>189</v>
      </c>
      <c r="H405" s="4" t="s">
        <v>190</v>
      </c>
      <c r="I405" s="4"/>
      <c r="J405" s="4"/>
      <c r="K405" s="4">
        <v>209</v>
      </c>
      <c r="L405" s="4">
        <v>23</v>
      </c>
      <c r="M405" s="4">
        <v>3</v>
      </c>
      <c r="N405" s="4" t="s">
        <v>3</v>
      </c>
      <c r="O405" s="4">
        <v>2</v>
      </c>
      <c r="P405" s="4"/>
      <c r="Q405" s="4"/>
      <c r="R405" s="4"/>
      <c r="S405" s="4"/>
      <c r="T405" s="4"/>
      <c r="U405" s="4"/>
      <c r="V405" s="4"/>
      <c r="W405" s="4">
        <v>0</v>
      </c>
      <c r="X405" s="4">
        <v>1</v>
      </c>
      <c r="Y405" s="4">
        <v>0</v>
      </c>
      <c r="Z405" s="4"/>
      <c r="AA405" s="4"/>
      <c r="AB405" s="4"/>
    </row>
    <row r="406" spans="1:206" x14ac:dyDescent="0.2">
      <c r="A406" s="4">
        <v>50</v>
      </c>
      <c r="B406" s="4">
        <v>0</v>
      </c>
      <c r="C406" s="4">
        <v>0</v>
      </c>
      <c r="D406" s="4">
        <v>1</v>
      </c>
      <c r="E406" s="4">
        <v>233</v>
      </c>
      <c r="F406" s="4">
        <f>ROUND(Source!BD381,O406)</f>
        <v>0</v>
      </c>
      <c r="G406" s="4" t="s">
        <v>191</v>
      </c>
      <c r="H406" s="4" t="s">
        <v>192</v>
      </c>
      <c r="I406" s="4"/>
      <c r="J406" s="4"/>
      <c r="K406" s="4">
        <v>233</v>
      </c>
      <c r="L406" s="4">
        <v>24</v>
      </c>
      <c r="M406" s="4">
        <v>3</v>
      </c>
      <c r="N406" s="4" t="s">
        <v>3</v>
      </c>
      <c r="O406" s="4">
        <v>2</v>
      </c>
      <c r="P406" s="4"/>
      <c r="Q406" s="4"/>
      <c r="R406" s="4"/>
      <c r="S406" s="4"/>
      <c r="T406" s="4"/>
      <c r="U406" s="4"/>
      <c r="V406" s="4"/>
      <c r="W406" s="4">
        <v>0</v>
      </c>
      <c r="X406" s="4">
        <v>1</v>
      </c>
      <c r="Y406" s="4">
        <v>0</v>
      </c>
      <c r="Z406" s="4"/>
      <c r="AA406" s="4"/>
      <c r="AB406" s="4"/>
    </row>
    <row r="407" spans="1:206" x14ac:dyDescent="0.2">
      <c r="A407" s="4">
        <v>50</v>
      </c>
      <c r="B407" s="4">
        <v>0</v>
      </c>
      <c r="C407" s="4">
        <v>0</v>
      </c>
      <c r="D407" s="4">
        <v>1</v>
      </c>
      <c r="E407" s="4">
        <v>210</v>
      </c>
      <c r="F407" s="4">
        <f>ROUND(Source!X381,O407)</f>
        <v>23155.02</v>
      </c>
      <c r="G407" s="4" t="s">
        <v>193</v>
      </c>
      <c r="H407" s="4" t="s">
        <v>194</v>
      </c>
      <c r="I407" s="4"/>
      <c r="J407" s="4"/>
      <c r="K407" s="4">
        <v>210</v>
      </c>
      <c r="L407" s="4">
        <v>25</v>
      </c>
      <c r="M407" s="4">
        <v>3</v>
      </c>
      <c r="N407" s="4" t="s">
        <v>3</v>
      </c>
      <c r="O407" s="4">
        <v>2</v>
      </c>
      <c r="P407" s="4"/>
      <c r="Q407" s="4"/>
      <c r="R407" s="4"/>
      <c r="S407" s="4"/>
      <c r="T407" s="4"/>
      <c r="U407" s="4"/>
      <c r="V407" s="4"/>
      <c r="W407" s="4">
        <v>23155.02</v>
      </c>
      <c r="X407" s="4">
        <v>1</v>
      </c>
      <c r="Y407" s="4">
        <v>23155.02</v>
      </c>
      <c r="Z407" s="4"/>
      <c r="AA407" s="4"/>
      <c r="AB407" s="4"/>
    </row>
    <row r="408" spans="1:206" x14ac:dyDescent="0.2">
      <c r="A408" s="4">
        <v>50</v>
      </c>
      <c r="B408" s="4">
        <v>0</v>
      </c>
      <c r="C408" s="4">
        <v>0</v>
      </c>
      <c r="D408" s="4">
        <v>1</v>
      </c>
      <c r="E408" s="4">
        <v>211</v>
      </c>
      <c r="F408" s="4">
        <f>ROUND(Source!Y381,O408)</f>
        <v>3307.86</v>
      </c>
      <c r="G408" s="4" t="s">
        <v>195</v>
      </c>
      <c r="H408" s="4" t="s">
        <v>196</v>
      </c>
      <c r="I408" s="4"/>
      <c r="J408" s="4"/>
      <c r="K408" s="4">
        <v>211</v>
      </c>
      <c r="L408" s="4">
        <v>26</v>
      </c>
      <c r="M408" s="4">
        <v>3</v>
      </c>
      <c r="N408" s="4" t="s">
        <v>3</v>
      </c>
      <c r="O408" s="4">
        <v>2</v>
      </c>
      <c r="P408" s="4"/>
      <c r="Q408" s="4"/>
      <c r="R408" s="4"/>
      <c r="S408" s="4"/>
      <c r="T408" s="4"/>
      <c r="U408" s="4"/>
      <c r="V408" s="4"/>
      <c r="W408" s="4">
        <v>3307.86</v>
      </c>
      <c r="X408" s="4">
        <v>1</v>
      </c>
      <c r="Y408" s="4">
        <v>3307.86</v>
      </c>
      <c r="Z408" s="4"/>
      <c r="AA408" s="4"/>
      <c r="AB408" s="4"/>
    </row>
    <row r="409" spans="1:206" x14ac:dyDescent="0.2">
      <c r="A409" s="4">
        <v>50</v>
      </c>
      <c r="B409" s="4">
        <v>0</v>
      </c>
      <c r="C409" s="4">
        <v>0</v>
      </c>
      <c r="D409" s="4">
        <v>1</v>
      </c>
      <c r="E409" s="4">
        <v>224</v>
      </c>
      <c r="F409" s="4">
        <f>ROUND(Source!AR381,O409)</f>
        <v>59963.46</v>
      </c>
      <c r="G409" s="4" t="s">
        <v>197</v>
      </c>
      <c r="H409" s="4" t="s">
        <v>198</v>
      </c>
      <c r="I409" s="4"/>
      <c r="J409" s="4"/>
      <c r="K409" s="4">
        <v>224</v>
      </c>
      <c r="L409" s="4">
        <v>27</v>
      </c>
      <c r="M409" s="4">
        <v>3</v>
      </c>
      <c r="N409" s="4" t="s">
        <v>3</v>
      </c>
      <c r="O409" s="4">
        <v>2</v>
      </c>
      <c r="P409" s="4"/>
      <c r="Q409" s="4"/>
      <c r="R409" s="4"/>
      <c r="S409" s="4"/>
      <c r="T409" s="4"/>
      <c r="U409" s="4"/>
      <c r="V409" s="4"/>
      <c r="W409" s="4">
        <v>59963.46</v>
      </c>
      <c r="X409" s="4">
        <v>1</v>
      </c>
      <c r="Y409" s="4">
        <v>59963.46</v>
      </c>
      <c r="Z409" s="4"/>
      <c r="AA409" s="4"/>
      <c r="AB409" s="4"/>
    </row>
    <row r="411" spans="1:206" x14ac:dyDescent="0.2">
      <c r="A411" s="2">
        <v>51</v>
      </c>
      <c r="B411" s="2">
        <f>B20</f>
        <v>1</v>
      </c>
      <c r="C411" s="2">
        <f>A20</f>
        <v>3</v>
      </c>
      <c r="D411" s="2">
        <f>ROW(A20)</f>
        <v>20</v>
      </c>
      <c r="E411" s="2"/>
      <c r="F411" s="2" t="str">
        <f>IF(F20&lt;&gt;"",F20,"")</f>
        <v>Новая локальная смета</v>
      </c>
      <c r="G411" s="2" t="str">
        <f>IF(G20&lt;&gt;"",G20,"")</f>
        <v>Склад 1 и 4</v>
      </c>
      <c r="H411" s="2">
        <v>0</v>
      </c>
      <c r="I411" s="2"/>
      <c r="J411" s="2"/>
      <c r="K411" s="2"/>
      <c r="L411" s="2"/>
      <c r="M411" s="2"/>
      <c r="N411" s="2"/>
      <c r="O411" s="2">
        <f t="shared" ref="O411:T411" si="763">ROUND(O75+O235+O328+O381+AB411,2)</f>
        <v>1142301.3700000001</v>
      </c>
      <c r="P411" s="2">
        <f t="shared" si="763"/>
        <v>14447.46</v>
      </c>
      <c r="Q411" s="2">
        <f t="shared" si="763"/>
        <v>15784.98</v>
      </c>
      <c r="R411" s="2">
        <f t="shared" si="763"/>
        <v>9820.77</v>
      </c>
      <c r="S411" s="2">
        <f t="shared" si="763"/>
        <v>1112068.93</v>
      </c>
      <c r="T411" s="2">
        <f t="shared" si="763"/>
        <v>0</v>
      </c>
      <c r="U411" s="2">
        <f>U75+U235+U328+U381+AH411</f>
        <v>1800.07188</v>
      </c>
      <c r="V411" s="2">
        <f>V75+V235+V328+V381+AI411</f>
        <v>0</v>
      </c>
      <c r="W411" s="2">
        <f>ROUND(W75+W235+W328+W381+AJ411,2)</f>
        <v>0</v>
      </c>
      <c r="X411" s="2">
        <f>ROUND(X75+X235+X328+X381+AK411,2)</f>
        <v>778448.26</v>
      </c>
      <c r="Y411" s="2">
        <f>ROUND(Y75+Y235+Y328+Y381+AL411,2)</f>
        <v>111206.91</v>
      </c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>
        <f t="shared" ref="AO411:BD411" si="764">ROUND(AO75+AO235+AO328+AO381+BX411,2)</f>
        <v>0</v>
      </c>
      <c r="AP411" s="2">
        <f t="shared" si="764"/>
        <v>0</v>
      </c>
      <c r="AQ411" s="2">
        <f t="shared" si="764"/>
        <v>0</v>
      </c>
      <c r="AR411" s="2">
        <f t="shared" si="764"/>
        <v>2042562.97</v>
      </c>
      <c r="AS411" s="2">
        <f t="shared" si="764"/>
        <v>0</v>
      </c>
      <c r="AT411" s="2">
        <f t="shared" si="764"/>
        <v>0</v>
      </c>
      <c r="AU411" s="2">
        <f t="shared" si="764"/>
        <v>2042562.97</v>
      </c>
      <c r="AV411" s="2">
        <f t="shared" si="764"/>
        <v>14447.46</v>
      </c>
      <c r="AW411" s="2">
        <f t="shared" si="764"/>
        <v>14447.46</v>
      </c>
      <c r="AX411" s="2">
        <f t="shared" si="764"/>
        <v>0</v>
      </c>
      <c r="AY411" s="2">
        <f t="shared" si="764"/>
        <v>14447.46</v>
      </c>
      <c r="AZ411" s="2">
        <f t="shared" si="764"/>
        <v>0</v>
      </c>
      <c r="BA411" s="2">
        <f t="shared" si="764"/>
        <v>0</v>
      </c>
      <c r="BB411" s="2">
        <f t="shared" si="764"/>
        <v>0</v>
      </c>
      <c r="BC411" s="2">
        <f t="shared" si="764"/>
        <v>0</v>
      </c>
      <c r="BD411" s="2">
        <f t="shared" si="764"/>
        <v>0</v>
      </c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2"/>
      <c r="BQ411" s="2"/>
      <c r="BR411" s="2"/>
      <c r="BS411" s="2"/>
      <c r="BT411" s="2"/>
      <c r="BU411" s="2"/>
      <c r="BV411" s="2"/>
      <c r="BW411" s="2"/>
      <c r="BX411" s="2"/>
      <c r="BY411" s="2"/>
      <c r="BZ411" s="2"/>
      <c r="CA411" s="2"/>
      <c r="CB411" s="2"/>
      <c r="CC411" s="2"/>
      <c r="CD411" s="2"/>
      <c r="CE411" s="2"/>
      <c r="CF411" s="2"/>
      <c r="CG411" s="2"/>
      <c r="CH411" s="2"/>
      <c r="CI411" s="2"/>
      <c r="CJ411" s="2"/>
      <c r="CK411" s="2"/>
      <c r="CL411" s="2"/>
      <c r="CM411" s="2"/>
      <c r="CN411" s="2"/>
      <c r="CO411" s="2"/>
      <c r="CP411" s="2"/>
      <c r="CQ411" s="2"/>
      <c r="CR411" s="2"/>
      <c r="CS411" s="2"/>
      <c r="CT411" s="2"/>
      <c r="CU411" s="2"/>
      <c r="CV411" s="2"/>
      <c r="CW411" s="2"/>
      <c r="CX411" s="2"/>
      <c r="CY411" s="2"/>
      <c r="CZ411" s="2"/>
      <c r="DA411" s="2"/>
      <c r="DB411" s="2"/>
      <c r="DC411" s="2"/>
      <c r="DD411" s="2"/>
      <c r="DE411" s="2"/>
      <c r="DF411" s="2"/>
      <c r="DG411" s="3"/>
      <c r="DH411" s="3"/>
      <c r="DI411" s="3"/>
      <c r="DJ411" s="3"/>
      <c r="DK411" s="3"/>
      <c r="DL411" s="3"/>
      <c r="DM411" s="3"/>
      <c r="DN411" s="3"/>
      <c r="DO411" s="3"/>
      <c r="DP411" s="3"/>
      <c r="DQ411" s="3"/>
      <c r="DR411" s="3"/>
      <c r="DS411" s="3"/>
      <c r="DT411" s="3"/>
      <c r="DU411" s="3"/>
      <c r="DV411" s="3"/>
      <c r="DW411" s="3"/>
      <c r="DX411" s="3"/>
      <c r="DY411" s="3"/>
      <c r="DZ411" s="3"/>
      <c r="EA411" s="3"/>
      <c r="EB411" s="3"/>
      <c r="EC411" s="3"/>
      <c r="ED411" s="3"/>
      <c r="EE411" s="3"/>
      <c r="EF411" s="3"/>
      <c r="EG411" s="3"/>
      <c r="EH411" s="3"/>
      <c r="EI411" s="3"/>
      <c r="EJ411" s="3"/>
      <c r="EK411" s="3"/>
      <c r="EL411" s="3"/>
      <c r="EM411" s="3"/>
      <c r="EN411" s="3"/>
      <c r="EO411" s="3"/>
      <c r="EP411" s="3"/>
      <c r="EQ411" s="3"/>
      <c r="ER411" s="3"/>
      <c r="ES411" s="3"/>
      <c r="ET411" s="3"/>
      <c r="EU411" s="3"/>
      <c r="EV411" s="3"/>
      <c r="EW411" s="3"/>
      <c r="EX411" s="3"/>
      <c r="EY411" s="3"/>
      <c r="EZ411" s="3"/>
      <c r="FA411" s="3"/>
      <c r="FB411" s="3"/>
      <c r="FC411" s="3"/>
      <c r="FD411" s="3"/>
      <c r="FE411" s="3"/>
      <c r="FF411" s="3"/>
      <c r="FG411" s="3"/>
      <c r="FH411" s="3"/>
      <c r="FI411" s="3"/>
      <c r="FJ411" s="3"/>
      <c r="FK411" s="3"/>
      <c r="FL411" s="3"/>
      <c r="FM411" s="3"/>
      <c r="FN411" s="3"/>
      <c r="FO411" s="3"/>
      <c r="FP411" s="3"/>
      <c r="FQ411" s="3"/>
      <c r="FR411" s="3"/>
      <c r="FS411" s="3"/>
      <c r="FT411" s="3"/>
      <c r="FU411" s="3"/>
      <c r="FV411" s="3"/>
      <c r="FW411" s="3"/>
      <c r="FX411" s="3"/>
      <c r="FY411" s="3"/>
      <c r="FZ411" s="3"/>
      <c r="GA411" s="3"/>
      <c r="GB411" s="3"/>
      <c r="GC411" s="3"/>
      <c r="GD411" s="3"/>
      <c r="GE411" s="3"/>
      <c r="GF411" s="3"/>
      <c r="GG411" s="3"/>
      <c r="GH411" s="3"/>
      <c r="GI411" s="3"/>
      <c r="GJ411" s="3"/>
      <c r="GK411" s="3"/>
      <c r="GL411" s="3"/>
      <c r="GM411" s="3"/>
      <c r="GN411" s="3"/>
      <c r="GO411" s="3"/>
      <c r="GP411" s="3"/>
      <c r="GQ411" s="3"/>
      <c r="GR411" s="3"/>
      <c r="GS411" s="3"/>
      <c r="GT411" s="3"/>
      <c r="GU411" s="3"/>
      <c r="GV411" s="3"/>
      <c r="GW411" s="3"/>
      <c r="GX411" s="3">
        <v>0</v>
      </c>
    </row>
    <row r="413" spans="1:206" x14ac:dyDescent="0.2">
      <c r="A413" s="4">
        <v>50</v>
      </c>
      <c r="B413" s="4">
        <v>0</v>
      </c>
      <c r="C413" s="4">
        <v>0</v>
      </c>
      <c r="D413" s="4">
        <v>1</v>
      </c>
      <c r="E413" s="4">
        <v>201</v>
      </c>
      <c r="F413" s="4">
        <f>ROUND(Source!O411,O413)</f>
        <v>1142301.3700000001</v>
      </c>
      <c r="G413" s="4" t="s">
        <v>145</v>
      </c>
      <c r="H413" s="4" t="s">
        <v>146</v>
      </c>
      <c r="I413" s="4"/>
      <c r="J413" s="4"/>
      <c r="K413" s="4">
        <v>201</v>
      </c>
      <c r="L413" s="4">
        <v>1</v>
      </c>
      <c r="M413" s="4">
        <v>3</v>
      </c>
      <c r="N413" s="4" t="s">
        <v>3</v>
      </c>
      <c r="O413" s="4">
        <v>2</v>
      </c>
      <c r="P413" s="4"/>
      <c r="Q413" s="4"/>
      <c r="R413" s="4"/>
      <c r="S413" s="4"/>
      <c r="T413" s="4"/>
      <c r="U413" s="4"/>
      <c r="V413" s="4"/>
      <c r="W413" s="4">
        <v>1142301.3700000001</v>
      </c>
      <c r="X413" s="4">
        <v>1</v>
      </c>
      <c r="Y413" s="4">
        <v>1142301.3700000001</v>
      </c>
      <c r="Z413" s="4"/>
      <c r="AA413" s="4"/>
      <c r="AB413" s="4"/>
    </row>
    <row r="414" spans="1:206" x14ac:dyDescent="0.2">
      <c r="A414" s="4">
        <v>50</v>
      </c>
      <c r="B414" s="4">
        <v>0</v>
      </c>
      <c r="C414" s="4">
        <v>0</v>
      </c>
      <c r="D414" s="4">
        <v>1</v>
      </c>
      <c r="E414" s="4">
        <v>202</v>
      </c>
      <c r="F414" s="4">
        <f>ROUND(Source!P411,O414)</f>
        <v>14447.46</v>
      </c>
      <c r="G414" s="4" t="s">
        <v>147</v>
      </c>
      <c r="H414" s="4" t="s">
        <v>148</v>
      </c>
      <c r="I414" s="4"/>
      <c r="J414" s="4"/>
      <c r="K414" s="4">
        <v>202</v>
      </c>
      <c r="L414" s="4">
        <v>2</v>
      </c>
      <c r="M414" s="4">
        <v>3</v>
      </c>
      <c r="N414" s="4" t="s">
        <v>3</v>
      </c>
      <c r="O414" s="4">
        <v>2</v>
      </c>
      <c r="P414" s="4"/>
      <c r="Q414" s="4"/>
      <c r="R414" s="4"/>
      <c r="S414" s="4"/>
      <c r="T414" s="4"/>
      <c r="U414" s="4"/>
      <c r="V414" s="4"/>
      <c r="W414" s="4">
        <v>14447.46</v>
      </c>
      <c r="X414" s="4">
        <v>1</v>
      </c>
      <c r="Y414" s="4">
        <v>14447.46</v>
      </c>
      <c r="Z414" s="4"/>
      <c r="AA414" s="4"/>
      <c r="AB414" s="4"/>
    </row>
    <row r="415" spans="1:206" x14ac:dyDescent="0.2">
      <c r="A415" s="4">
        <v>50</v>
      </c>
      <c r="B415" s="4">
        <v>0</v>
      </c>
      <c r="C415" s="4">
        <v>0</v>
      </c>
      <c r="D415" s="4">
        <v>1</v>
      </c>
      <c r="E415" s="4">
        <v>222</v>
      </c>
      <c r="F415" s="4">
        <f>ROUND(Source!AO411,O415)</f>
        <v>0</v>
      </c>
      <c r="G415" s="4" t="s">
        <v>149</v>
      </c>
      <c r="H415" s="4" t="s">
        <v>150</v>
      </c>
      <c r="I415" s="4"/>
      <c r="J415" s="4"/>
      <c r="K415" s="4">
        <v>222</v>
      </c>
      <c r="L415" s="4">
        <v>3</v>
      </c>
      <c r="M415" s="4">
        <v>3</v>
      </c>
      <c r="N415" s="4" t="s">
        <v>3</v>
      </c>
      <c r="O415" s="4">
        <v>2</v>
      </c>
      <c r="P415" s="4"/>
      <c r="Q415" s="4"/>
      <c r="R415" s="4"/>
      <c r="S415" s="4"/>
      <c r="T415" s="4"/>
      <c r="U415" s="4"/>
      <c r="V415" s="4"/>
      <c r="W415" s="4">
        <v>0</v>
      </c>
      <c r="X415" s="4">
        <v>1</v>
      </c>
      <c r="Y415" s="4">
        <v>0</v>
      </c>
      <c r="Z415" s="4"/>
      <c r="AA415" s="4"/>
      <c r="AB415" s="4"/>
    </row>
    <row r="416" spans="1:206" x14ac:dyDescent="0.2">
      <c r="A416" s="4">
        <v>50</v>
      </c>
      <c r="B416" s="4">
        <v>0</v>
      </c>
      <c r="C416" s="4">
        <v>0</v>
      </c>
      <c r="D416" s="4">
        <v>1</v>
      </c>
      <c r="E416" s="4">
        <v>225</v>
      </c>
      <c r="F416" s="4">
        <f>ROUND(Source!AV411,O416)</f>
        <v>14447.46</v>
      </c>
      <c r="G416" s="4" t="s">
        <v>151</v>
      </c>
      <c r="H416" s="4" t="s">
        <v>152</v>
      </c>
      <c r="I416" s="4"/>
      <c r="J416" s="4"/>
      <c r="K416" s="4">
        <v>225</v>
      </c>
      <c r="L416" s="4">
        <v>4</v>
      </c>
      <c r="M416" s="4">
        <v>3</v>
      </c>
      <c r="N416" s="4" t="s">
        <v>3</v>
      </c>
      <c r="O416" s="4">
        <v>2</v>
      </c>
      <c r="P416" s="4"/>
      <c r="Q416" s="4"/>
      <c r="R416" s="4"/>
      <c r="S416" s="4"/>
      <c r="T416" s="4"/>
      <c r="U416" s="4"/>
      <c r="V416" s="4"/>
      <c r="W416" s="4">
        <v>14447.46</v>
      </c>
      <c r="X416" s="4">
        <v>1</v>
      </c>
      <c r="Y416" s="4">
        <v>14447.46</v>
      </c>
      <c r="Z416" s="4"/>
      <c r="AA416" s="4"/>
      <c r="AB416" s="4"/>
    </row>
    <row r="417" spans="1:28" x14ac:dyDescent="0.2">
      <c r="A417" s="4">
        <v>50</v>
      </c>
      <c r="B417" s="4">
        <v>0</v>
      </c>
      <c r="C417" s="4">
        <v>0</v>
      </c>
      <c r="D417" s="4">
        <v>1</v>
      </c>
      <c r="E417" s="4">
        <v>226</v>
      </c>
      <c r="F417" s="4">
        <f>ROUND(Source!AW411,O417)</f>
        <v>14447.46</v>
      </c>
      <c r="G417" s="4" t="s">
        <v>153</v>
      </c>
      <c r="H417" s="4" t="s">
        <v>154</v>
      </c>
      <c r="I417" s="4"/>
      <c r="J417" s="4"/>
      <c r="K417" s="4">
        <v>226</v>
      </c>
      <c r="L417" s="4">
        <v>5</v>
      </c>
      <c r="M417" s="4">
        <v>3</v>
      </c>
      <c r="N417" s="4" t="s">
        <v>3</v>
      </c>
      <c r="O417" s="4">
        <v>2</v>
      </c>
      <c r="P417" s="4"/>
      <c r="Q417" s="4"/>
      <c r="R417" s="4"/>
      <c r="S417" s="4"/>
      <c r="T417" s="4"/>
      <c r="U417" s="4"/>
      <c r="V417" s="4"/>
      <c r="W417" s="4">
        <v>14447.46</v>
      </c>
      <c r="X417" s="4">
        <v>1</v>
      </c>
      <c r="Y417" s="4">
        <v>14447.46</v>
      </c>
      <c r="Z417" s="4"/>
      <c r="AA417" s="4"/>
      <c r="AB417" s="4"/>
    </row>
    <row r="418" spans="1:28" x14ac:dyDescent="0.2">
      <c r="A418" s="4">
        <v>50</v>
      </c>
      <c r="B418" s="4">
        <v>0</v>
      </c>
      <c r="C418" s="4">
        <v>0</v>
      </c>
      <c r="D418" s="4">
        <v>1</v>
      </c>
      <c r="E418" s="4">
        <v>227</v>
      </c>
      <c r="F418" s="4">
        <f>ROUND(Source!AX411,O418)</f>
        <v>0</v>
      </c>
      <c r="G418" s="4" t="s">
        <v>155</v>
      </c>
      <c r="H418" s="4" t="s">
        <v>156</v>
      </c>
      <c r="I418" s="4"/>
      <c r="J418" s="4"/>
      <c r="K418" s="4">
        <v>227</v>
      </c>
      <c r="L418" s="4">
        <v>6</v>
      </c>
      <c r="M418" s="4">
        <v>3</v>
      </c>
      <c r="N418" s="4" t="s">
        <v>3</v>
      </c>
      <c r="O418" s="4">
        <v>2</v>
      </c>
      <c r="P418" s="4"/>
      <c r="Q418" s="4"/>
      <c r="R418" s="4"/>
      <c r="S418" s="4"/>
      <c r="T418" s="4"/>
      <c r="U418" s="4"/>
      <c r="V418" s="4"/>
      <c r="W418" s="4">
        <v>0</v>
      </c>
      <c r="X418" s="4">
        <v>1</v>
      </c>
      <c r="Y418" s="4">
        <v>0</v>
      </c>
      <c r="Z418" s="4"/>
      <c r="AA418" s="4"/>
      <c r="AB418" s="4"/>
    </row>
    <row r="419" spans="1:28" x14ac:dyDescent="0.2">
      <c r="A419" s="4">
        <v>50</v>
      </c>
      <c r="B419" s="4">
        <v>0</v>
      </c>
      <c r="C419" s="4">
        <v>0</v>
      </c>
      <c r="D419" s="4">
        <v>1</v>
      </c>
      <c r="E419" s="4">
        <v>228</v>
      </c>
      <c r="F419" s="4">
        <f>ROUND(Source!AY411,O419)</f>
        <v>14447.46</v>
      </c>
      <c r="G419" s="4" t="s">
        <v>157</v>
      </c>
      <c r="H419" s="4" t="s">
        <v>158</v>
      </c>
      <c r="I419" s="4"/>
      <c r="J419" s="4"/>
      <c r="K419" s="4">
        <v>228</v>
      </c>
      <c r="L419" s="4">
        <v>7</v>
      </c>
      <c r="M419" s="4">
        <v>3</v>
      </c>
      <c r="N419" s="4" t="s">
        <v>3</v>
      </c>
      <c r="O419" s="4">
        <v>2</v>
      </c>
      <c r="P419" s="4"/>
      <c r="Q419" s="4"/>
      <c r="R419" s="4"/>
      <c r="S419" s="4"/>
      <c r="T419" s="4"/>
      <c r="U419" s="4"/>
      <c r="V419" s="4"/>
      <c r="W419" s="4">
        <v>14447.46</v>
      </c>
      <c r="X419" s="4">
        <v>1</v>
      </c>
      <c r="Y419" s="4">
        <v>14447.46</v>
      </c>
      <c r="Z419" s="4"/>
      <c r="AA419" s="4"/>
      <c r="AB419" s="4"/>
    </row>
    <row r="420" spans="1:28" x14ac:dyDescent="0.2">
      <c r="A420" s="4">
        <v>50</v>
      </c>
      <c r="B420" s="4">
        <v>0</v>
      </c>
      <c r="C420" s="4">
        <v>0</v>
      </c>
      <c r="D420" s="4">
        <v>1</v>
      </c>
      <c r="E420" s="4">
        <v>216</v>
      </c>
      <c r="F420" s="4">
        <f>ROUND(Source!AP411,O420)</f>
        <v>0</v>
      </c>
      <c r="G420" s="4" t="s">
        <v>159</v>
      </c>
      <c r="H420" s="4" t="s">
        <v>160</v>
      </c>
      <c r="I420" s="4"/>
      <c r="J420" s="4"/>
      <c r="K420" s="4">
        <v>216</v>
      </c>
      <c r="L420" s="4">
        <v>8</v>
      </c>
      <c r="M420" s="4">
        <v>3</v>
      </c>
      <c r="N420" s="4" t="s">
        <v>3</v>
      </c>
      <c r="O420" s="4">
        <v>2</v>
      </c>
      <c r="P420" s="4"/>
      <c r="Q420" s="4"/>
      <c r="R420" s="4"/>
      <c r="S420" s="4"/>
      <c r="T420" s="4"/>
      <c r="U420" s="4"/>
      <c r="V420" s="4"/>
      <c r="W420" s="4">
        <v>0</v>
      </c>
      <c r="X420" s="4">
        <v>1</v>
      </c>
      <c r="Y420" s="4">
        <v>0</v>
      </c>
      <c r="Z420" s="4"/>
      <c r="AA420" s="4"/>
      <c r="AB420" s="4"/>
    </row>
    <row r="421" spans="1:28" x14ac:dyDescent="0.2">
      <c r="A421" s="4">
        <v>50</v>
      </c>
      <c r="B421" s="4">
        <v>0</v>
      </c>
      <c r="C421" s="4">
        <v>0</v>
      </c>
      <c r="D421" s="4">
        <v>1</v>
      </c>
      <c r="E421" s="4">
        <v>223</v>
      </c>
      <c r="F421" s="4">
        <f>ROUND(Source!AQ411,O421)</f>
        <v>0</v>
      </c>
      <c r="G421" s="4" t="s">
        <v>161</v>
      </c>
      <c r="H421" s="4" t="s">
        <v>162</v>
      </c>
      <c r="I421" s="4"/>
      <c r="J421" s="4"/>
      <c r="K421" s="4">
        <v>223</v>
      </c>
      <c r="L421" s="4">
        <v>9</v>
      </c>
      <c r="M421" s="4">
        <v>3</v>
      </c>
      <c r="N421" s="4" t="s">
        <v>3</v>
      </c>
      <c r="O421" s="4">
        <v>2</v>
      </c>
      <c r="P421" s="4"/>
      <c r="Q421" s="4"/>
      <c r="R421" s="4"/>
      <c r="S421" s="4"/>
      <c r="T421" s="4"/>
      <c r="U421" s="4"/>
      <c r="V421" s="4"/>
      <c r="W421" s="4">
        <v>0</v>
      </c>
      <c r="X421" s="4">
        <v>1</v>
      </c>
      <c r="Y421" s="4">
        <v>0</v>
      </c>
      <c r="Z421" s="4"/>
      <c r="AA421" s="4"/>
      <c r="AB421" s="4"/>
    </row>
    <row r="422" spans="1:28" x14ac:dyDescent="0.2">
      <c r="A422" s="4">
        <v>50</v>
      </c>
      <c r="B422" s="4">
        <v>0</v>
      </c>
      <c r="C422" s="4">
        <v>0</v>
      </c>
      <c r="D422" s="4">
        <v>1</v>
      </c>
      <c r="E422" s="4">
        <v>229</v>
      </c>
      <c r="F422" s="4">
        <f>ROUND(Source!AZ411,O422)</f>
        <v>0</v>
      </c>
      <c r="G422" s="4" t="s">
        <v>163</v>
      </c>
      <c r="H422" s="4" t="s">
        <v>164</v>
      </c>
      <c r="I422" s="4"/>
      <c r="J422" s="4"/>
      <c r="K422" s="4">
        <v>229</v>
      </c>
      <c r="L422" s="4">
        <v>10</v>
      </c>
      <c r="M422" s="4">
        <v>3</v>
      </c>
      <c r="N422" s="4" t="s">
        <v>3</v>
      </c>
      <c r="O422" s="4">
        <v>2</v>
      </c>
      <c r="P422" s="4"/>
      <c r="Q422" s="4"/>
      <c r="R422" s="4"/>
      <c r="S422" s="4"/>
      <c r="T422" s="4"/>
      <c r="U422" s="4"/>
      <c r="V422" s="4"/>
      <c r="W422" s="4">
        <v>0</v>
      </c>
      <c r="X422" s="4">
        <v>1</v>
      </c>
      <c r="Y422" s="4">
        <v>0</v>
      </c>
      <c r="Z422" s="4"/>
      <c r="AA422" s="4"/>
      <c r="AB422" s="4"/>
    </row>
    <row r="423" spans="1:28" x14ac:dyDescent="0.2">
      <c r="A423" s="4">
        <v>50</v>
      </c>
      <c r="B423" s="4">
        <v>0</v>
      </c>
      <c r="C423" s="4">
        <v>0</v>
      </c>
      <c r="D423" s="4">
        <v>1</v>
      </c>
      <c r="E423" s="4">
        <v>203</v>
      </c>
      <c r="F423" s="4">
        <f>ROUND(Source!Q411,O423)</f>
        <v>15784.98</v>
      </c>
      <c r="G423" s="4" t="s">
        <v>165</v>
      </c>
      <c r="H423" s="4" t="s">
        <v>166</v>
      </c>
      <c r="I423" s="4"/>
      <c r="J423" s="4"/>
      <c r="K423" s="4">
        <v>203</v>
      </c>
      <c r="L423" s="4">
        <v>11</v>
      </c>
      <c r="M423" s="4">
        <v>3</v>
      </c>
      <c r="N423" s="4" t="s">
        <v>3</v>
      </c>
      <c r="O423" s="4">
        <v>2</v>
      </c>
      <c r="P423" s="4"/>
      <c r="Q423" s="4"/>
      <c r="R423" s="4"/>
      <c r="S423" s="4"/>
      <c r="T423" s="4"/>
      <c r="U423" s="4"/>
      <c r="V423" s="4"/>
      <c r="W423" s="4">
        <v>15784.98</v>
      </c>
      <c r="X423" s="4">
        <v>1</v>
      </c>
      <c r="Y423" s="4">
        <v>15784.98</v>
      </c>
      <c r="Z423" s="4"/>
      <c r="AA423" s="4"/>
      <c r="AB423" s="4"/>
    </row>
    <row r="424" spans="1:28" x14ac:dyDescent="0.2">
      <c r="A424" s="4">
        <v>50</v>
      </c>
      <c r="B424" s="4">
        <v>0</v>
      </c>
      <c r="C424" s="4">
        <v>0</v>
      </c>
      <c r="D424" s="4">
        <v>1</v>
      </c>
      <c r="E424" s="4">
        <v>231</v>
      </c>
      <c r="F424" s="4">
        <f>ROUND(Source!BB411,O424)</f>
        <v>0</v>
      </c>
      <c r="G424" s="4" t="s">
        <v>167</v>
      </c>
      <c r="H424" s="4" t="s">
        <v>168</v>
      </c>
      <c r="I424" s="4"/>
      <c r="J424" s="4"/>
      <c r="K424" s="4">
        <v>231</v>
      </c>
      <c r="L424" s="4">
        <v>12</v>
      </c>
      <c r="M424" s="4">
        <v>3</v>
      </c>
      <c r="N424" s="4" t="s">
        <v>3</v>
      </c>
      <c r="O424" s="4">
        <v>2</v>
      </c>
      <c r="P424" s="4"/>
      <c r="Q424" s="4"/>
      <c r="R424" s="4"/>
      <c r="S424" s="4"/>
      <c r="T424" s="4"/>
      <c r="U424" s="4"/>
      <c r="V424" s="4"/>
      <c r="W424" s="4">
        <v>0</v>
      </c>
      <c r="X424" s="4">
        <v>1</v>
      </c>
      <c r="Y424" s="4">
        <v>0</v>
      </c>
      <c r="Z424" s="4"/>
      <c r="AA424" s="4"/>
      <c r="AB424" s="4"/>
    </row>
    <row r="425" spans="1:28" x14ac:dyDescent="0.2">
      <c r="A425" s="4">
        <v>50</v>
      </c>
      <c r="B425" s="4">
        <v>0</v>
      </c>
      <c r="C425" s="4">
        <v>0</v>
      </c>
      <c r="D425" s="4">
        <v>1</v>
      </c>
      <c r="E425" s="4">
        <v>204</v>
      </c>
      <c r="F425" s="4">
        <f>ROUND(Source!R411,O425)</f>
        <v>9820.77</v>
      </c>
      <c r="G425" s="4" t="s">
        <v>169</v>
      </c>
      <c r="H425" s="4" t="s">
        <v>170</v>
      </c>
      <c r="I425" s="4"/>
      <c r="J425" s="4"/>
      <c r="K425" s="4">
        <v>204</v>
      </c>
      <c r="L425" s="4">
        <v>13</v>
      </c>
      <c r="M425" s="4">
        <v>3</v>
      </c>
      <c r="N425" s="4" t="s">
        <v>3</v>
      </c>
      <c r="O425" s="4">
        <v>2</v>
      </c>
      <c r="P425" s="4"/>
      <c r="Q425" s="4"/>
      <c r="R425" s="4"/>
      <c r="S425" s="4"/>
      <c r="T425" s="4"/>
      <c r="U425" s="4"/>
      <c r="V425" s="4"/>
      <c r="W425" s="4">
        <v>9820.77</v>
      </c>
      <c r="X425" s="4">
        <v>1</v>
      </c>
      <c r="Y425" s="4">
        <v>9820.77</v>
      </c>
      <c r="Z425" s="4"/>
      <c r="AA425" s="4"/>
      <c r="AB425" s="4"/>
    </row>
    <row r="426" spans="1:28" x14ac:dyDescent="0.2">
      <c r="A426" s="4">
        <v>50</v>
      </c>
      <c r="B426" s="4">
        <v>0</v>
      </c>
      <c r="C426" s="4">
        <v>0</v>
      </c>
      <c r="D426" s="4">
        <v>1</v>
      </c>
      <c r="E426" s="4">
        <v>205</v>
      </c>
      <c r="F426" s="4">
        <f>ROUND(Source!S411,O426)</f>
        <v>1112068.93</v>
      </c>
      <c r="G426" s="4" t="s">
        <v>171</v>
      </c>
      <c r="H426" s="4" t="s">
        <v>172</v>
      </c>
      <c r="I426" s="4"/>
      <c r="J426" s="4"/>
      <c r="K426" s="4">
        <v>205</v>
      </c>
      <c r="L426" s="4">
        <v>14</v>
      </c>
      <c r="M426" s="4">
        <v>3</v>
      </c>
      <c r="N426" s="4" t="s">
        <v>3</v>
      </c>
      <c r="O426" s="4">
        <v>2</v>
      </c>
      <c r="P426" s="4"/>
      <c r="Q426" s="4"/>
      <c r="R426" s="4"/>
      <c r="S426" s="4"/>
      <c r="T426" s="4"/>
      <c r="U426" s="4"/>
      <c r="V426" s="4"/>
      <c r="W426" s="4">
        <v>1112068.93</v>
      </c>
      <c r="X426" s="4">
        <v>1</v>
      </c>
      <c r="Y426" s="4">
        <v>1112068.93</v>
      </c>
      <c r="Z426" s="4"/>
      <c r="AA426" s="4"/>
      <c r="AB426" s="4"/>
    </row>
    <row r="427" spans="1:28" x14ac:dyDescent="0.2">
      <c r="A427" s="4">
        <v>50</v>
      </c>
      <c r="B427" s="4">
        <v>0</v>
      </c>
      <c r="C427" s="4">
        <v>0</v>
      </c>
      <c r="D427" s="4">
        <v>1</v>
      </c>
      <c r="E427" s="4">
        <v>232</v>
      </c>
      <c r="F427" s="4">
        <f>ROUND(Source!BC411,O427)</f>
        <v>0</v>
      </c>
      <c r="G427" s="4" t="s">
        <v>173</v>
      </c>
      <c r="H427" s="4" t="s">
        <v>174</v>
      </c>
      <c r="I427" s="4"/>
      <c r="J427" s="4"/>
      <c r="K427" s="4">
        <v>232</v>
      </c>
      <c r="L427" s="4">
        <v>15</v>
      </c>
      <c r="M427" s="4">
        <v>3</v>
      </c>
      <c r="N427" s="4" t="s">
        <v>3</v>
      </c>
      <c r="O427" s="4">
        <v>2</v>
      </c>
      <c r="P427" s="4"/>
      <c r="Q427" s="4"/>
      <c r="R427" s="4"/>
      <c r="S427" s="4"/>
      <c r="T427" s="4"/>
      <c r="U427" s="4"/>
      <c r="V427" s="4"/>
      <c r="W427" s="4">
        <v>0</v>
      </c>
      <c r="X427" s="4">
        <v>1</v>
      </c>
      <c r="Y427" s="4">
        <v>0</v>
      </c>
      <c r="Z427" s="4"/>
      <c r="AA427" s="4"/>
      <c r="AB427" s="4"/>
    </row>
    <row r="428" spans="1:28" x14ac:dyDescent="0.2">
      <c r="A428" s="4">
        <v>50</v>
      </c>
      <c r="B428" s="4">
        <v>0</v>
      </c>
      <c r="C428" s="4">
        <v>0</v>
      </c>
      <c r="D428" s="4">
        <v>1</v>
      </c>
      <c r="E428" s="4">
        <v>214</v>
      </c>
      <c r="F428" s="4">
        <f>ROUND(Source!AS411,O428)</f>
        <v>0</v>
      </c>
      <c r="G428" s="4" t="s">
        <v>175</v>
      </c>
      <c r="H428" s="4" t="s">
        <v>176</v>
      </c>
      <c r="I428" s="4"/>
      <c r="J428" s="4"/>
      <c r="K428" s="4">
        <v>214</v>
      </c>
      <c r="L428" s="4">
        <v>16</v>
      </c>
      <c r="M428" s="4">
        <v>3</v>
      </c>
      <c r="N428" s="4" t="s">
        <v>3</v>
      </c>
      <c r="O428" s="4">
        <v>2</v>
      </c>
      <c r="P428" s="4"/>
      <c r="Q428" s="4"/>
      <c r="R428" s="4"/>
      <c r="S428" s="4"/>
      <c r="T428" s="4"/>
      <c r="U428" s="4"/>
      <c r="V428" s="4"/>
      <c r="W428" s="4">
        <v>0</v>
      </c>
      <c r="X428" s="4">
        <v>1</v>
      </c>
      <c r="Y428" s="4">
        <v>0</v>
      </c>
      <c r="Z428" s="4"/>
      <c r="AA428" s="4"/>
      <c r="AB428" s="4"/>
    </row>
    <row r="429" spans="1:28" x14ac:dyDescent="0.2">
      <c r="A429" s="4">
        <v>50</v>
      </c>
      <c r="B429" s="4">
        <v>0</v>
      </c>
      <c r="C429" s="4">
        <v>0</v>
      </c>
      <c r="D429" s="4">
        <v>1</v>
      </c>
      <c r="E429" s="4">
        <v>215</v>
      </c>
      <c r="F429" s="4">
        <f>ROUND(Source!AT411,O429)</f>
        <v>0</v>
      </c>
      <c r="G429" s="4" t="s">
        <v>177</v>
      </c>
      <c r="H429" s="4" t="s">
        <v>178</v>
      </c>
      <c r="I429" s="4"/>
      <c r="J429" s="4"/>
      <c r="K429" s="4">
        <v>215</v>
      </c>
      <c r="L429" s="4">
        <v>17</v>
      </c>
      <c r="M429" s="4">
        <v>3</v>
      </c>
      <c r="N429" s="4" t="s">
        <v>3</v>
      </c>
      <c r="O429" s="4">
        <v>2</v>
      </c>
      <c r="P429" s="4"/>
      <c r="Q429" s="4"/>
      <c r="R429" s="4"/>
      <c r="S429" s="4"/>
      <c r="T429" s="4"/>
      <c r="U429" s="4"/>
      <c r="V429" s="4"/>
      <c r="W429" s="4">
        <v>0</v>
      </c>
      <c r="X429" s="4">
        <v>1</v>
      </c>
      <c r="Y429" s="4">
        <v>0</v>
      </c>
      <c r="Z429" s="4"/>
      <c r="AA429" s="4"/>
      <c r="AB429" s="4"/>
    </row>
    <row r="430" spans="1:28" x14ac:dyDescent="0.2">
      <c r="A430" s="4">
        <v>50</v>
      </c>
      <c r="B430" s="4">
        <v>0</v>
      </c>
      <c r="C430" s="4">
        <v>0</v>
      </c>
      <c r="D430" s="4">
        <v>1</v>
      </c>
      <c r="E430" s="4">
        <v>217</v>
      </c>
      <c r="F430" s="4">
        <f>ROUND(Source!AU411,O430)</f>
        <v>2042562.97</v>
      </c>
      <c r="G430" s="4" t="s">
        <v>179</v>
      </c>
      <c r="H430" s="4" t="s">
        <v>180</v>
      </c>
      <c r="I430" s="4"/>
      <c r="J430" s="4"/>
      <c r="K430" s="4">
        <v>217</v>
      </c>
      <c r="L430" s="4">
        <v>18</v>
      </c>
      <c r="M430" s="4">
        <v>3</v>
      </c>
      <c r="N430" s="4" t="s">
        <v>3</v>
      </c>
      <c r="O430" s="4">
        <v>2</v>
      </c>
      <c r="P430" s="4"/>
      <c r="Q430" s="4"/>
      <c r="R430" s="4"/>
      <c r="S430" s="4"/>
      <c r="T430" s="4"/>
      <c r="U430" s="4"/>
      <c r="V430" s="4"/>
      <c r="W430" s="4">
        <v>2042562.97</v>
      </c>
      <c r="X430" s="4">
        <v>1</v>
      </c>
      <c r="Y430" s="4">
        <v>2042562.97</v>
      </c>
      <c r="Z430" s="4"/>
      <c r="AA430" s="4"/>
      <c r="AB430" s="4"/>
    </row>
    <row r="431" spans="1:28" x14ac:dyDescent="0.2">
      <c r="A431" s="4">
        <v>50</v>
      </c>
      <c r="B431" s="4">
        <v>0</v>
      </c>
      <c r="C431" s="4">
        <v>0</v>
      </c>
      <c r="D431" s="4">
        <v>1</v>
      </c>
      <c r="E431" s="4">
        <v>230</v>
      </c>
      <c r="F431" s="4">
        <f>ROUND(Source!BA411,O431)</f>
        <v>0</v>
      </c>
      <c r="G431" s="4" t="s">
        <v>181</v>
      </c>
      <c r="H431" s="4" t="s">
        <v>182</v>
      </c>
      <c r="I431" s="4"/>
      <c r="J431" s="4"/>
      <c r="K431" s="4">
        <v>230</v>
      </c>
      <c r="L431" s="4">
        <v>19</v>
      </c>
      <c r="M431" s="4">
        <v>3</v>
      </c>
      <c r="N431" s="4" t="s">
        <v>3</v>
      </c>
      <c r="O431" s="4">
        <v>2</v>
      </c>
      <c r="P431" s="4"/>
      <c r="Q431" s="4"/>
      <c r="R431" s="4"/>
      <c r="S431" s="4"/>
      <c r="T431" s="4"/>
      <c r="U431" s="4"/>
      <c r="V431" s="4"/>
      <c r="W431" s="4">
        <v>0</v>
      </c>
      <c r="X431" s="4">
        <v>1</v>
      </c>
      <c r="Y431" s="4">
        <v>0</v>
      </c>
      <c r="Z431" s="4"/>
      <c r="AA431" s="4"/>
      <c r="AB431" s="4"/>
    </row>
    <row r="432" spans="1:28" x14ac:dyDescent="0.2">
      <c r="A432" s="4">
        <v>50</v>
      </c>
      <c r="B432" s="4">
        <v>0</v>
      </c>
      <c r="C432" s="4">
        <v>0</v>
      </c>
      <c r="D432" s="4">
        <v>1</v>
      </c>
      <c r="E432" s="4">
        <v>206</v>
      </c>
      <c r="F432" s="4">
        <f>ROUND(Source!T411,O432)</f>
        <v>0</v>
      </c>
      <c r="G432" s="4" t="s">
        <v>183</v>
      </c>
      <c r="H432" s="4" t="s">
        <v>184</v>
      </c>
      <c r="I432" s="4"/>
      <c r="J432" s="4"/>
      <c r="K432" s="4">
        <v>206</v>
      </c>
      <c r="L432" s="4">
        <v>20</v>
      </c>
      <c r="M432" s="4">
        <v>3</v>
      </c>
      <c r="N432" s="4" t="s">
        <v>3</v>
      </c>
      <c r="O432" s="4">
        <v>2</v>
      </c>
      <c r="P432" s="4"/>
      <c r="Q432" s="4"/>
      <c r="R432" s="4"/>
      <c r="S432" s="4"/>
      <c r="T432" s="4"/>
      <c r="U432" s="4"/>
      <c r="V432" s="4"/>
      <c r="W432" s="4">
        <v>0</v>
      </c>
      <c r="X432" s="4">
        <v>1</v>
      </c>
      <c r="Y432" s="4">
        <v>0</v>
      </c>
      <c r="Z432" s="4"/>
      <c r="AA432" s="4"/>
      <c r="AB432" s="4"/>
    </row>
    <row r="433" spans="1:206" x14ac:dyDescent="0.2">
      <c r="A433" s="4">
        <v>50</v>
      </c>
      <c r="B433" s="4">
        <v>0</v>
      </c>
      <c r="C433" s="4">
        <v>0</v>
      </c>
      <c r="D433" s="4">
        <v>1</v>
      </c>
      <c r="E433" s="4">
        <v>207</v>
      </c>
      <c r="F433" s="4">
        <f>Source!U411</f>
        <v>1800.07188</v>
      </c>
      <c r="G433" s="4" t="s">
        <v>185</v>
      </c>
      <c r="H433" s="4" t="s">
        <v>186</v>
      </c>
      <c r="I433" s="4"/>
      <c r="J433" s="4"/>
      <c r="K433" s="4">
        <v>207</v>
      </c>
      <c r="L433" s="4">
        <v>21</v>
      </c>
      <c r="M433" s="4">
        <v>3</v>
      </c>
      <c r="N433" s="4" t="s">
        <v>3</v>
      </c>
      <c r="O433" s="4">
        <v>-1</v>
      </c>
      <c r="P433" s="4"/>
      <c r="Q433" s="4"/>
      <c r="R433" s="4"/>
      <c r="S433" s="4"/>
      <c r="T433" s="4"/>
      <c r="U433" s="4"/>
      <c r="V433" s="4"/>
      <c r="W433" s="4">
        <v>1800.0718800000002</v>
      </c>
      <c r="X433" s="4">
        <v>1</v>
      </c>
      <c r="Y433" s="4">
        <v>1800.0718800000002</v>
      </c>
      <c r="Z433" s="4"/>
      <c r="AA433" s="4"/>
      <c r="AB433" s="4"/>
    </row>
    <row r="434" spans="1:206" x14ac:dyDescent="0.2">
      <c r="A434" s="4">
        <v>50</v>
      </c>
      <c r="B434" s="4">
        <v>0</v>
      </c>
      <c r="C434" s="4">
        <v>0</v>
      </c>
      <c r="D434" s="4">
        <v>1</v>
      </c>
      <c r="E434" s="4">
        <v>208</v>
      </c>
      <c r="F434" s="4">
        <f>Source!V411</f>
        <v>0</v>
      </c>
      <c r="G434" s="4" t="s">
        <v>187</v>
      </c>
      <c r="H434" s="4" t="s">
        <v>188</v>
      </c>
      <c r="I434" s="4"/>
      <c r="J434" s="4"/>
      <c r="K434" s="4">
        <v>208</v>
      </c>
      <c r="L434" s="4">
        <v>22</v>
      </c>
      <c r="M434" s="4">
        <v>3</v>
      </c>
      <c r="N434" s="4" t="s">
        <v>3</v>
      </c>
      <c r="O434" s="4">
        <v>-1</v>
      </c>
      <c r="P434" s="4"/>
      <c r="Q434" s="4"/>
      <c r="R434" s="4"/>
      <c r="S434" s="4"/>
      <c r="T434" s="4"/>
      <c r="U434" s="4"/>
      <c r="V434" s="4"/>
      <c r="W434" s="4">
        <v>0</v>
      </c>
      <c r="X434" s="4">
        <v>1</v>
      </c>
      <c r="Y434" s="4">
        <v>0</v>
      </c>
      <c r="Z434" s="4"/>
      <c r="AA434" s="4"/>
      <c r="AB434" s="4"/>
    </row>
    <row r="435" spans="1:206" x14ac:dyDescent="0.2">
      <c r="A435" s="4">
        <v>50</v>
      </c>
      <c r="B435" s="4">
        <v>0</v>
      </c>
      <c r="C435" s="4">
        <v>0</v>
      </c>
      <c r="D435" s="4">
        <v>1</v>
      </c>
      <c r="E435" s="4">
        <v>209</v>
      </c>
      <c r="F435" s="4">
        <f>ROUND(Source!W411,O435)</f>
        <v>0</v>
      </c>
      <c r="G435" s="4" t="s">
        <v>189</v>
      </c>
      <c r="H435" s="4" t="s">
        <v>190</v>
      </c>
      <c r="I435" s="4"/>
      <c r="J435" s="4"/>
      <c r="K435" s="4">
        <v>209</v>
      </c>
      <c r="L435" s="4">
        <v>23</v>
      </c>
      <c r="M435" s="4">
        <v>3</v>
      </c>
      <c r="N435" s="4" t="s">
        <v>3</v>
      </c>
      <c r="O435" s="4">
        <v>2</v>
      </c>
      <c r="P435" s="4"/>
      <c r="Q435" s="4"/>
      <c r="R435" s="4"/>
      <c r="S435" s="4"/>
      <c r="T435" s="4"/>
      <c r="U435" s="4"/>
      <c r="V435" s="4"/>
      <c r="W435" s="4">
        <v>0</v>
      </c>
      <c r="X435" s="4">
        <v>1</v>
      </c>
      <c r="Y435" s="4">
        <v>0</v>
      </c>
      <c r="Z435" s="4"/>
      <c r="AA435" s="4"/>
      <c r="AB435" s="4"/>
    </row>
    <row r="436" spans="1:206" x14ac:dyDescent="0.2">
      <c r="A436" s="4">
        <v>50</v>
      </c>
      <c r="B436" s="4">
        <v>0</v>
      </c>
      <c r="C436" s="4">
        <v>0</v>
      </c>
      <c r="D436" s="4">
        <v>1</v>
      </c>
      <c r="E436" s="4">
        <v>233</v>
      </c>
      <c r="F436" s="4">
        <f>ROUND(Source!BD411,O436)</f>
        <v>0</v>
      </c>
      <c r="G436" s="4" t="s">
        <v>191</v>
      </c>
      <c r="H436" s="4" t="s">
        <v>192</v>
      </c>
      <c r="I436" s="4"/>
      <c r="J436" s="4"/>
      <c r="K436" s="4">
        <v>233</v>
      </c>
      <c r="L436" s="4">
        <v>24</v>
      </c>
      <c r="M436" s="4">
        <v>3</v>
      </c>
      <c r="N436" s="4" t="s">
        <v>3</v>
      </c>
      <c r="O436" s="4">
        <v>2</v>
      </c>
      <c r="P436" s="4"/>
      <c r="Q436" s="4"/>
      <c r="R436" s="4"/>
      <c r="S436" s="4"/>
      <c r="T436" s="4"/>
      <c r="U436" s="4"/>
      <c r="V436" s="4"/>
      <c r="W436" s="4">
        <v>0</v>
      </c>
      <c r="X436" s="4">
        <v>1</v>
      </c>
      <c r="Y436" s="4">
        <v>0</v>
      </c>
      <c r="Z436" s="4"/>
      <c r="AA436" s="4"/>
      <c r="AB436" s="4"/>
    </row>
    <row r="437" spans="1:206" x14ac:dyDescent="0.2">
      <c r="A437" s="4">
        <v>50</v>
      </c>
      <c r="B437" s="4">
        <v>0</v>
      </c>
      <c r="C437" s="4">
        <v>0</v>
      </c>
      <c r="D437" s="4">
        <v>1</v>
      </c>
      <c r="E437" s="4">
        <v>210</v>
      </c>
      <c r="F437" s="4">
        <f>ROUND(Source!X411,O437)</f>
        <v>778448.26</v>
      </c>
      <c r="G437" s="4" t="s">
        <v>193</v>
      </c>
      <c r="H437" s="4" t="s">
        <v>194</v>
      </c>
      <c r="I437" s="4"/>
      <c r="J437" s="4"/>
      <c r="K437" s="4">
        <v>210</v>
      </c>
      <c r="L437" s="4">
        <v>25</v>
      </c>
      <c r="M437" s="4">
        <v>3</v>
      </c>
      <c r="N437" s="4" t="s">
        <v>3</v>
      </c>
      <c r="O437" s="4">
        <v>2</v>
      </c>
      <c r="P437" s="4"/>
      <c r="Q437" s="4"/>
      <c r="R437" s="4"/>
      <c r="S437" s="4"/>
      <c r="T437" s="4"/>
      <c r="U437" s="4"/>
      <c r="V437" s="4"/>
      <c r="W437" s="4">
        <v>778448.26</v>
      </c>
      <c r="X437" s="4">
        <v>1</v>
      </c>
      <c r="Y437" s="4">
        <v>778448.26</v>
      </c>
      <c r="Z437" s="4"/>
      <c r="AA437" s="4"/>
      <c r="AB437" s="4"/>
    </row>
    <row r="438" spans="1:206" x14ac:dyDescent="0.2">
      <c r="A438" s="4">
        <v>50</v>
      </c>
      <c r="B438" s="4">
        <v>0</v>
      </c>
      <c r="C438" s="4">
        <v>0</v>
      </c>
      <c r="D438" s="4">
        <v>1</v>
      </c>
      <c r="E438" s="4">
        <v>211</v>
      </c>
      <c r="F438" s="4">
        <f>ROUND(Source!Y411,O438)</f>
        <v>111206.91</v>
      </c>
      <c r="G438" s="4" t="s">
        <v>195</v>
      </c>
      <c r="H438" s="4" t="s">
        <v>196</v>
      </c>
      <c r="I438" s="4"/>
      <c r="J438" s="4"/>
      <c r="K438" s="4">
        <v>211</v>
      </c>
      <c r="L438" s="4">
        <v>26</v>
      </c>
      <c r="M438" s="4">
        <v>3</v>
      </c>
      <c r="N438" s="4" t="s">
        <v>3</v>
      </c>
      <c r="O438" s="4">
        <v>2</v>
      </c>
      <c r="P438" s="4"/>
      <c r="Q438" s="4"/>
      <c r="R438" s="4"/>
      <c r="S438" s="4"/>
      <c r="T438" s="4"/>
      <c r="U438" s="4"/>
      <c r="V438" s="4"/>
      <c r="W438" s="4">
        <v>111206.91</v>
      </c>
      <c r="X438" s="4">
        <v>1</v>
      </c>
      <c r="Y438" s="4">
        <v>111206.91</v>
      </c>
      <c r="Z438" s="4"/>
      <c r="AA438" s="4"/>
      <c r="AB438" s="4"/>
    </row>
    <row r="439" spans="1:206" x14ac:dyDescent="0.2">
      <c r="A439" s="4">
        <v>50</v>
      </c>
      <c r="B439" s="4">
        <v>0</v>
      </c>
      <c r="C439" s="4">
        <v>0</v>
      </c>
      <c r="D439" s="4">
        <v>1</v>
      </c>
      <c r="E439" s="4">
        <v>224</v>
      </c>
      <c r="F439" s="4">
        <f>ROUND(Source!AR411,O439)</f>
        <v>2042562.97</v>
      </c>
      <c r="G439" s="4" t="s">
        <v>197</v>
      </c>
      <c r="H439" s="4" t="s">
        <v>198</v>
      </c>
      <c r="I439" s="4"/>
      <c r="J439" s="4"/>
      <c r="K439" s="4">
        <v>224</v>
      </c>
      <c r="L439" s="4">
        <v>27</v>
      </c>
      <c r="M439" s="4">
        <v>3</v>
      </c>
      <c r="N439" s="4" t="s">
        <v>3</v>
      </c>
      <c r="O439" s="4">
        <v>2</v>
      </c>
      <c r="P439" s="4"/>
      <c r="Q439" s="4"/>
      <c r="R439" s="4"/>
      <c r="S439" s="4"/>
      <c r="T439" s="4"/>
      <c r="U439" s="4"/>
      <c r="V439" s="4"/>
      <c r="W439" s="4">
        <v>2042562.97</v>
      </c>
      <c r="X439" s="4">
        <v>1</v>
      </c>
      <c r="Y439" s="4">
        <v>2042562.97</v>
      </c>
      <c r="Z439" s="4"/>
      <c r="AA439" s="4"/>
      <c r="AB439" s="4"/>
    </row>
    <row r="441" spans="1:206" x14ac:dyDescent="0.2">
      <c r="A441" s="2">
        <v>51</v>
      </c>
      <c r="B441" s="2">
        <f>B12</f>
        <v>480</v>
      </c>
      <c r="C441" s="2">
        <f>A12</f>
        <v>1</v>
      </c>
      <c r="D441" s="2">
        <f>ROW(A12)</f>
        <v>12</v>
      </c>
      <c r="E441" s="2"/>
      <c r="F441" s="2" t="str">
        <f>IF(F12&lt;&gt;"",F12,"")</f>
        <v/>
      </c>
      <c r="G441" s="2" t="str">
        <f>IF(G12&lt;&gt;"",G12,"")</f>
        <v>Склад 1-4_на 4 мес. (10%) испр.</v>
      </c>
      <c r="H441" s="2">
        <v>0</v>
      </c>
      <c r="I441" s="2"/>
      <c r="J441" s="2"/>
      <c r="K441" s="2"/>
      <c r="L441" s="2"/>
      <c r="M441" s="2"/>
      <c r="N441" s="2"/>
      <c r="O441" s="2">
        <f t="shared" ref="O441:T441" si="765">ROUND(O411,2)</f>
        <v>1142301.3700000001</v>
      </c>
      <c r="P441" s="2">
        <f t="shared" si="765"/>
        <v>14447.46</v>
      </c>
      <c r="Q441" s="2">
        <f t="shared" si="765"/>
        <v>15784.98</v>
      </c>
      <c r="R441" s="2">
        <f t="shared" si="765"/>
        <v>9820.77</v>
      </c>
      <c r="S441" s="2">
        <f t="shared" si="765"/>
        <v>1112068.93</v>
      </c>
      <c r="T441" s="2">
        <f t="shared" si="765"/>
        <v>0</v>
      </c>
      <c r="U441" s="2">
        <f>U411</f>
        <v>1800.07188</v>
      </c>
      <c r="V441" s="2">
        <f>V411</f>
        <v>0</v>
      </c>
      <c r="W441" s="2">
        <f>ROUND(W411,2)</f>
        <v>0</v>
      </c>
      <c r="X441" s="2">
        <f>ROUND(X411,2)</f>
        <v>778448.26</v>
      </c>
      <c r="Y441" s="2">
        <f>ROUND(Y411,2)</f>
        <v>111206.91</v>
      </c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>
        <f t="shared" ref="AO441:BD441" si="766">ROUND(AO411,2)</f>
        <v>0</v>
      </c>
      <c r="AP441" s="2">
        <f t="shared" si="766"/>
        <v>0</v>
      </c>
      <c r="AQ441" s="2">
        <f t="shared" si="766"/>
        <v>0</v>
      </c>
      <c r="AR441" s="2">
        <f t="shared" si="766"/>
        <v>2042562.97</v>
      </c>
      <c r="AS441" s="2">
        <f t="shared" si="766"/>
        <v>0</v>
      </c>
      <c r="AT441" s="2">
        <f t="shared" si="766"/>
        <v>0</v>
      </c>
      <c r="AU441" s="2">
        <f t="shared" si="766"/>
        <v>2042562.97</v>
      </c>
      <c r="AV441" s="2">
        <f t="shared" si="766"/>
        <v>14447.46</v>
      </c>
      <c r="AW441" s="2">
        <f t="shared" si="766"/>
        <v>14447.46</v>
      </c>
      <c r="AX441" s="2">
        <f t="shared" si="766"/>
        <v>0</v>
      </c>
      <c r="AY441" s="2">
        <f t="shared" si="766"/>
        <v>14447.46</v>
      </c>
      <c r="AZ441" s="2">
        <f t="shared" si="766"/>
        <v>0</v>
      </c>
      <c r="BA441" s="2">
        <f t="shared" si="766"/>
        <v>0</v>
      </c>
      <c r="BB441" s="2">
        <f t="shared" si="766"/>
        <v>0</v>
      </c>
      <c r="BC441" s="2">
        <f t="shared" si="766"/>
        <v>0</v>
      </c>
      <c r="BD441" s="2">
        <f t="shared" si="766"/>
        <v>0</v>
      </c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  <c r="BU441" s="2"/>
      <c r="BV441" s="2"/>
      <c r="BW441" s="2"/>
      <c r="BX441" s="2"/>
      <c r="BY441" s="2"/>
      <c r="BZ441" s="2"/>
      <c r="CA441" s="2"/>
      <c r="CB441" s="2"/>
      <c r="CC441" s="2"/>
      <c r="CD441" s="2"/>
      <c r="CE441" s="2"/>
      <c r="CF441" s="2"/>
      <c r="CG441" s="2"/>
      <c r="CH441" s="2"/>
      <c r="CI441" s="2"/>
      <c r="CJ441" s="2"/>
      <c r="CK441" s="2"/>
      <c r="CL441" s="2"/>
      <c r="CM441" s="2"/>
      <c r="CN441" s="2"/>
      <c r="CO441" s="2"/>
      <c r="CP441" s="2"/>
      <c r="CQ441" s="2"/>
      <c r="CR441" s="2"/>
      <c r="CS441" s="2"/>
      <c r="CT441" s="2"/>
      <c r="CU441" s="2"/>
      <c r="CV441" s="2"/>
      <c r="CW441" s="2"/>
      <c r="CX441" s="2"/>
      <c r="CY441" s="2"/>
      <c r="CZ441" s="2"/>
      <c r="DA441" s="2"/>
      <c r="DB441" s="2"/>
      <c r="DC441" s="2"/>
      <c r="DD441" s="2"/>
      <c r="DE441" s="2"/>
      <c r="DF441" s="2"/>
      <c r="DG441" s="3"/>
      <c r="DH441" s="3"/>
      <c r="DI441" s="3"/>
      <c r="DJ441" s="3"/>
      <c r="DK441" s="3"/>
      <c r="DL441" s="3"/>
      <c r="DM441" s="3"/>
      <c r="DN441" s="3"/>
      <c r="DO441" s="3"/>
      <c r="DP441" s="3"/>
      <c r="DQ441" s="3"/>
      <c r="DR441" s="3"/>
      <c r="DS441" s="3"/>
      <c r="DT441" s="3"/>
      <c r="DU441" s="3"/>
      <c r="DV441" s="3"/>
      <c r="DW441" s="3"/>
      <c r="DX441" s="3"/>
      <c r="DY441" s="3"/>
      <c r="DZ441" s="3"/>
      <c r="EA441" s="3"/>
      <c r="EB441" s="3"/>
      <c r="EC441" s="3"/>
      <c r="ED441" s="3"/>
      <c r="EE441" s="3"/>
      <c r="EF441" s="3"/>
      <c r="EG441" s="3"/>
      <c r="EH441" s="3"/>
      <c r="EI441" s="3"/>
      <c r="EJ441" s="3"/>
      <c r="EK441" s="3"/>
      <c r="EL441" s="3"/>
      <c r="EM441" s="3"/>
      <c r="EN441" s="3"/>
      <c r="EO441" s="3"/>
      <c r="EP441" s="3"/>
      <c r="EQ441" s="3"/>
      <c r="ER441" s="3"/>
      <c r="ES441" s="3"/>
      <c r="ET441" s="3"/>
      <c r="EU441" s="3"/>
      <c r="EV441" s="3"/>
      <c r="EW441" s="3"/>
      <c r="EX441" s="3"/>
      <c r="EY441" s="3"/>
      <c r="EZ441" s="3"/>
      <c r="FA441" s="3"/>
      <c r="FB441" s="3"/>
      <c r="FC441" s="3"/>
      <c r="FD441" s="3"/>
      <c r="FE441" s="3"/>
      <c r="FF441" s="3"/>
      <c r="FG441" s="3"/>
      <c r="FH441" s="3"/>
      <c r="FI441" s="3"/>
      <c r="FJ441" s="3"/>
      <c r="FK441" s="3"/>
      <c r="FL441" s="3"/>
      <c r="FM441" s="3"/>
      <c r="FN441" s="3"/>
      <c r="FO441" s="3"/>
      <c r="FP441" s="3"/>
      <c r="FQ441" s="3"/>
      <c r="FR441" s="3"/>
      <c r="FS441" s="3"/>
      <c r="FT441" s="3"/>
      <c r="FU441" s="3"/>
      <c r="FV441" s="3"/>
      <c r="FW441" s="3"/>
      <c r="FX441" s="3"/>
      <c r="FY441" s="3"/>
      <c r="FZ441" s="3"/>
      <c r="GA441" s="3"/>
      <c r="GB441" s="3"/>
      <c r="GC441" s="3"/>
      <c r="GD441" s="3"/>
      <c r="GE441" s="3"/>
      <c r="GF441" s="3"/>
      <c r="GG441" s="3"/>
      <c r="GH441" s="3"/>
      <c r="GI441" s="3"/>
      <c r="GJ441" s="3"/>
      <c r="GK441" s="3"/>
      <c r="GL441" s="3"/>
      <c r="GM441" s="3"/>
      <c r="GN441" s="3"/>
      <c r="GO441" s="3"/>
      <c r="GP441" s="3"/>
      <c r="GQ441" s="3"/>
      <c r="GR441" s="3"/>
      <c r="GS441" s="3"/>
      <c r="GT441" s="3"/>
      <c r="GU441" s="3"/>
      <c r="GV441" s="3"/>
      <c r="GW441" s="3"/>
      <c r="GX441" s="3">
        <v>0</v>
      </c>
    </row>
    <row r="443" spans="1:206" x14ac:dyDescent="0.2">
      <c r="A443" s="4">
        <v>50</v>
      </c>
      <c r="B443" s="4">
        <v>0</v>
      </c>
      <c r="C443" s="4">
        <v>0</v>
      </c>
      <c r="D443" s="4">
        <v>1</v>
      </c>
      <c r="E443" s="4">
        <v>201</v>
      </c>
      <c r="F443" s="4">
        <f>ROUND(Source!O441,O443)</f>
        <v>1142301.3700000001</v>
      </c>
      <c r="G443" s="4" t="s">
        <v>145</v>
      </c>
      <c r="H443" s="4" t="s">
        <v>146</v>
      </c>
      <c r="I443" s="4"/>
      <c r="J443" s="4"/>
      <c r="K443" s="4">
        <v>201</v>
      </c>
      <c r="L443" s="4">
        <v>1</v>
      </c>
      <c r="M443" s="4">
        <v>3</v>
      </c>
      <c r="N443" s="4" t="s">
        <v>3</v>
      </c>
      <c r="O443" s="4">
        <v>2</v>
      </c>
      <c r="P443" s="4"/>
      <c r="Q443" s="4"/>
      <c r="R443" s="4"/>
      <c r="S443" s="4"/>
      <c r="T443" s="4"/>
      <c r="U443" s="4"/>
      <c r="V443" s="4"/>
      <c r="W443" s="4">
        <v>1142301.3700000001</v>
      </c>
      <c r="X443" s="4">
        <v>1</v>
      </c>
      <c r="Y443" s="4">
        <v>1142301.3700000001</v>
      </c>
      <c r="Z443" s="4"/>
      <c r="AA443" s="4"/>
      <c r="AB443" s="4"/>
    </row>
    <row r="444" spans="1:206" x14ac:dyDescent="0.2">
      <c r="A444" s="4">
        <v>50</v>
      </c>
      <c r="B444" s="4">
        <v>0</v>
      </c>
      <c r="C444" s="4">
        <v>0</v>
      </c>
      <c r="D444" s="4">
        <v>1</v>
      </c>
      <c r="E444" s="4">
        <v>202</v>
      </c>
      <c r="F444" s="4">
        <f>ROUND(Source!P441,O444)</f>
        <v>14447.46</v>
      </c>
      <c r="G444" s="4" t="s">
        <v>147</v>
      </c>
      <c r="H444" s="4" t="s">
        <v>148</v>
      </c>
      <c r="I444" s="4"/>
      <c r="J444" s="4"/>
      <c r="K444" s="4">
        <v>202</v>
      </c>
      <c r="L444" s="4">
        <v>2</v>
      </c>
      <c r="M444" s="4">
        <v>3</v>
      </c>
      <c r="N444" s="4" t="s">
        <v>3</v>
      </c>
      <c r="O444" s="4">
        <v>2</v>
      </c>
      <c r="P444" s="4"/>
      <c r="Q444" s="4"/>
      <c r="R444" s="4"/>
      <c r="S444" s="4"/>
      <c r="T444" s="4"/>
      <c r="U444" s="4"/>
      <c r="V444" s="4"/>
      <c r="W444" s="4">
        <v>14447.46</v>
      </c>
      <c r="X444" s="4">
        <v>1</v>
      </c>
      <c r="Y444" s="4">
        <v>14447.46</v>
      </c>
      <c r="Z444" s="4"/>
      <c r="AA444" s="4"/>
      <c r="AB444" s="4"/>
    </row>
    <row r="445" spans="1:206" x14ac:dyDescent="0.2">
      <c r="A445" s="4">
        <v>50</v>
      </c>
      <c r="B445" s="4">
        <v>0</v>
      </c>
      <c r="C445" s="4">
        <v>0</v>
      </c>
      <c r="D445" s="4">
        <v>1</v>
      </c>
      <c r="E445" s="4">
        <v>222</v>
      </c>
      <c r="F445" s="4">
        <f>ROUND(Source!AO441,O445)</f>
        <v>0</v>
      </c>
      <c r="G445" s="4" t="s">
        <v>149</v>
      </c>
      <c r="H445" s="4" t="s">
        <v>150</v>
      </c>
      <c r="I445" s="4"/>
      <c r="J445" s="4"/>
      <c r="K445" s="4">
        <v>222</v>
      </c>
      <c r="L445" s="4">
        <v>3</v>
      </c>
      <c r="M445" s="4">
        <v>3</v>
      </c>
      <c r="N445" s="4" t="s">
        <v>3</v>
      </c>
      <c r="O445" s="4">
        <v>2</v>
      </c>
      <c r="P445" s="4"/>
      <c r="Q445" s="4"/>
      <c r="R445" s="4"/>
      <c r="S445" s="4"/>
      <c r="T445" s="4"/>
      <c r="U445" s="4"/>
      <c r="V445" s="4"/>
      <c r="W445" s="4">
        <v>0</v>
      </c>
      <c r="X445" s="4">
        <v>1</v>
      </c>
      <c r="Y445" s="4">
        <v>0</v>
      </c>
      <c r="Z445" s="4"/>
      <c r="AA445" s="4"/>
      <c r="AB445" s="4"/>
    </row>
    <row r="446" spans="1:206" x14ac:dyDescent="0.2">
      <c r="A446" s="4">
        <v>50</v>
      </c>
      <c r="B446" s="4">
        <v>0</v>
      </c>
      <c r="C446" s="4">
        <v>0</v>
      </c>
      <c r="D446" s="4">
        <v>1</v>
      </c>
      <c r="E446" s="4">
        <v>225</v>
      </c>
      <c r="F446" s="4">
        <f>ROUND(Source!AV441,O446)</f>
        <v>14447.46</v>
      </c>
      <c r="G446" s="4" t="s">
        <v>151</v>
      </c>
      <c r="H446" s="4" t="s">
        <v>152</v>
      </c>
      <c r="I446" s="4"/>
      <c r="J446" s="4"/>
      <c r="K446" s="4">
        <v>225</v>
      </c>
      <c r="L446" s="4">
        <v>4</v>
      </c>
      <c r="M446" s="4">
        <v>3</v>
      </c>
      <c r="N446" s="4" t="s">
        <v>3</v>
      </c>
      <c r="O446" s="4">
        <v>2</v>
      </c>
      <c r="P446" s="4"/>
      <c r="Q446" s="4"/>
      <c r="R446" s="4"/>
      <c r="S446" s="4"/>
      <c r="T446" s="4"/>
      <c r="U446" s="4"/>
      <c r="V446" s="4"/>
      <c r="W446" s="4">
        <v>14447.46</v>
      </c>
      <c r="X446" s="4">
        <v>1</v>
      </c>
      <c r="Y446" s="4">
        <v>14447.46</v>
      </c>
      <c r="Z446" s="4"/>
      <c r="AA446" s="4"/>
      <c r="AB446" s="4"/>
    </row>
    <row r="447" spans="1:206" x14ac:dyDescent="0.2">
      <c r="A447" s="4">
        <v>50</v>
      </c>
      <c r="B447" s="4">
        <v>0</v>
      </c>
      <c r="C447" s="4">
        <v>0</v>
      </c>
      <c r="D447" s="4">
        <v>1</v>
      </c>
      <c r="E447" s="4">
        <v>226</v>
      </c>
      <c r="F447" s="4">
        <f>ROUND(Source!AW441,O447)</f>
        <v>14447.46</v>
      </c>
      <c r="G447" s="4" t="s">
        <v>153</v>
      </c>
      <c r="H447" s="4" t="s">
        <v>154</v>
      </c>
      <c r="I447" s="4"/>
      <c r="J447" s="4"/>
      <c r="K447" s="4">
        <v>226</v>
      </c>
      <c r="L447" s="4">
        <v>5</v>
      </c>
      <c r="M447" s="4">
        <v>3</v>
      </c>
      <c r="N447" s="4" t="s">
        <v>3</v>
      </c>
      <c r="O447" s="4">
        <v>2</v>
      </c>
      <c r="P447" s="4"/>
      <c r="Q447" s="4"/>
      <c r="R447" s="4"/>
      <c r="S447" s="4"/>
      <c r="T447" s="4"/>
      <c r="U447" s="4"/>
      <c r="V447" s="4"/>
      <c r="W447" s="4">
        <v>14447.46</v>
      </c>
      <c r="X447" s="4">
        <v>1</v>
      </c>
      <c r="Y447" s="4">
        <v>14447.46</v>
      </c>
      <c r="Z447" s="4"/>
      <c r="AA447" s="4"/>
      <c r="AB447" s="4"/>
    </row>
    <row r="448" spans="1:206" x14ac:dyDescent="0.2">
      <c r="A448" s="4">
        <v>50</v>
      </c>
      <c r="B448" s="4">
        <v>0</v>
      </c>
      <c r="C448" s="4">
        <v>0</v>
      </c>
      <c r="D448" s="4">
        <v>1</v>
      </c>
      <c r="E448" s="4">
        <v>227</v>
      </c>
      <c r="F448" s="4">
        <f>ROUND(Source!AX441,O448)</f>
        <v>0</v>
      </c>
      <c r="G448" s="4" t="s">
        <v>155</v>
      </c>
      <c r="H448" s="4" t="s">
        <v>156</v>
      </c>
      <c r="I448" s="4"/>
      <c r="J448" s="4"/>
      <c r="K448" s="4">
        <v>227</v>
      </c>
      <c r="L448" s="4">
        <v>6</v>
      </c>
      <c r="M448" s="4">
        <v>3</v>
      </c>
      <c r="N448" s="4" t="s">
        <v>3</v>
      </c>
      <c r="O448" s="4">
        <v>2</v>
      </c>
      <c r="P448" s="4"/>
      <c r="Q448" s="4"/>
      <c r="R448" s="4"/>
      <c r="S448" s="4"/>
      <c r="T448" s="4"/>
      <c r="U448" s="4"/>
      <c r="V448" s="4"/>
      <c r="W448" s="4">
        <v>0</v>
      </c>
      <c r="X448" s="4">
        <v>1</v>
      </c>
      <c r="Y448" s="4">
        <v>0</v>
      </c>
      <c r="Z448" s="4"/>
      <c r="AA448" s="4"/>
      <c r="AB448" s="4"/>
    </row>
    <row r="449" spans="1:28" x14ac:dyDescent="0.2">
      <c r="A449" s="4">
        <v>50</v>
      </c>
      <c r="B449" s="4">
        <v>0</v>
      </c>
      <c r="C449" s="4">
        <v>0</v>
      </c>
      <c r="D449" s="4">
        <v>1</v>
      </c>
      <c r="E449" s="4">
        <v>228</v>
      </c>
      <c r="F449" s="4">
        <f>ROUND(Source!AY441,O449)</f>
        <v>14447.46</v>
      </c>
      <c r="G449" s="4" t="s">
        <v>157</v>
      </c>
      <c r="H449" s="4" t="s">
        <v>158</v>
      </c>
      <c r="I449" s="4"/>
      <c r="J449" s="4"/>
      <c r="K449" s="4">
        <v>228</v>
      </c>
      <c r="L449" s="4">
        <v>7</v>
      </c>
      <c r="M449" s="4">
        <v>3</v>
      </c>
      <c r="N449" s="4" t="s">
        <v>3</v>
      </c>
      <c r="O449" s="4">
        <v>2</v>
      </c>
      <c r="P449" s="4"/>
      <c r="Q449" s="4"/>
      <c r="R449" s="4"/>
      <c r="S449" s="4"/>
      <c r="T449" s="4"/>
      <c r="U449" s="4"/>
      <c r="V449" s="4"/>
      <c r="W449" s="4">
        <v>14447.46</v>
      </c>
      <c r="X449" s="4">
        <v>1</v>
      </c>
      <c r="Y449" s="4">
        <v>14447.46</v>
      </c>
      <c r="Z449" s="4"/>
      <c r="AA449" s="4"/>
      <c r="AB449" s="4"/>
    </row>
    <row r="450" spans="1:28" x14ac:dyDescent="0.2">
      <c r="A450" s="4">
        <v>50</v>
      </c>
      <c r="B450" s="4">
        <v>0</v>
      </c>
      <c r="C450" s="4">
        <v>0</v>
      </c>
      <c r="D450" s="4">
        <v>1</v>
      </c>
      <c r="E450" s="4">
        <v>216</v>
      </c>
      <c r="F450" s="4">
        <f>ROUND(Source!AP441,O450)</f>
        <v>0</v>
      </c>
      <c r="G450" s="4" t="s">
        <v>159</v>
      </c>
      <c r="H450" s="4" t="s">
        <v>160</v>
      </c>
      <c r="I450" s="4"/>
      <c r="J450" s="4"/>
      <c r="K450" s="4">
        <v>216</v>
      </c>
      <c r="L450" s="4">
        <v>8</v>
      </c>
      <c r="M450" s="4">
        <v>3</v>
      </c>
      <c r="N450" s="4" t="s">
        <v>3</v>
      </c>
      <c r="O450" s="4">
        <v>2</v>
      </c>
      <c r="P450" s="4"/>
      <c r="Q450" s="4"/>
      <c r="R450" s="4"/>
      <c r="S450" s="4"/>
      <c r="T450" s="4"/>
      <c r="U450" s="4"/>
      <c r="V450" s="4"/>
      <c r="W450" s="4">
        <v>0</v>
      </c>
      <c r="X450" s="4">
        <v>1</v>
      </c>
      <c r="Y450" s="4">
        <v>0</v>
      </c>
      <c r="Z450" s="4"/>
      <c r="AA450" s="4"/>
      <c r="AB450" s="4"/>
    </row>
    <row r="451" spans="1:28" x14ac:dyDescent="0.2">
      <c r="A451" s="4">
        <v>50</v>
      </c>
      <c r="B451" s="4">
        <v>0</v>
      </c>
      <c r="C451" s="4">
        <v>0</v>
      </c>
      <c r="D451" s="4">
        <v>1</v>
      </c>
      <c r="E451" s="4">
        <v>223</v>
      </c>
      <c r="F451" s="4">
        <f>ROUND(Source!AQ441,O451)</f>
        <v>0</v>
      </c>
      <c r="G451" s="4" t="s">
        <v>161</v>
      </c>
      <c r="H451" s="4" t="s">
        <v>162</v>
      </c>
      <c r="I451" s="4"/>
      <c r="J451" s="4"/>
      <c r="K451" s="4">
        <v>223</v>
      </c>
      <c r="L451" s="4">
        <v>9</v>
      </c>
      <c r="M451" s="4">
        <v>3</v>
      </c>
      <c r="N451" s="4" t="s">
        <v>3</v>
      </c>
      <c r="O451" s="4">
        <v>2</v>
      </c>
      <c r="P451" s="4"/>
      <c r="Q451" s="4"/>
      <c r="R451" s="4"/>
      <c r="S451" s="4"/>
      <c r="T451" s="4"/>
      <c r="U451" s="4"/>
      <c r="V451" s="4"/>
      <c r="W451" s="4">
        <v>0</v>
      </c>
      <c r="X451" s="4">
        <v>1</v>
      </c>
      <c r="Y451" s="4">
        <v>0</v>
      </c>
      <c r="Z451" s="4"/>
      <c r="AA451" s="4"/>
      <c r="AB451" s="4"/>
    </row>
    <row r="452" spans="1:28" x14ac:dyDescent="0.2">
      <c r="A452" s="4">
        <v>50</v>
      </c>
      <c r="B452" s="4">
        <v>0</v>
      </c>
      <c r="C452" s="4">
        <v>0</v>
      </c>
      <c r="D452" s="4">
        <v>1</v>
      </c>
      <c r="E452" s="4">
        <v>229</v>
      </c>
      <c r="F452" s="4">
        <f>ROUND(Source!AZ441,O452)</f>
        <v>0</v>
      </c>
      <c r="G452" s="4" t="s">
        <v>163</v>
      </c>
      <c r="H452" s="4" t="s">
        <v>164</v>
      </c>
      <c r="I452" s="4"/>
      <c r="J452" s="4"/>
      <c r="K452" s="4">
        <v>229</v>
      </c>
      <c r="L452" s="4">
        <v>10</v>
      </c>
      <c r="M452" s="4">
        <v>3</v>
      </c>
      <c r="N452" s="4" t="s">
        <v>3</v>
      </c>
      <c r="O452" s="4">
        <v>2</v>
      </c>
      <c r="P452" s="4"/>
      <c r="Q452" s="4"/>
      <c r="R452" s="4"/>
      <c r="S452" s="4"/>
      <c r="T452" s="4"/>
      <c r="U452" s="4"/>
      <c r="V452" s="4"/>
      <c r="W452" s="4">
        <v>0</v>
      </c>
      <c r="X452" s="4">
        <v>1</v>
      </c>
      <c r="Y452" s="4">
        <v>0</v>
      </c>
      <c r="Z452" s="4"/>
      <c r="AA452" s="4"/>
      <c r="AB452" s="4"/>
    </row>
    <row r="453" spans="1:28" x14ac:dyDescent="0.2">
      <c r="A453" s="4">
        <v>50</v>
      </c>
      <c r="B453" s="4">
        <v>0</v>
      </c>
      <c r="C453" s="4">
        <v>0</v>
      </c>
      <c r="D453" s="4">
        <v>1</v>
      </c>
      <c r="E453" s="4">
        <v>203</v>
      </c>
      <c r="F453" s="4">
        <f>ROUND(Source!Q441,O453)</f>
        <v>15784.98</v>
      </c>
      <c r="G453" s="4" t="s">
        <v>165</v>
      </c>
      <c r="H453" s="4" t="s">
        <v>166</v>
      </c>
      <c r="I453" s="4"/>
      <c r="J453" s="4"/>
      <c r="K453" s="4">
        <v>203</v>
      </c>
      <c r="L453" s="4">
        <v>11</v>
      </c>
      <c r="M453" s="4">
        <v>3</v>
      </c>
      <c r="N453" s="4" t="s">
        <v>3</v>
      </c>
      <c r="O453" s="4">
        <v>2</v>
      </c>
      <c r="P453" s="4"/>
      <c r="Q453" s="4"/>
      <c r="R453" s="4"/>
      <c r="S453" s="4"/>
      <c r="T453" s="4"/>
      <c r="U453" s="4"/>
      <c r="V453" s="4"/>
      <c r="W453" s="4">
        <v>15784.98</v>
      </c>
      <c r="X453" s="4">
        <v>1</v>
      </c>
      <c r="Y453" s="4">
        <v>15784.98</v>
      </c>
      <c r="Z453" s="4"/>
      <c r="AA453" s="4"/>
      <c r="AB453" s="4"/>
    </row>
    <row r="454" spans="1:28" x14ac:dyDescent="0.2">
      <c r="A454" s="4">
        <v>50</v>
      </c>
      <c r="B454" s="4">
        <v>0</v>
      </c>
      <c r="C454" s="4">
        <v>0</v>
      </c>
      <c r="D454" s="4">
        <v>1</v>
      </c>
      <c r="E454" s="4">
        <v>231</v>
      </c>
      <c r="F454" s="4">
        <f>ROUND(Source!BB441,O454)</f>
        <v>0</v>
      </c>
      <c r="G454" s="4" t="s">
        <v>167</v>
      </c>
      <c r="H454" s="4" t="s">
        <v>168</v>
      </c>
      <c r="I454" s="4"/>
      <c r="J454" s="4"/>
      <c r="K454" s="4">
        <v>231</v>
      </c>
      <c r="L454" s="4">
        <v>12</v>
      </c>
      <c r="M454" s="4">
        <v>3</v>
      </c>
      <c r="N454" s="4" t="s">
        <v>3</v>
      </c>
      <c r="O454" s="4">
        <v>2</v>
      </c>
      <c r="P454" s="4"/>
      <c r="Q454" s="4"/>
      <c r="R454" s="4"/>
      <c r="S454" s="4"/>
      <c r="T454" s="4"/>
      <c r="U454" s="4"/>
      <c r="V454" s="4"/>
      <c r="W454" s="4">
        <v>0</v>
      </c>
      <c r="X454" s="4">
        <v>1</v>
      </c>
      <c r="Y454" s="4">
        <v>0</v>
      </c>
      <c r="Z454" s="4"/>
      <c r="AA454" s="4"/>
      <c r="AB454" s="4"/>
    </row>
    <row r="455" spans="1:28" x14ac:dyDescent="0.2">
      <c r="A455" s="4">
        <v>50</v>
      </c>
      <c r="B455" s="4">
        <v>0</v>
      </c>
      <c r="C455" s="4">
        <v>0</v>
      </c>
      <c r="D455" s="4">
        <v>1</v>
      </c>
      <c r="E455" s="4">
        <v>204</v>
      </c>
      <c r="F455" s="4">
        <f>ROUND(Source!R441,O455)</f>
        <v>9820.77</v>
      </c>
      <c r="G455" s="4" t="s">
        <v>169</v>
      </c>
      <c r="H455" s="4" t="s">
        <v>170</v>
      </c>
      <c r="I455" s="4"/>
      <c r="J455" s="4"/>
      <c r="K455" s="4">
        <v>204</v>
      </c>
      <c r="L455" s="4">
        <v>13</v>
      </c>
      <c r="M455" s="4">
        <v>3</v>
      </c>
      <c r="N455" s="4" t="s">
        <v>3</v>
      </c>
      <c r="O455" s="4">
        <v>2</v>
      </c>
      <c r="P455" s="4"/>
      <c r="Q455" s="4"/>
      <c r="R455" s="4"/>
      <c r="S455" s="4"/>
      <c r="T455" s="4"/>
      <c r="U455" s="4"/>
      <c r="V455" s="4"/>
      <c r="W455" s="4">
        <v>9820.77</v>
      </c>
      <c r="X455" s="4">
        <v>1</v>
      </c>
      <c r="Y455" s="4">
        <v>9820.77</v>
      </c>
      <c r="Z455" s="4"/>
      <c r="AA455" s="4"/>
      <c r="AB455" s="4"/>
    </row>
    <row r="456" spans="1:28" x14ac:dyDescent="0.2">
      <c r="A456" s="4">
        <v>50</v>
      </c>
      <c r="B456" s="4">
        <v>0</v>
      </c>
      <c r="C456" s="4">
        <v>0</v>
      </c>
      <c r="D456" s="4">
        <v>1</v>
      </c>
      <c r="E456" s="4">
        <v>205</v>
      </c>
      <c r="F456" s="4">
        <f>ROUND(Source!S441,O456)</f>
        <v>1112068.93</v>
      </c>
      <c r="G456" s="4" t="s">
        <v>171</v>
      </c>
      <c r="H456" s="4" t="s">
        <v>172</v>
      </c>
      <c r="I456" s="4"/>
      <c r="J456" s="4"/>
      <c r="K456" s="4">
        <v>205</v>
      </c>
      <c r="L456" s="4">
        <v>14</v>
      </c>
      <c r="M456" s="4">
        <v>3</v>
      </c>
      <c r="N456" s="4" t="s">
        <v>3</v>
      </c>
      <c r="O456" s="4">
        <v>2</v>
      </c>
      <c r="P456" s="4"/>
      <c r="Q456" s="4"/>
      <c r="R456" s="4"/>
      <c r="S456" s="4"/>
      <c r="T456" s="4"/>
      <c r="U456" s="4"/>
      <c r="V456" s="4"/>
      <c r="W456" s="4">
        <v>1112068.93</v>
      </c>
      <c r="X456" s="4">
        <v>1</v>
      </c>
      <c r="Y456" s="4">
        <v>1112068.93</v>
      </c>
      <c r="Z456" s="4"/>
      <c r="AA456" s="4"/>
      <c r="AB456" s="4"/>
    </row>
    <row r="457" spans="1:28" x14ac:dyDescent="0.2">
      <c r="A457" s="4">
        <v>50</v>
      </c>
      <c r="B457" s="4">
        <v>0</v>
      </c>
      <c r="C457" s="4">
        <v>0</v>
      </c>
      <c r="D457" s="4">
        <v>1</v>
      </c>
      <c r="E457" s="4">
        <v>232</v>
      </c>
      <c r="F457" s="4">
        <f>ROUND(Source!BC441,O457)</f>
        <v>0</v>
      </c>
      <c r="G457" s="4" t="s">
        <v>173</v>
      </c>
      <c r="H457" s="4" t="s">
        <v>174</v>
      </c>
      <c r="I457" s="4"/>
      <c r="J457" s="4"/>
      <c r="K457" s="4">
        <v>232</v>
      </c>
      <c r="L457" s="4">
        <v>15</v>
      </c>
      <c r="M457" s="4">
        <v>3</v>
      </c>
      <c r="N457" s="4" t="s">
        <v>3</v>
      </c>
      <c r="O457" s="4">
        <v>2</v>
      </c>
      <c r="P457" s="4"/>
      <c r="Q457" s="4"/>
      <c r="R457" s="4"/>
      <c r="S457" s="4"/>
      <c r="T457" s="4"/>
      <c r="U457" s="4"/>
      <c r="V457" s="4"/>
      <c r="W457" s="4">
        <v>0</v>
      </c>
      <c r="X457" s="4">
        <v>1</v>
      </c>
      <c r="Y457" s="4">
        <v>0</v>
      </c>
      <c r="Z457" s="4"/>
      <c r="AA457" s="4"/>
      <c r="AB457" s="4"/>
    </row>
    <row r="458" spans="1:28" x14ac:dyDescent="0.2">
      <c r="A458" s="4">
        <v>50</v>
      </c>
      <c r="B458" s="4">
        <v>0</v>
      </c>
      <c r="C458" s="4">
        <v>0</v>
      </c>
      <c r="D458" s="4">
        <v>1</v>
      </c>
      <c r="E458" s="4">
        <v>214</v>
      </c>
      <c r="F458" s="4">
        <f>ROUND(Source!AS441,O458)</f>
        <v>0</v>
      </c>
      <c r="G458" s="4" t="s">
        <v>175</v>
      </c>
      <c r="H458" s="4" t="s">
        <v>176</v>
      </c>
      <c r="I458" s="4"/>
      <c r="J458" s="4"/>
      <c r="K458" s="4">
        <v>214</v>
      </c>
      <c r="L458" s="4">
        <v>16</v>
      </c>
      <c r="M458" s="4">
        <v>3</v>
      </c>
      <c r="N458" s="4" t="s">
        <v>3</v>
      </c>
      <c r="O458" s="4">
        <v>2</v>
      </c>
      <c r="P458" s="4"/>
      <c r="Q458" s="4"/>
      <c r="R458" s="4"/>
      <c r="S458" s="4"/>
      <c r="T458" s="4"/>
      <c r="U458" s="4"/>
      <c r="V458" s="4"/>
      <c r="W458" s="4">
        <v>0</v>
      </c>
      <c r="X458" s="4">
        <v>1</v>
      </c>
      <c r="Y458" s="4">
        <v>0</v>
      </c>
      <c r="Z458" s="4"/>
      <c r="AA458" s="4"/>
      <c r="AB458" s="4"/>
    </row>
    <row r="459" spans="1:28" x14ac:dyDescent="0.2">
      <c r="A459" s="4">
        <v>50</v>
      </c>
      <c r="B459" s="4">
        <v>0</v>
      </c>
      <c r="C459" s="4">
        <v>0</v>
      </c>
      <c r="D459" s="4">
        <v>1</v>
      </c>
      <c r="E459" s="4">
        <v>215</v>
      </c>
      <c r="F459" s="4">
        <f>ROUND(Source!AT441,O459)</f>
        <v>0</v>
      </c>
      <c r="G459" s="4" t="s">
        <v>177</v>
      </c>
      <c r="H459" s="4" t="s">
        <v>178</v>
      </c>
      <c r="I459" s="4"/>
      <c r="J459" s="4"/>
      <c r="K459" s="4">
        <v>215</v>
      </c>
      <c r="L459" s="4">
        <v>17</v>
      </c>
      <c r="M459" s="4">
        <v>3</v>
      </c>
      <c r="N459" s="4" t="s">
        <v>3</v>
      </c>
      <c r="O459" s="4">
        <v>2</v>
      </c>
      <c r="P459" s="4"/>
      <c r="Q459" s="4"/>
      <c r="R459" s="4"/>
      <c r="S459" s="4"/>
      <c r="T459" s="4"/>
      <c r="U459" s="4"/>
      <c r="V459" s="4"/>
      <c r="W459" s="4">
        <v>0</v>
      </c>
      <c r="X459" s="4">
        <v>1</v>
      </c>
      <c r="Y459" s="4">
        <v>0</v>
      </c>
      <c r="Z459" s="4"/>
      <c r="AA459" s="4"/>
      <c r="AB459" s="4"/>
    </row>
    <row r="460" spans="1:28" x14ac:dyDescent="0.2">
      <c r="A460" s="4">
        <v>50</v>
      </c>
      <c r="B460" s="4">
        <v>0</v>
      </c>
      <c r="C460" s="4">
        <v>0</v>
      </c>
      <c r="D460" s="4">
        <v>1</v>
      </c>
      <c r="E460" s="4">
        <v>217</v>
      </c>
      <c r="F460" s="4">
        <f>ROUND(Source!AU441,O460)</f>
        <v>2042562.97</v>
      </c>
      <c r="G460" s="4" t="s">
        <v>179</v>
      </c>
      <c r="H460" s="4" t="s">
        <v>180</v>
      </c>
      <c r="I460" s="4"/>
      <c r="J460" s="4"/>
      <c r="K460" s="4">
        <v>217</v>
      </c>
      <c r="L460" s="4">
        <v>18</v>
      </c>
      <c r="M460" s="4">
        <v>3</v>
      </c>
      <c r="N460" s="4" t="s">
        <v>3</v>
      </c>
      <c r="O460" s="4">
        <v>2</v>
      </c>
      <c r="P460" s="4"/>
      <c r="Q460" s="4"/>
      <c r="R460" s="4"/>
      <c r="S460" s="4"/>
      <c r="T460" s="4"/>
      <c r="U460" s="4"/>
      <c r="V460" s="4"/>
      <c r="W460" s="4">
        <v>2042562.97</v>
      </c>
      <c r="X460" s="4">
        <v>1</v>
      </c>
      <c r="Y460" s="4">
        <v>2042562.97</v>
      </c>
      <c r="Z460" s="4"/>
      <c r="AA460" s="4"/>
      <c r="AB460" s="4"/>
    </row>
    <row r="461" spans="1:28" x14ac:dyDescent="0.2">
      <c r="A461" s="4">
        <v>50</v>
      </c>
      <c r="B461" s="4">
        <v>0</v>
      </c>
      <c r="C461" s="4">
        <v>0</v>
      </c>
      <c r="D461" s="4">
        <v>1</v>
      </c>
      <c r="E461" s="4">
        <v>230</v>
      </c>
      <c r="F461" s="4">
        <f>ROUND(Source!BA441,O461)</f>
        <v>0</v>
      </c>
      <c r="G461" s="4" t="s">
        <v>181</v>
      </c>
      <c r="H461" s="4" t="s">
        <v>182</v>
      </c>
      <c r="I461" s="4"/>
      <c r="J461" s="4"/>
      <c r="K461" s="4">
        <v>230</v>
      </c>
      <c r="L461" s="4">
        <v>19</v>
      </c>
      <c r="M461" s="4">
        <v>3</v>
      </c>
      <c r="N461" s="4" t="s">
        <v>3</v>
      </c>
      <c r="O461" s="4">
        <v>2</v>
      </c>
      <c r="P461" s="4"/>
      <c r="Q461" s="4"/>
      <c r="R461" s="4"/>
      <c r="S461" s="4"/>
      <c r="T461" s="4"/>
      <c r="U461" s="4"/>
      <c r="V461" s="4"/>
      <c r="W461" s="4">
        <v>0</v>
      </c>
      <c r="X461" s="4">
        <v>1</v>
      </c>
      <c r="Y461" s="4">
        <v>0</v>
      </c>
      <c r="Z461" s="4"/>
      <c r="AA461" s="4"/>
      <c r="AB461" s="4"/>
    </row>
    <row r="462" spans="1:28" x14ac:dyDescent="0.2">
      <c r="A462" s="4">
        <v>50</v>
      </c>
      <c r="B462" s="4">
        <v>0</v>
      </c>
      <c r="C462" s="4">
        <v>0</v>
      </c>
      <c r="D462" s="4">
        <v>1</v>
      </c>
      <c r="E462" s="4">
        <v>206</v>
      </c>
      <c r="F462" s="4">
        <f>ROUND(Source!T441,O462)</f>
        <v>0</v>
      </c>
      <c r="G462" s="4" t="s">
        <v>183</v>
      </c>
      <c r="H462" s="4" t="s">
        <v>184</v>
      </c>
      <c r="I462" s="4"/>
      <c r="J462" s="4"/>
      <c r="K462" s="4">
        <v>206</v>
      </c>
      <c r="L462" s="4">
        <v>20</v>
      </c>
      <c r="M462" s="4">
        <v>3</v>
      </c>
      <c r="N462" s="4" t="s">
        <v>3</v>
      </c>
      <c r="O462" s="4">
        <v>2</v>
      </c>
      <c r="P462" s="4"/>
      <c r="Q462" s="4"/>
      <c r="R462" s="4"/>
      <c r="S462" s="4"/>
      <c r="T462" s="4"/>
      <c r="U462" s="4"/>
      <c r="V462" s="4"/>
      <c r="W462" s="4">
        <v>0</v>
      </c>
      <c r="X462" s="4">
        <v>1</v>
      </c>
      <c r="Y462" s="4">
        <v>0</v>
      </c>
      <c r="Z462" s="4"/>
      <c r="AA462" s="4"/>
      <c r="AB462" s="4"/>
    </row>
    <row r="463" spans="1:28" x14ac:dyDescent="0.2">
      <c r="A463" s="4">
        <v>50</v>
      </c>
      <c r="B463" s="4">
        <v>0</v>
      </c>
      <c r="C463" s="4">
        <v>0</v>
      </c>
      <c r="D463" s="4">
        <v>1</v>
      </c>
      <c r="E463" s="4">
        <v>207</v>
      </c>
      <c r="F463" s="4">
        <f>Source!U441</f>
        <v>1800.07188</v>
      </c>
      <c r="G463" s="4" t="s">
        <v>185</v>
      </c>
      <c r="H463" s="4" t="s">
        <v>186</v>
      </c>
      <c r="I463" s="4"/>
      <c r="J463" s="4"/>
      <c r="K463" s="4">
        <v>207</v>
      </c>
      <c r="L463" s="4">
        <v>21</v>
      </c>
      <c r="M463" s="4">
        <v>3</v>
      </c>
      <c r="N463" s="4" t="s">
        <v>3</v>
      </c>
      <c r="O463" s="4">
        <v>-1</v>
      </c>
      <c r="P463" s="4"/>
      <c r="Q463" s="4"/>
      <c r="R463" s="4"/>
      <c r="S463" s="4"/>
      <c r="T463" s="4"/>
      <c r="U463" s="4"/>
      <c r="V463" s="4"/>
      <c r="W463" s="4">
        <v>1800.0718800000002</v>
      </c>
      <c r="X463" s="4">
        <v>1</v>
      </c>
      <c r="Y463" s="4">
        <v>1800.0718800000002</v>
      </c>
      <c r="Z463" s="4"/>
      <c r="AA463" s="4"/>
      <c r="AB463" s="4"/>
    </row>
    <row r="464" spans="1:28" x14ac:dyDescent="0.2">
      <c r="A464" s="4">
        <v>50</v>
      </c>
      <c r="B464" s="4">
        <v>0</v>
      </c>
      <c r="C464" s="4">
        <v>0</v>
      </c>
      <c r="D464" s="4">
        <v>1</v>
      </c>
      <c r="E464" s="4">
        <v>208</v>
      </c>
      <c r="F464" s="4">
        <f>Source!V441</f>
        <v>0</v>
      </c>
      <c r="G464" s="4" t="s">
        <v>187</v>
      </c>
      <c r="H464" s="4" t="s">
        <v>188</v>
      </c>
      <c r="I464" s="4"/>
      <c r="J464" s="4"/>
      <c r="K464" s="4">
        <v>208</v>
      </c>
      <c r="L464" s="4">
        <v>22</v>
      </c>
      <c r="M464" s="4">
        <v>3</v>
      </c>
      <c r="N464" s="4" t="s">
        <v>3</v>
      </c>
      <c r="O464" s="4">
        <v>-1</v>
      </c>
      <c r="P464" s="4"/>
      <c r="Q464" s="4"/>
      <c r="R464" s="4"/>
      <c r="S464" s="4"/>
      <c r="T464" s="4"/>
      <c r="U464" s="4"/>
      <c r="V464" s="4"/>
      <c r="W464" s="4">
        <v>0</v>
      </c>
      <c r="X464" s="4">
        <v>1</v>
      </c>
      <c r="Y464" s="4">
        <v>0</v>
      </c>
      <c r="Z464" s="4"/>
      <c r="AA464" s="4"/>
      <c r="AB464" s="4"/>
    </row>
    <row r="465" spans="1:28" x14ac:dyDescent="0.2">
      <c r="A465" s="4">
        <v>50</v>
      </c>
      <c r="B465" s="4">
        <v>0</v>
      </c>
      <c r="C465" s="4">
        <v>0</v>
      </c>
      <c r="D465" s="4">
        <v>1</v>
      </c>
      <c r="E465" s="4">
        <v>209</v>
      </c>
      <c r="F465" s="4">
        <f>ROUND(Source!W441,O465)</f>
        <v>0</v>
      </c>
      <c r="G465" s="4" t="s">
        <v>189</v>
      </c>
      <c r="H465" s="4" t="s">
        <v>190</v>
      </c>
      <c r="I465" s="4"/>
      <c r="J465" s="4"/>
      <c r="K465" s="4">
        <v>209</v>
      </c>
      <c r="L465" s="4">
        <v>23</v>
      </c>
      <c r="M465" s="4">
        <v>3</v>
      </c>
      <c r="N465" s="4" t="s">
        <v>3</v>
      </c>
      <c r="O465" s="4">
        <v>2</v>
      </c>
      <c r="P465" s="4"/>
      <c r="Q465" s="4"/>
      <c r="R465" s="4"/>
      <c r="S465" s="4"/>
      <c r="T465" s="4"/>
      <c r="U465" s="4"/>
      <c r="V465" s="4"/>
      <c r="W465" s="4">
        <v>0</v>
      </c>
      <c r="X465" s="4">
        <v>1</v>
      </c>
      <c r="Y465" s="4">
        <v>0</v>
      </c>
      <c r="Z465" s="4"/>
      <c r="AA465" s="4"/>
      <c r="AB465" s="4"/>
    </row>
    <row r="466" spans="1:28" x14ac:dyDescent="0.2">
      <c r="A466" s="4">
        <v>50</v>
      </c>
      <c r="B466" s="4">
        <v>0</v>
      </c>
      <c r="C466" s="4">
        <v>0</v>
      </c>
      <c r="D466" s="4">
        <v>1</v>
      </c>
      <c r="E466" s="4">
        <v>233</v>
      </c>
      <c r="F466" s="4">
        <f>ROUND(Source!BD441,O466)</f>
        <v>0</v>
      </c>
      <c r="G466" s="4" t="s">
        <v>191</v>
      </c>
      <c r="H466" s="4" t="s">
        <v>192</v>
      </c>
      <c r="I466" s="4"/>
      <c r="J466" s="4"/>
      <c r="K466" s="4">
        <v>233</v>
      </c>
      <c r="L466" s="4">
        <v>24</v>
      </c>
      <c r="M466" s="4">
        <v>3</v>
      </c>
      <c r="N466" s="4" t="s">
        <v>3</v>
      </c>
      <c r="O466" s="4">
        <v>2</v>
      </c>
      <c r="P466" s="4"/>
      <c r="Q466" s="4"/>
      <c r="R466" s="4"/>
      <c r="S466" s="4"/>
      <c r="T466" s="4"/>
      <c r="U466" s="4"/>
      <c r="V466" s="4"/>
      <c r="W466" s="4">
        <v>0</v>
      </c>
      <c r="X466" s="4">
        <v>1</v>
      </c>
      <c r="Y466" s="4">
        <v>0</v>
      </c>
      <c r="Z466" s="4"/>
      <c r="AA466" s="4"/>
      <c r="AB466" s="4"/>
    </row>
    <row r="467" spans="1:28" x14ac:dyDescent="0.2">
      <c r="A467" s="4">
        <v>50</v>
      </c>
      <c r="B467" s="4">
        <v>0</v>
      </c>
      <c r="C467" s="4">
        <v>0</v>
      </c>
      <c r="D467" s="4">
        <v>1</v>
      </c>
      <c r="E467" s="4">
        <v>210</v>
      </c>
      <c r="F467" s="4">
        <f>ROUND(Source!X441,O467)</f>
        <v>778448.26</v>
      </c>
      <c r="G467" s="4" t="s">
        <v>193</v>
      </c>
      <c r="H467" s="4" t="s">
        <v>194</v>
      </c>
      <c r="I467" s="4"/>
      <c r="J467" s="4"/>
      <c r="K467" s="4">
        <v>210</v>
      </c>
      <c r="L467" s="4">
        <v>25</v>
      </c>
      <c r="M467" s="4">
        <v>3</v>
      </c>
      <c r="N467" s="4" t="s">
        <v>3</v>
      </c>
      <c r="O467" s="4">
        <v>2</v>
      </c>
      <c r="P467" s="4"/>
      <c r="Q467" s="4"/>
      <c r="R467" s="4"/>
      <c r="S467" s="4"/>
      <c r="T467" s="4"/>
      <c r="U467" s="4"/>
      <c r="V467" s="4"/>
      <c r="W467" s="4">
        <v>778448.26</v>
      </c>
      <c r="X467" s="4">
        <v>1</v>
      </c>
      <c r="Y467" s="4">
        <v>778448.26</v>
      </c>
      <c r="Z467" s="4"/>
      <c r="AA467" s="4"/>
      <c r="AB467" s="4"/>
    </row>
    <row r="468" spans="1:28" x14ac:dyDescent="0.2">
      <c r="A468" s="4">
        <v>50</v>
      </c>
      <c r="B468" s="4">
        <v>0</v>
      </c>
      <c r="C468" s="4">
        <v>0</v>
      </c>
      <c r="D468" s="4">
        <v>1</v>
      </c>
      <c r="E468" s="4">
        <v>211</v>
      </c>
      <c r="F468" s="4">
        <f>ROUND(Source!Y441,O468)</f>
        <v>111206.91</v>
      </c>
      <c r="G468" s="4" t="s">
        <v>195</v>
      </c>
      <c r="H468" s="4" t="s">
        <v>196</v>
      </c>
      <c r="I468" s="4"/>
      <c r="J468" s="4"/>
      <c r="K468" s="4">
        <v>211</v>
      </c>
      <c r="L468" s="4">
        <v>26</v>
      </c>
      <c r="M468" s="4">
        <v>3</v>
      </c>
      <c r="N468" s="4" t="s">
        <v>3</v>
      </c>
      <c r="O468" s="4">
        <v>2</v>
      </c>
      <c r="P468" s="4"/>
      <c r="Q468" s="4"/>
      <c r="R468" s="4"/>
      <c r="S468" s="4"/>
      <c r="T468" s="4"/>
      <c r="U468" s="4"/>
      <c r="V468" s="4"/>
      <c r="W468" s="4">
        <v>111206.91</v>
      </c>
      <c r="X468" s="4">
        <v>1</v>
      </c>
      <c r="Y468" s="4">
        <v>111206.91</v>
      </c>
      <c r="Z468" s="4"/>
      <c r="AA468" s="4"/>
      <c r="AB468" s="4"/>
    </row>
    <row r="469" spans="1:28" x14ac:dyDescent="0.2">
      <c r="A469" s="4">
        <v>50</v>
      </c>
      <c r="B469" s="4">
        <v>0</v>
      </c>
      <c r="C469" s="4">
        <v>0</v>
      </c>
      <c r="D469" s="4">
        <v>1</v>
      </c>
      <c r="E469" s="4">
        <v>224</v>
      </c>
      <c r="F469" s="4">
        <f>ROUND(Source!AR441,O469)</f>
        <v>2042562.97</v>
      </c>
      <c r="G469" s="4" t="s">
        <v>197</v>
      </c>
      <c r="H469" s="4" t="s">
        <v>198</v>
      </c>
      <c r="I469" s="4"/>
      <c r="J469" s="4"/>
      <c r="K469" s="4">
        <v>224</v>
      </c>
      <c r="L469" s="4">
        <v>27</v>
      </c>
      <c r="M469" s="4">
        <v>3</v>
      </c>
      <c r="N469" s="4" t="s">
        <v>3</v>
      </c>
      <c r="O469" s="4">
        <v>2</v>
      </c>
      <c r="P469" s="4"/>
      <c r="Q469" s="4"/>
      <c r="R469" s="4"/>
      <c r="S469" s="4"/>
      <c r="T469" s="4"/>
      <c r="U469" s="4"/>
      <c r="V469" s="4"/>
      <c r="W469" s="4">
        <v>2042562.97</v>
      </c>
      <c r="X469" s="4">
        <v>1</v>
      </c>
      <c r="Y469" s="4">
        <v>2042562.97</v>
      </c>
      <c r="Z469" s="4"/>
      <c r="AA469" s="4"/>
      <c r="AB469" s="4"/>
    </row>
    <row r="470" spans="1:28" x14ac:dyDescent="0.2">
      <c r="A470" s="4">
        <v>50</v>
      </c>
      <c r="B470" s="4">
        <v>1</v>
      </c>
      <c r="C470" s="4">
        <v>0</v>
      </c>
      <c r="D470" s="4">
        <v>2</v>
      </c>
      <c r="E470" s="4">
        <v>0</v>
      </c>
      <c r="F470" s="4">
        <f>F469</f>
        <v>2042562.97</v>
      </c>
      <c r="G470" s="4" t="s">
        <v>447</v>
      </c>
      <c r="H470" s="4" t="s">
        <v>448</v>
      </c>
      <c r="I470" s="4"/>
      <c r="J470" s="4"/>
      <c r="K470" s="4">
        <v>212</v>
      </c>
      <c r="L470" s="4">
        <v>28</v>
      </c>
      <c r="M470" s="4">
        <v>0</v>
      </c>
      <c r="N470" s="4" t="s">
        <v>3</v>
      </c>
      <c r="O470" s="4">
        <v>-1</v>
      </c>
      <c r="P470" s="4"/>
      <c r="Q470" s="4"/>
      <c r="R470" s="4"/>
      <c r="S470" s="4"/>
      <c r="T470" s="4"/>
      <c r="U470" s="4"/>
      <c r="V470" s="4"/>
      <c r="W470" s="4">
        <v>2042562.97</v>
      </c>
      <c r="X470" s="4">
        <v>1</v>
      </c>
      <c r="Y470" s="4">
        <v>2042562.97</v>
      </c>
      <c r="Z470" s="4"/>
      <c r="AA470" s="4"/>
      <c r="AB470" s="4"/>
    </row>
    <row r="471" spans="1:28" x14ac:dyDescent="0.2">
      <c r="A471" s="4">
        <v>50</v>
      </c>
      <c r="B471" s="4">
        <v>1</v>
      </c>
      <c r="C471" s="4">
        <v>0</v>
      </c>
      <c r="D471" s="4">
        <v>2</v>
      </c>
      <c r="E471" s="4">
        <v>0</v>
      </c>
      <c r="F471" s="4">
        <f>ROUND(F470*0.22,O471)</f>
        <v>449363.85</v>
      </c>
      <c r="G471" s="4" t="s">
        <v>449</v>
      </c>
      <c r="H471" s="4" t="s">
        <v>652</v>
      </c>
      <c r="I471" s="4"/>
      <c r="J471" s="4"/>
      <c r="K471" s="4">
        <v>212</v>
      </c>
      <c r="L471" s="4">
        <v>29</v>
      </c>
      <c r="M471" s="4">
        <v>0</v>
      </c>
      <c r="N471" s="4" t="s">
        <v>3</v>
      </c>
      <c r="O471" s="4">
        <v>2</v>
      </c>
      <c r="P471" s="4"/>
      <c r="Q471" s="4"/>
      <c r="R471" s="4"/>
      <c r="S471" s="4"/>
      <c r="T471" s="4"/>
      <c r="U471" s="4"/>
      <c r="V471" s="4"/>
      <c r="W471" s="4">
        <v>408512.59</v>
      </c>
      <c r="X471" s="4">
        <v>1</v>
      </c>
      <c r="Y471" s="4">
        <v>408512.59</v>
      </c>
      <c r="Z471" s="4"/>
      <c r="AA471" s="4"/>
      <c r="AB471" s="4"/>
    </row>
    <row r="472" spans="1:28" x14ac:dyDescent="0.2">
      <c r="A472" s="4">
        <v>50</v>
      </c>
      <c r="B472" s="4">
        <v>1</v>
      </c>
      <c r="C472" s="4">
        <v>0</v>
      </c>
      <c r="D472" s="4">
        <v>2</v>
      </c>
      <c r="E472" s="4">
        <v>0</v>
      </c>
      <c r="F472" s="4">
        <f>ROUND(F470+F471,O472)</f>
        <v>2491926.8199999998</v>
      </c>
      <c r="G472" s="4" t="s">
        <v>451</v>
      </c>
      <c r="H472" s="4" t="s">
        <v>452</v>
      </c>
      <c r="I472" s="4"/>
      <c r="J472" s="4"/>
      <c r="K472" s="4">
        <v>212</v>
      </c>
      <c r="L472" s="4">
        <v>30</v>
      </c>
      <c r="M472" s="4">
        <v>0</v>
      </c>
      <c r="N472" s="4" t="s">
        <v>3</v>
      </c>
      <c r="O472" s="4">
        <v>2</v>
      </c>
      <c r="P472" s="4"/>
      <c r="Q472" s="4"/>
      <c r="R472" s="4"/>
      <c r="S472" s="4"/>
      <c r="T472" s="4"/>
      <c r="U472" s="4"/>
      <c r="V472" s="4"/>
      <c r="W472" s="4">
        <v>2451075.56</v>
      </c>
      <c r="X472" s="4">
        <v>1</v>
      </c>
      <c r="Y472" s="4">
        <v>2451075.56</v>
      </c>
      <c r="Z472" s="4"/>
      <c r="AA472" s="4"/>
      <c r="AB472" s="4"/>
    </row>
    <row r="474" spans="1:28" x14ac:dyDescent="0.2">
      <c r="A474" s="5">
        <v>61</v>
      </c>
      <c r="B474" s="5"/>
      <c r="C474" s="5"/>
      <c r="D474" s="5"/>
      <c r="E474" s="5"/>
      <c r="F474" s="5">
        <v>0</v>
      </c>
      <c r="G474" s="5" t="s">
        <v>3</v>
      </c>
      <c r="H474" s="5" t="s">
        <v>3</v>
      </c>
    </row>
    <row r="475" spans="1:28" x14ac:dyDescent="0.2">
      <c r="A475" s="5">
        <v>61</v>
      </c>
      <c r="B475" s="5"/>
      <c r="C475" s="5"/>
      <c r="D475" s="5"/>
      <c r="E475" s="5"/>
      <c r="F475" s="5">
        <v>0</v>
      </c>
      <c r="G475" s="5" t="s">
        <v>453</v>
      </c>
      <c r="H475" s="5" t="s">
        <v>454</v>
      </c>
    </row>
    <row r="478" spans="1:28" x14ac:dyDescent="0.2">
      <c r="A478">
        <v>-1</v>
      </c>
    </row>
    <row r="480" spans="1:28" x14ac:dyDescent="0.2">
      <c r="A480" s="3">
        <v>75</v>
      </c>
      <c r="B480" s="3" t="s">
        <v>455</v>
      </c>
      <c r="C480" s="3">
        <v>2025</v>
      </c>
      <c r="D480" s="3">
        <v>0</v>
      </c>
      <c r="E480" s="3">
        <v>10</v>
      </c>
      <c r="F480" s="3">
        <v>0</v>
      </c>
      <c r="G480" s="3">
        <v>0</v>
      </c>
      <c r="H480" s="3">
        <v>1</v>
      </c>
      <c r="I480" s="3">
        <v>0</v>
      </c>
      <c r="J480" s="3">
        <v>1</v>
      </c>
      <c r="K480" s="3">
        <v>78</v>
      </c>
      <c r="L480" s="3">
        <v>30</v>
      </c>
      <c r="M480" s="3">
        <v>0</v>
      </c>
      <c r="N480" s="3">
        <v>1473083510</v>
      </c>
      <c r="O480" s="3">
        <v>1</v>
      </c>
    </row>
    <row r="484" spans="1:5" x14ac:dyDescent="0.2">
      <c r="A484">
        <v>65</v>
      </c>
      <c r="C484">
        <v>1</v>
      </c>
      <c r="D484">
        <v>0</v>
      </c>
      <c r="E484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456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997253121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54</v>
      </c>
      <c r="C12" s="1">
        <v>0</v>
      </c>
      <c r="D12" s="1"/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1473083510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11</v>
      </c>
      <c r="D16" s="6" t="s">
        <v>12</v>
      </c>
      <c r="E16" s="7">
        <f>ROUND((Source!F428)/1000,2)</f>
        <v>0</v>
      </c>
      <c r="F16" s="7">
        <f>ROUND((Source!F429)/1000,2)</f>
        <v>0</v>
      </c>
      <c r="G16" s="7">
        <f>ROUND((Source!F420)/1000,2)</f>
        <v>0</v>
      </c>
      <c r="H16" s="7">
        <f>ROUND((Source!F430)/1000+(Source!F431)/1000,2)</f>
        <v>2042.56</v>
      </c>
      <c r="I16" s="7">
        <f>E16+F16+G16+H16</f>
        <v>2042.56</v>
      </c>
      <c r="J16" s="7">
        <f>ROUND((Source!F426+Source!F425)/1000,2)</f>
        <v>1121.8900000000001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1142301.3700000001</v>
      </c>
      <c r="AU16" s="7">
        <v>14447.46</v>
      </c>
      <c r="AV16" s="7">
        <v>0</v>
      </c>
      <c r="AW16" s="7">
        <v>0</v>
      </c>
      <c r="AX16" s="7">
        <v>0</v>
      </c>
      <c r="AY16" s="7">
        <v>15784.98</v>
      </c>
      <c r="AZ16" s="7">
        <v>9820.77</v>
      </c>
      <c r="BA16" s="7">
        <v>1112068.93</v>
      </c>
      <c r="BB16" s="7">
        <v>0</v>
      </c>
      <c r="BC16" s="7">
        <v>0</v>
      </c>
      <c r="BD16" s="7">
        <v>2042562.97</v>
      </c>
      <c r="BE16" s="7">
        <v>0</v>
      </c>
      <c r="BF16" s="7">
        <v>1800.0718800000002</v>
      </c>
      <c r="BG16" s="7">
        <v>0</v>
      </c>
      <c r="BH16" s="7">
        <v>0</v>
      </c>
      <c r="BI16" s="7">
        <v>778448.26</v>
      </c>
      <c r="BJ16" s="7">
        <v>111206.91</v>
      </c>
      <c r="BK16" s="7">
        <v>2042562.97</v>
      </c>
    </row>
    <row r="18" spans="1:19" x14ac:dyDescent="0.2">
      <c r="A18">
        <v>51</v>
      </c>
      <c r="E18" s="5">
        <f>SUMIF(A16:A17,3,E16:E17)</f>
        <v>0</v>
      </c>
      <c r="F18" s="5">
        <f>SUMIF(A16:A17,3,F16:F17)</f>
        <v>0</v>
      </c>
      <c r="G18" s="5">
        <f>SUMIF(A16:A17,3,G16:G17)</f>
        <v>0</v>
      </c>
      <c r="H18" s="5">
        <f>SUMIF(A16:A17,3,H16:H17)</f>
        <v>2042.56</v>
      </c>
      <c r="I18" s="5">
        <f>SUMIF(A16:A17,3,I16:I17)</f>
        <v>2042.56</v>
      </c>
      <c r="J18" s="5">
        <f>SUMIF(A16:A17,3,J16:J17)</f>
        <v>1121.8900000000001</v>
      </c>
      <c r="K18" s="5"/>
      <c r="L18" s="5"/>
      <c r="M18" s="5"/>
      <c r="N18" s="5"/>
      <c r="O18" s="5"/>
      <c r="P18" s="5"/>
      <c r="Q18" s="5"/>
      <c r="R18" s="5"/>
      <c r="S18" s="5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1142301.3700000001</v>
      </c>
      <c r="G20" s="4" t="s">
        <v>145</v>
      </c>
      <c r="H20" s="4" t="s">
        <v>146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14447.46</v>
      </c>
      <c r="G21" s="4" t="s">
        <v>147</v>
      </c>
      <c r="H21" s="4" t="s">
        <v>148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149</v>
      </c>
      <c r="H22" s="4" t="s">
        <v>150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14447.46</v>
      </c>
      <c r="G23" s="4" t="s">
        <v>151</v>
      </c>
      <c r="H23" s="4" t="s">
        <v>152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14447.46</v>
      </c>
      <c r="G24" s="4" t="s">
        <v>153</v>
      </c>
      <c r="H24" s="4" t="s">
        <v>154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155</v>
      </c>
      <c r="H25" s="4" t="s">
        <v>156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14447.46</v>
      </c>
      <c r="G26" s="4" t="s">
        <v>157</v>
      </c>
      <c r="H26" s="4" t="s">
        <v>158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159</v>
      </c>
      <c r="H27" s="4" t="s">
        <v>160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161</v>
      </c>
      <c r="H28" s="4" t="s">
        <v>162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163</v>
      </c>
      <c r="H29" s="4" t="s">
        <v>164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15784.98</v>
      </c>
      <c r="G30" s="4" t="s">
        <v>165</v>
      </c>
      <c r="H30" s="4" t="s">
        <v>166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167</v>
      </c>
      <c r="H31" s="4" t="s">
        <v>168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9820.77</v>
      </c>
      <c r="G32" s="4" t="s">
        <v>169</v>
      </c>
      <c r="H32" s="4" t="s">
        <v>170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1112068.93</v>
      </c>
      <c r="G33" s="4" t="s">
        <v>171</v>
      </c>
      <c r="H33" s="4" t="s">
        <v>172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173</v>
      </c>
      <c r="H34" s="4" t="s">
        <v>174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175</v>
      </c>
      <c r="H35" s="4" t="s">
        <v>176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177</v>
      </c>
      <c r="H36" s="4" t="s">
        <v>178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2042562.97</v>
      </c>
      <c r="G37" s="4" t="s">
        <v>179</v>
      </c>
      <c r="H37" s="4" t="s">
        <v>180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181</v>
      </c>
      <c r="H38" s="4" t="s">
        <v>182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183</v>
      </c>
      <c r="H39" s="4" t="s">
        <v>184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1800.0718800000002</v>
      </c>
      <c r="G40" s="4" t="s">
        <v>185</v>
      </c>
      <c r="H40" s="4" t="s">
        <v>186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187</v>
      </c>
      <c r="H41" s="4" t="s">
        <v>188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189</v>
      </c>
      <c r="H42" s="4" t="s">
        <v>190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191</v>
      </c>
      <c r="H43" s="4" t="s">
        <v>192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778448.26</v>
      </c>
      <c r="G44" s="4" t="s">
        <v>193</v>
      </c>
      <c r="H44" s="4" t="s">
        <v>194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111206.91</v>
      </c>
      <c r="G45" s="4" t="s">
        <v>195</v>
      </c>
      <c r="H45" s="4" t="s">
        <v>196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2042562.97</v>
      </c>
      <c r="G46" s="4" t="s">
        <v>197</v>
      </c>
      <c r="H46" s="4" t="s">
        <v>198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2042562.97</v>
      </c>
      <c r="G47" s="4" t="s">
        <v>447</v>
      </c>
      <c r="H47" s="4" t="s">
        <v>448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-1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408512.59</v>
      </c>
      <c r="G48" s="4" t="s">
        <v>449</v>
      </c>
      <c r="H48" s="4" t="s">
        <v>450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16" x14ac:dyDescent="0.2">
      <c r="A49" s="4">
        <v>50</v>
      </c>
      <c r="B49" s="4">
        <v>1</v>
      </c>
      <c r="C49" s="4">
        <v>0</v>
      </c>
      <c r="D49" s="4">
        <v>2</v>
      </c>
      <c r="E49" s="4">
        <v>0</v>
      </c>
      <c r="F49" s="4">
        <v>2451075.56</v>
      </c>
      <c r="G49" s="4" t="s">
        <v>451</v>
      </c>
      <c r="H49" s="4" t="s">
        <v>452</v>
      </c>
      <c r="I49" s="4"/>
      <c r="J49" s="4"/>
      <c r="K49" s="4">
        <v>212</v>
      </c>
      <c r="L49" s="4">
        <v>30</v>
      </c>
      <c r="M49" s="4">
        <v>0</v>
      </c>
      <c r="N49" s="4" t="s">
        <v>3</v>
      </c>
      <c r="O49" s="4">
        <v>2</v>
      </c>
      <c r="P49" s="4"/>
    </row>
    <row r="51" spans="1:16" x14ac:dyDescent="0.2">
      <c r="A51">
        <v>-1</v>
      </c>
    </row>
    <row r="54" spans="1:16" x14ac:dyDescent="0.2">
      <c r="A54" s="3">
        <v>75</v>
      </c>
      <c r="B54" s="3" t="s">
        <v>455</v>
      </c>
      <c r="C54" s="3">
        <v>2025</v>
      </c>
      <c r="D54" s="3">
        <v>0</v>
      </c>
      <c r="E54" s="3">
        <v>10</v>
      </c>
      <c r="F54" s="3">
        <v>0</v>
      </c>
      <c r="G54" s="3">
        <v>0</v>
      </c>
      <c r="H54" s="3">
        <v>1</v>
      </c>
      <c r="I54" s="3">
        <v>0</v>
      </c>
      <c r="J54" s="3">
        <v>1</v>
      </c>
      <c r="K54" s="3">
        <v>78</v>
      </c>
      <c r="L54" s="3">
        <v>30</v>
      </c>
      <c r="M54" s="3">
        <v>0</v>
      </c>
      <c r="N54" s="3">
        <v>1473083510</v>
      </c>
      <c r="O54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O525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ROW(Source!A28)</f>
        <v>28</v>
      </c>
      <c r="B1">
        <v>1473083510</v>
      </c>
      <c r="C1">
        <v>1473083805</v>
      </c>
      <c r="D1">
        <v>1441819193</v>
      </c>
      <c r="E1">
        <v>15514512</v>
      </c>
      <c r="F1">
        <v>1</v>
      </c>
      <c r="G1">
        <v>15514512</v>
      </c>
      <c r="H1">
        <v>1</v>
      </c>
      <c r="I1" t="s">
        <v>457</v>
      </c>
      <c r="J1" t="s">
        <v>3</v>
      </c>
      <c r="K1" t="s">
        <v>458</v>
      </c>
      <c r="L1">
        <v>1191</v>
      </c>
      <c r="N1">
        <v>1013</v>
      </c>
      <c r="O1" t="s">
        <v>459</v>
      </c>
      <c r="P1" t="s">
        <v>459</v>
      </c>
      <c r="Q1">
        <v>1</v>
      </c>
      <c r="W1">
        <v>0</v>
      </c>
      <c r="X1">
        <v>476480486</v>
      </c>
      <c r="Y1">
        <f t="shared" ref="Y1:Y32" si="0">AT1</f>
        <v>1.75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1.75</v>
      </c>
      <c r="AU1" t="s">
        <v>3</v>
      </c>
      <c r="AV1">
        <v>1</v>
      </c>
      <c r="AW1">
        <v>2</v>
      </c>
      <c r="AX1">
        <v>1473417532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ROUND(AT1*Source!I28*AH1*AL1,2)</f>
        <v>0</v>
      </c>
      <c r="CV1">
        <f>ROUND(Y1*Source!I28,9)</f>
        <v>3.5</v>
      </c>
      <c r="CW1">
        <v>0</v>
      </c>
      <c r="CX1">
        <f>ROUND(Y1*Source!I28,9)</f>
        <v>3.5</v>
      </c>
      <c r="CY1">
        <f>AD1</f>
        <v>0</v>
      </c>
      <c r="CZ1">
        <f>AH1</f>
        <v>0</v>
      </c>
      <c r="DA1">
        <f>AL1</f>
        <v>1</v>
      </c>
      <c r="DB1">
        <f t="shared" ref="DB1:DB32" si="1">ROUND(ROUND(AT1*CZ1,2),6)</f>
        <v>0</v>
      </c>
      <c r="DC1">
        <f t="shared" ref="DC1:DC32" si="2">ROUND(ROUND(AT1*AG1,2),6)</f>
        <v>0</v>
      </c>
      <c r="DD1" t="s">
        <v>3</v>
      </c>
      <c r="DE1" t="s">
        <v>3</v>
      </c>
      <c r="DF1">
        <f t="shared" ref="DF1:DF64" si="3">ROUND(ROUND(AE1,2)*CX1,2)</f>
        <v>0</v>
      </c>
      <c r="DG1">
        <f t="shared" ref="DG1:DG64" si="4">ROUND(ROUND(AF1,2)*CX1,2)</f>
        <v>0</v>
      </c>
      <c r="DH1">
        <f t="shared" ref="DH1:DH64" si="5">ROUND(ROUND(AG1,2)*CX1,2)</f>
        <v>0</v>
      </c>
      <c r="DI1">
        <f t="shared" ref="DI1:DI64" si="6">ROUND(ROUND(AH1,2)*CX1,2)</f>
        <v>0</v>
      </c>
      <c r="DJ1">
        <f>DI1</f>
        <v>0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ROW(Source!A28)</f>
        <v>28</v>
      </c>
      <c r="B2">
        <v>1473083510</v>
      </c>
      <c r="C2">
        <v>1473083805</v>
      </c>
      <c r="D2">
        <v>1441834258</v>
      </c>
      <c r="E2">
        <v>1</v>
      </c>
      <c r="F2">
        <v>1</v>
      </c>
      <c r="G2">
        <v>15514512</v>
      </c>
      <c r="H2">
        <v>2</v>
      </c>
      <c r="I2" t="s">
        <v>460</v>
      </c>
      <c r="J2" t="s">
        <v>461</v>
      </c>
      <c r="K2" t="s">
        <v>462</v>
      </c>
      <c r="L2">
        <v>1368</v>
      </c>
      <c r="N2">
        <v>1011</v>
      </c>
      <c r="O2" t="s">
        <v>463</v>
      </c>
      <c r="P2" t="s">
        <v>463</v>
      </c>
      <c r="Q2">
        <v>1</v>
      </c>
      <c r="W2">
        <v>0</v>
      </c>
      <c r="X2">
        <v>1077756263</v>
      </c>
      <c r="Y2">
        <f t="shared" si="0"/>
        <v>1.083</v>
      </c>
      <c r="AA2">
        <v>0</v>
      </c>
      <c r="AB2">
        <v>1303.01</v>
      </c>
      <c r="AC2">
        <v>826.2</v>
      </c>
      <c r="AD2">
        <v>0</v>
      </c>
      <c r="AE2">
        <v>0</v>
      </c>
      <c r="AF2">
        <v>1303.01</v>
      </c>
      <c r="AG2">
        <v>826.2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1.083</v>
      </c>
      <c r="AU2" t="s">
        <v>3</v>
      </c>
      <c r="AV2">
        <v>0</v>
      </c>
      <c r="AW2">
        <v>2</v>
      </c>
      <c r="AX2">
        <v>1473417533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ROUND(Y2*Source!I28*DO2,9)</f>
        <v>0</v>
      </c>
      <c r="CX2">
        <f>ROUND(Y2*Source!I28,9)</f>
        <v>2.1659999999999999</v>
      </c>
      <c r="CY2">
        <f>AB2</f>
        <v>1303.01</v>
      </c>
      <c r="CZ2">
        <f>AF2</f>
        <v>1303.01</v>
      </c>
      <c r="DA2">
        <f>AJ2</f>
        <v>1</v>
      </c>
      <c r="DB2">
        <f t="shared" si="1"/>
        <v>1411.16</v>
      </c>
      <c r="DC2">
        <f t="shared" si="2"/>
        <v>894.77</v>
      </c>
      <c r="DD2" t="s">
        <v>3</v>
      </c>
      <c r="DE2" t="s">
        <v>3</v>
      </c>
      <c r="DF2">
        <f t="shared" si="3"/>
        <v>0</v>
      </c>
      <c r="DG2">
        <f t="shared" si="4"/>
        <v>2822.32</v>
      </c>
      <c r="DH2">
        <f t="shared" si="5"/>
        <v>1789.55</v>
      </c>
      <c r="DI2">
        <f t="shared" si="6"/>
        <v>0</v>
      </c>
      <c r="DJ2">
        <f>DG2</f>
        <v>2822.32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ROW(Source!A28)</f>
        <v>28</v>
      </c>
      <c r="B3">
        <v>1473083510</v>
      </c>
      <c r="C3">
        <v>1473083805</v>
      </c>
      <c r="D3">
        <v>1441836235</v>
      </c>
      <c r="E3">
        <v>1</v>
      </c>
      <c r="F3">
        <v>1</v>
      </c>
      <c r="G3">
        <v>15514512</v>
      </c>
      <c r="H3">
        <v>3</v>
      </c>
      <c r="I3" t="s">
        <v>464</v>
      </c>
      <c r="J3" t="s">
        <v>465</v>
      </c>
      <c r="K3" t="s">
        <v>466</v>
      </c>
      <c r="L3">
        <v>1346</v>
      </c>
      <c r="N3">
        <v>1009</v>
      </c>
      <c r="O3" t="s">
        <v>467</v>
      </c>
      <c r="P3" t="s">
        <v>467</v>
      </c>
      <c r="Q3">
        <v>1</v>
      </c>
      <c r="W3">
        <v>0</v>
      </c>
      <c r="X3">
        <v>-1595335418</v>
      </c>
      <c r="Y3">
        <f t="shared" si="0"/>
        <v>0.02</v>
      </c>
      <c r="AA3">
        <v>31.49</v>
      </c>
      <c r="AB3">
        <v>0</v>
      </c>
      <c r="AC3">
        <v>0</v>
      </c>
      <c r="AD3">
        <v>0</v>
      </c>
      <c r="AE3">
        <v>31.49</v>
      </c>
      <c r="AF3">
        <v>0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0.02</v>
      </c>
      <c r="AU3" t="s">
        <v>3</v>
      </c>
      <c r="AV3">
        <v>0</v>
      </c>
      <c r="AW3">
        <v>2</v>
      </c>
      <c r="AX3">
        <v>1473417534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v>0</v>
      </c>
      <c r="CX3">
        <f>ROUND(Y3*Source!I28,9)</f>
        <v>0.04</v>
      </c>
      <c r="CY3">
        <f>AA3</f>
        <v>31.49</v>
      </c>
      <c r="CZ3">
        <f>AE3</f>
        <v>31.49</v>
      </c>
      <c r="DA3">
        <f>AI3</f>
        <v>1</v>
      </c>
      <c r="DB3">
        <f t="shared" si="1"/>
        <v>0.63</v>
      </c>
      <c r="DC3">
        <f t="shared" si="2"/>
        <v>0</v>
      </c>
      <c r="DD3" t="s">
        <v>3</v>
      </c>
      <c r="DE3" t="s">
        <v>3</v>
      </c>
      <c r="DF3">
        <f t="shared" si="3"/>
        <v>1.26</v>
      </c>
      <c r="DG3">
        <f t="shared" si="4"/>
        <v>0</v>
      </c>
      <c r="DH3">
        <f t="shared" si="5"/>
        <v>0</v>
      </c>
      <c r="DI3">
        <f t="shared" si="6"/>
        <v>0</v>
      </c>
      <c r="DJ3">
        <f>DF3</f>
        <v>1.26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ROW(Source!A30)</f>
        <v>30</v>
      </c>
      <c r="B4">
        <v>1473083510</v>
      </c>
      <c r="C4">
        <v>1473083816</v>
      </c>
      <c r="D4">
        <v>1441819193</v>
      </c>
      <c r="E4">
        <v>15514512</v>
      </c>
      <c r="F4">
        <v>1</v>
      </c>
      <c r="G4">
        <v>15514512</v>
      </c>
      <c r="H4">
        <v>1</v>
      </c>
      <c r="I4" t="s">
        <v>457</v>
      </c>
      <c r="J4" t="s">
        <v>3</v>
      </c>
      <c r="K4" t="s">
        <v>458</v>
      </c>
      <c r="L4">
        <v>1191</v>
      </c>
      <c r="N4">
        <v>1013</v>
      </c>
      <c r="O4" t="s">
        <v>459</v>
      </c>
      <c r="P4" t="s">
        <v>459</v>
      </c>
      <c r="Q4">
        <v>1</v>
      </c>
      <c r="W4">
        <v>0</v>
      </c>
      <c r="X4">
        <v>476480486</v>
      </c>
      <c r="Y4">
        <f t="shared" si="0"/>
        <v>0.56000000000000005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0.56000000000000005</v>
      </c>
      <c r="AU4" t="s">
        <v>3</v>
      </c>
      <c r="AV4">
        <v>1</v>
      </c>
      <c r="AW4">
        <v>2</v>
      </c>
      <c r="AX4">
        <v>1473417538</v>
      </c>
      <c r="AY4">
        <v>1</v>
      </c>
      <c r="AZ4">
        <v>6144</v>
      </c>
      <c r="BA4">
        <v>7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U4">
        <f>ROUND(AT4*Source!I30*AH4*AL4,2)</f>
        <v>0</v>
      </c>
      <c r="CV4">
        <f>ROUND(Y4*Source!I30,9)</f>
        <v>0.56000000000000005</v>
      </c>
      <c r="CW4">
        <v>0</v>
      </c>
      <c r="CX4">
        <f>ROUND(Y4*Source!I30,9)</f>
        <v>0.56000000000000005</v>
      </c>
      <c r="CY4">
        <f>AD4</f>
        <v>0</v>
      </c>
      <c r="CZ4">
        <f>AH4</f>
        <v>0</v>
      </c>
      <c r="DA4">
        <f>AL4</f>
        <v>1</v>
      </c>
      <c r="DB4">
        <f t="shared" si="1"/>
        <v>0</v>
      </c>
      <c r="DC4">
        <f t="shared" si="2"/>
        <v>0</v>
      </c>
      <c r="DD4" t="s">
        <v>3</v>
      </c>
      <c r="DE4" t="s">
        <v>3</v>
      </c>
      <c r="DF4">
        <f t="shared" si="3"/>
        <v>0</v>
      </c>
      <c r="DG4">
        <f t="shared" si="4"/>
        <v>0</v>
      </c>
      <c r="DH4">
        <f t="shared" si="5"/>
        <v>0</v>
      </c>
      <c r="DI4">
        <f t="shared" si="6"/>
        <v>0</v>
      </c>
      <c r="DJ4">
        <f>DI4</f>
        <v>0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ROW(Source!A31)</f>
        <v>31</v>
      </c>
      <c r="B5">
        <v>1473083510</v>
      </c>
      <c r="C5">
        <v>1473083821</v>
      </c>
      <c r="D5">
        <v>1441819193</v>
      </c>
      <c r="E5">
        <v>15514512</v>
      </c>
      <c r="F5">
        <v>1</v>
      </c>
      <c r="G5">
        <v>15514512</v>
      </c>
      <c r="H5">
        <v>1</v>
      </c>
      <c r="I5" t="s">
        <v>457</v>
      </c>
      <c r="J5" t="s">
        <v>3</v>
      </c>
      <c r="K5" t="s">
        <v>458</v>
      </c>
      <c r="L5">
        <v>1191</v>
      </c>
      <c r="N5">
        <v>1013</v>
      </c>
      <c r="O5" t="s">
        <v>459</v>
      </c>
      <c r="P5" t="s">
        <v>459</v>
      </c>
      <c r="Q5">
        <v>1</v>
      </c>
      <c r="W5">
        <v>0</v>
      </c>
      <c r="X5">
        <v>476480486</v>
      </c>
      <c r="Y5">
        <f t="shared" si="0"/>
        <v>1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1</v>
      </c>
      <c r="AU5" t="s">
        <v>3</v>
      </c>
      <c r="AV5">
        <v>1</v>
      </c>
      <c r="AW5">
        <v>2</v>
      </c>
      <c r="AX5">
        <v>1473417541</v>
      </c>
      <c r="AY5">
        <v>1</v>
      </c>
      <c r="AZ5">
        <v>0</v>
      </c>
      <c r="BA5">
        <v>10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U5">
        <f>ROUND(AT5*Source!I31*AH5*AL5,2)</f>
        <v>0</v>
      </c>
      <c r="CV5">
        <f>ROUND(Y5*Source!I31,9)</f>
        <v>1</v>
      </c>
      <c r="CW5">
        <v>0</v>
      </c>
      <c r="CX5">
        <f>ROUND(Y5*Source!I31,9)</f>
        <v>1</v>
      </c>
      <c r="CY5">
        <f>AD5</f>
        <v>0</v>
      </c>
      <c r="CZ5">
        <f>AH5</f>
        <v>0</v>
      </c>
      <c r="DA5">
        <f>AL5</f>
        <v>1</v>
      </c>
      <c r="DB5">
        <f t="shared" si="1"/>
        <v>0</v>
      </c>
      <c r="DC5">
        <f t="shared" si="2"/>
        <v>0</v>
      </c>
      <c r="DD5" t="s">
        <v>3</v>
      </c>
      <c r="DE5" t="s">
        <v>3</v>
      </c>
      <c r="DF5">
        <f t="shared" si="3"/>
        <v>0</v>
      </c>
      <c r="DG5">
        <f t="shared" si="4"/>
        <v>0</v>
      </c>
      <c r="DH5">
        <f t="shared" si="5"/>
        <v>0</v>
      </c>
      <c r="DI5">
        <f t="shared" si="6"/>
        <v>0</v>
      </c>
      <c r="DJ5">
        <f>DI5</f>
        <v>0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ROW(Source!A31)</f>
        <v>31</v>
      </c>
      <c r="B6">
        <v>1473083510</v>
      </c>
      <c r="C6">
        <v>1473083821</v>
      </c>
      <c r="D6">
        <v>1441836235</v>
      </c>
      <c r="E6">
        <v>1</v>
      </c>
      <c r="F6">
        <v>1</v>
      </c>
      <c r="G6">
        <v>15514512</v>
      </c>
      <c r="H6">
        <v>3</v>
      </c>
      <c r="I6" t="s">
        <v>464</v>
      </c>
      <c r="J6" t="s">
        <v>465</v>
      </c>
      <c r="K6" t="s">
        <v>466</v>
      </c>
      <c r="L6">
        <v>1346</v>
      </c>
      <c r="N6">
        <v>1009</v>
      </c>
      <c r="O6" t="s">
        <v>467</v>
      </c>
      <c r="P6" t="s">
        <v>467</v>
      </c>
      <c r="Q6">
        <v>1</v>
      </c>
      <c r="W6">
        <v>0</v>
      </c>
      <c r="X6">
        <v>-1595335418</v>
      </c>
      <c r="Y6">
        <f t="shared" si="0"/>
        <v>0.05</v>
      </c>
      <c r="AA6">
        <v>31.49</v>
      </c>
      <c r="AB6">
        <v>0</v>
      </c>
      <c r="AC6">
        <v>0</v>
      </c>
      <c r="AD6">
        <v>0</v>
      </c>
      <c r="AE6">
        <v>31.49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0.05</v>
      </c>
      <c r="AU6" t="s">
        <v>3</v>
      </c>
      <c r="AV6">
        <v>0</v>
      </c>
      <c r="AW6">
        <v>2</v>
      </c>
      <c r="AX6">
        <v>1473417542</v>
      </c>
      <c r="AY6">
        <v>1</v>
      </c>
      <c r="AZ6">
        <v>0</v>
      </c>
      <c r="BA6">
        <v>11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ROUND(Y6*Source!I31,9)</f>
        <v>0.05</v>
      </c>
      <c r="CY6">
        <f>AA6</f>
        <v>31.49</v>
      </c>
      <c r="CZ6">
        <f>AE6</f>
        <v>31.49</v>
      </c>
      <c r="DA6">
        <f>AI6</f>
        <v>1</v>
      </c>
      <c r="DB6">
        <f t="shared" si="1"/>
        <v>1.57</v>
      </c>
      <c r="DC6">
        <f t="shared" si="2"/>
        <v>0</v>
      </c>
      <c r="DD6" t="s">
        <v>3</v>
      </c>
      <c r="DE6" t="s">
        <v>3</v>
      </c>
      <c r="DF6">
        <f t="shared" si="3"/>
        <v>1.57</v>
      </c>
      <c r="DG6">
        <f t="shared" si="4"/>
        <v>0</v>
      </c>
      <c r="DH6">
        <f t="shared" si="5"/>
        <v>0</v>
      </c>
      <c r="DI6">
        <f t="shared" si="6"/>
        <v>0</v>
      </c>
      <c r="DJ6">
        <f>DF6</f>
        <v>1.57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ROW(Source!A32)</f>
        <v>32</v>
      </c>
      <c r="B7">
        <v>1473083510</v>
      </c>
      <c r="C7">
        <v>1473083826</v>
      </c>
      <c r="D7">
        <v>1441819193</v>
      </c>
      <c r="E7">
        <v>15514512</v>
      </c>
      <c r="F7">
        <v>1</v>
      </c>
      <c r="G7">
        <v>15514512</v>
      </c>
      <c r="H7">
        <v>1</v>
      </c>
      <c r="I7" t="s">
        <v>457</v>
      </c>
      <c r="J7" t="s">
        <v>3</v>
      </c>
      <c r="K7" t="s">
        <v>458</v>
      </c>
      <c r="L7">
        <v>1191</v>
      </c>
      <c r="N7">
        <v>1013</v>
      </c>
      <c r="O7" t="s">
        <v>459</v>
      </c>
      <c r="P7" t="s">
        <v>459</v>
      </c>
      <c r="Q7">
        <v>1</v>
      </c>
      <c r="W7">
        <v>0</v>
      </c>
      <c r="X7">
        <v>476480486</v>
      </c>
      <c r="Y7">
        <f t="shared" si="0"/>
        <v>1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1</v>
      </c>
      <c r="AU7" t="s">
        <v>3</v>
      </c>
      <c r="AV7">
        <v>1</v>
      </c>
      <c r="AW7">
        <v>2</v>
      </c>
      <c r="AX7">
        <v>1473417543</v>
      </c>
      <c r="AY7">
        <v>1</v>
      </c>
      <c r="AZ7">
        <v>6144</v>
      </c>
      <c r="BA7">
        <v>12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U7">
        <f>ROUND(AT7*Source!I32*AH7*AL7,2)</f>
        <v>0</v>
      </c>
      <c r="CV7">
        <f>ROUND(Y7*Source!I32,9)</f>
        <v>1</v>
      </c>
      <c r="CW7">
        <v>0</v>
      </c>
      <c r="CX7">
        <f>ROUND(Y7*Source!I32,9)</f>
        <v>1</v>
      </c>
      <c r="CY7">
        <f>AD7</f>
        <v>0</v>
      </c>
      <c r="CZ7">
        <f>AH7</f>
        <v>0</v>
      </c>
      <c r="DA7">
        <f>AL7</f>
        <v>1</v>
      </c>
      <c r="DB7">
        <f t="shared" si="1"/>
        <v>0</v>
      </c>
      <c r="DC7">
        <f t="shared" si="2"/>
        <v>0</v>
      </c>
      <c r="DD7" t="s">
        <v>3</v>
      </c>
      <c r="DE7" t="s">
        <v>3</v>
      </c>
      <c r="DF7">
        <f t="shared" si="3"/>
        <v>0</v>
      </c>
      <c r="DG7">
        <f t="shared" si="4"/>
        <v>0</v>
      </c>
      <c r="DH7">
        <f t="shared" si="5"/>
        <v>0</v>
      </c>
      <c r="DI7">
        <f t="shared" si="6"/>
        <v>0</v>
      </c>
      <c r="DJ7">
        <f>DI7</f>
        <v>0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ROW(Source!A32)</f>
        <v>32</v>
      </c>
      <c r="B8">
        <v>1473083510</v>
      </c>
      <c r="C8">
        <v>1473083826</v>
      </c>
      <c r="D8">
        <v>1441836235</v>
      </c>
      <c r="E8">
        <v>1</v>
      </c>
      <c r="F8">
        <v>1</v>
      </c>
      <c r="G8">
        <v>15514512</v>
      </c>
      <c r="H8">
        <v>3</v>
      </c>
      <c r="I8" t="s">
        <v>464</v>
      </c>
      <c r="J8" t="s">
        <v>465</v>
      </c>
      <c r="K8" t="s">
        <v>466</v>
      </c>
      <c r="L8">
        <v>1346</v>
      </c>
      <c r="N8">
        <v>1009</v>
      </c>
      <c r="O8" t="s">
        <v>467</v>
      </c>
      <c r="P8" t="s">
        <v>467</v>
      </c>
      <c r="Q8">
        <v>1</v>
      </c>
      <c r="W8">
        <v>0</v>
      </c>
      <c r="X8">
        <v>-1595335418</v>
      </c>
      <c r="Y8">
        <f t="shared" si="0"/>
        <v>0.05</v>
      </c>
      <c r="AA8">
        <v>31.49</v>
      </c>
      <c r="AB8">
        <v>0</v>
      </c>
      <c r="AC8">
        <v>0</v>
      </c>
      <c r="AD8">
        <v>0</v>
      </c>
      <c r="AE8">
        <v>31.49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0.05</v>
      </c>
      <c r="AU8" t="s">
        <v>3</v>
      </c>
      <c r="AV8">
        <v>0</v>
      </c>
      <c r="AW8">
        <v>2</v>
      </c>
      <c r="AX8">
        <v>1473417544</v>
      </c>
      <c r="AY8">
        <v>1</v>
      </c>
      <c r="AZ8">
        <v>6144</v>
      </c>
      <c r="BA8">
        <v>13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ROUND(Y8*Source!I32,9)</f>
        <v>0.05</v>
      </c>
      <c r="CY8">
        <f>AA8</f>
        <v>31.49</v>
      </c>
      <c r="CZ8">
        <f>AE8</f>
        <v>31.49</v>
      </c>
      <c r="DA8">
        <f>AI8</f>
        <v>1</v>
      </c>
      <c r="DB8">
        <f t="shared" si="1"/>
        <v>1.57</v>
      </c>
      <c r="DC8">
        <f t="shared" si="2"/>
        <v>0</v>
      </c>
      <c r="DD8" t="s">
        <v>3</v>
      </c>
      <c r="DE8" t="s">
        <v>3</v>
      </c>
      <c r="DF8">
        <f t="shared" si="3"/>
        <v>1.57</v>
      </c>
      <c r="DG8">
        <f t="shared" si="4"/>
        <v>0</v>
      </c>
      <c r="DH8">
        <f t="shared" si="5"/>
        <v>0</v>
      </c>
      <c r="DI8">
        <f t="shared" si="6"/>
        <v>0</v>
      </c>
      <c r="DJ8">
        <f>DF8</f>
        <v>1.57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ROW(Source!A33)</f>
        <v>33</v>
      </c>
      <c r="B9">
        <v>1473083510</v>
      </c>
      <c r="C9">
        <v>1473083831</v>
      </c>
      <c r="D9">
        <v>1441819193</v>
      </c>
      <c r="E9">
        <v>15514512</v>
      </c>
      <c r="F9">
        <v>1</v>
      </c>
      <c r="G9">
        <v>15514512</v>
      </c>
      <c r="H9">
        <v>1</v>
      </c>
      <c r="I9" t="s">
        <v>457</v>
      </c>
      <c r="J9" t="s">
        <v>3</v>
      </c>
      <c r="K9" t="s">
        <v>458</v>
      </c>
      <c r="L9">
        <v>1191</v>
      </c>
      <c r="N9">
        <v>1013</v>
      </c>
      <c r="O9" t="s">
        <v>459</v>
      </c>
      <c r="P9" t="s">
        <v>459</v>
      </c>
      <c r="Q9">
        <v>1</v>
      </c>
      <c r="W9">
        <v>0</v>
      </c>
      <c r="X9">
        <v>476480486</v>
      </c>
      <c r="Y9">
        <f t="shared" si="0"/>
        <v>0.61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0.61</v>
      </c>
      <c r="AU9" t="s">
        <v>3</v>
      </c>
      <c r="AV9">
        <v>1</v>
      </c>
      <c r="AW9">
        <v>2</v>
      </c>
      <c r="AX9">
        <v>1473417545</v>
      </c>
      <c r="AY9">
        <v>1</v>
      </c>
      <c r="AZ9">
        <v>6144</v>
      </c>
      <c r="BA9">
        <v>14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U9">
        <f>ROUND(AT9*Source!I33*AH9*AL9,2)</f>
        <v>0</v>
      </c>
      <c r="CV9">
        <f>ROUND(Y9*Source!I33,9)</f>
        <v>0.91500000000000004</v>
      </c>
      <c r="CW9">
        <v>0</v>
      </c>
      <c r="CX9">
        <f>ROUND(Y9*Source!I33,9)</f>
        <v>0.91500000000000004</v>
      </c>
      <c r="CY9">
        <f>AD9</f>
        <v>0</v>
      </c>
      <c r="CZ9">
        <f>AH9</f>
        <v>0</v>
      </c>
      <c r="DA9">
        <f>AL9</f>
        <v>1</v>
      </c>
      <c r="DB9">
        <f t="shared" si="1"/>
        <v>0</v>
      </c>
      <c r="DC9">
        <f t="shared" si="2"/>
        <v>0</v>
      </c>
      <c r="DD9" t="s">
        <v>3</v>
      </c>
      <c r="DE9" t="s">
        <v>3</v>
      </c>
      <c r="DF9">
        <f t="shared" si="3"/>
        <v>0</v>
      </c>
      <c r="DG9">
        <f t="shared" si="4"/>
        <v>0</v>
      </c>
      <c r="DH9">
        <f t="shared" si="5"/>
        <v>0</v>
      </c>
      <c r="DI9">
        <f t="shared" si="6"/>
        <v>0</v>
      </c>
      <c r="DJ9">
        <f>DI9</f>
        <v>0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ROW(Source!A34)</f>
        <v>34</v>
      </c>
      <c r="B10">
        <v>1473083510</v>
      </c>
      <c r="C10">
        <v>1473083834</v>
      </c>
      <c r="D10">
        <v>1441819193</v>
      </c>
      <c r="E10">
        <v>15514512</v>
      </c>
      <c r="F10">
        <v>1</v>
      </c>
      <c r="G10">
        <v>15514512</v>
      </c>
      <c r="H10">
        <v>1</v>
      </c>
      <c r="I10" t="s">
        <v>457</v>
      </c>
      <c r="J10" t="s">
        <v>3</v>
      </c>
      <c r="K10" t="s">
        <v>458</v>
      </c>
      <c r="L10">
        <v>1191</v>
      </c>
      <c r="N10">
        <v>1013</v>
      </c>
      <c r="O10" t="s">
        <v>459</v>
      </c>
      <c r="P10" t="s">
        <v>459</v>
      </c>
      <c r="Q10">
        <v>1</v>
      </c>
      <c r="W10">
        <v>0</v>
      </c>
      <c r="X10">
        <v>476480486</v>
      </c>
      <c r="Y10">
        <f t="shared" si="0"/>
        <v>0.61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0.61</v>
      </c>
      <c r="AU10" t="s">
        <v>3</v>
      </c>
      <c r="AV10">
        <v>1</v>
      </c>
      <c r="AW10">
        <v>2</v>
      </c>
      <c r="AX10">
        <v>1473417549</v>
      </c>
      <c r="AY10">
        <v>1</v>
      </c>
      <c r="AZ10">
        <v>0</v>
      </c>
      <c r="BA10">
        <v>15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U10">
        <f>ROUND(AT10*Source!I34*AH10*AL10,2)</f>
        <v>0</v>
      </c>
      <c r="CV10">
        <f>ROUND(Y10*Source!I34,9)</f>
        <v>6.0999999999999999E-2</v>
      </c>
      <c r="CW10">
        <v>0</v>
      </c>
      <c r="CX10">
        <f>ROUND(Y10*Source!I34,9)</f>
        <v>6.0999999999999999E-2</v>
      </c>
      <c r="CY10">
        <f>AD10</f>
        <v>0</v>
      </c>
      <c r="CZ10">
        <f>AH10</f>
        <v>0</v>
      </c>
      <c r="DA10">
        <f>AL10</f>
        <v>1</v>
      </c>
      <c r="DB10">
        <f t="shared" si="1"/>
        <v>0</v>
      </c>
      <c r="DC10">
        <f t="shared" si="2"/>
        <v>0</v>
      </c>
      <c r="DD10" t="s">
        <v>3</v>
      </c>
      <c r="DE10" t="s">
        <v>3</v>
      </c>
      <c r="DF10">
        <f t="shared" si="3"/>
        <v>0</v>
      </c>
      <c r="DG10">
        <f t="shared" si="4"/>
        <v>0</v>
      </c>
      <c r="DH10">
        <f t="shared" si="5"/>
        <v>0</v>
      </c>
      <c r="DI10">
        <f t="shared" si="6"/>
        <v>0</v>
      </c>
      <c r="DJ10">
        <f>DI10</f>
        <v>0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ROW(Source!A35)</f>
        <v>35</v>
      </c>
      <c r="B11">
        <v>1473083510</v>
      </c>
      <c r="C11">
        <v>1473083837</v>
      </c>
      <c r="D11">
        <v>1441819193</v>
      </c>
      <c r="E11">
        <v>15514512</v>
      </c>
      <c r="F11">
        <v>1</v>
      </c>
      <c r="G11">
        <v>15514512</v>
      </c>
      <c r="H11">
        <v>1</v>
      </c>
      <c r="I11" t="s">
        <v>457</v>
      </c>
      <c r="J11" t="s">
        <v>3</v>
      </c>
      <c r="K11" t="s">
        <v>458</v>
      </c>
      <c r="L11">
        <v>1191</v>
      </c>
      <c r="N11">
        <v>1013</v>
      </c>
      <c r="O11" t="s">
        <v>459</v>
      </c>
      <c r="P11" t="s">
        <v>459</v>
      </c>
      <c r="Q11">
        <v>1</v>
      </c>
      <c r="W11">
        <v>0</v>
      </c>
      <c r="X11">
        <v>476480486</v>
      </c>
      <c r="Y11">
        <f t="shared" si="0"/>
        <v>0.61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0.61</v>
      </c>
      <c r="AU11" t="s">
        <v>3</v>
      </c>
      <c r="AV11">
        <v>1</v>
      </c>
      <c r="AW11">
        <v>2</v>
      </c>
      <c r="AX11">
        <v>1473417553</v>
      </c>
      <c r="AY11">
        <v>1</v>
      </c>
      <c r="AZ11">
        <v>6144</v>
      </c>
      <c r="BA11">
        <v>16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U11">
        <f>ROUND(AT11*Source!I35*AH11*AL11,2)</f>
        <v>0</v>
      </c>
      <c r="CV11">
        <f>ROUND(Y11*Source!I35,9)</f>
        <v>0.79300000000000004</v>
      </c>
      <c r="CW11">
        <v>0</v>
      </c>
      <c r="CX11">
        <f>ROUND(Y11*Source!I35,9)</f>
        <v>0.79300000000000004</v>
      </c>
      <c r="CY11">
        <f>AD11</f>
        <v>0</v>
      </c>
      <c r="CZ11">
        <f>AH11</f>
        <v>0</v>
      </c>
      <c r="DA11">
        <f>AL11</f>
        <v>1</v>
      </c>
      <c r="DB11">
        <f t="shared" si="1"/>
        <v>0</v>
      </c>
      <c r="DC11">
        <f t="shared" si="2"/>
        <v>0</v>
      </c>
      <c r="DD11" t="s">
        <v>3</v>
      </c>
      <c r="DE11" t="s">
        <v>3</v>
      </c>
      <c r="DF11">
        <f t="shared" si="3"/>
        <v>0</v>
      </c>
      <c r="DG11">
        <f t="shared" si="4"/>
        <v>0</v>
      </c>
      <c r="DH11">
        <f t="shared" si="5"/>
        <v>0</v>
      </c>
      <c r="DI11">
        <f t="shared" si="6"/>
        <v>0</v>
      </c>
      <c r="DJ11">
        <f>DI11</f>
        <v>0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ROW(Source!A36)</f>
        <v>36</v>
      </c>
      <c r="B12">
        <v>1473083510</v>
      </c>
      <c r="C12">
        <v>1473083840</v>
      </c>
      <c r="D12">
        <v>1441819193</v>
      </c>
      <c r="E12">
        <v>15514512</v>
      </c>
      <c r="F12">
        <v>1</v>
      </c>
      <c r="G12">
        <v>15514512</v>
      </c>
      <c r="H12">
        <v>1</v>
      </c>
      <c r="I12" t="s">
        <v>457</v>
      </c>
      <c r="J12" t="s">
        <v>3</v>
      </c>
      <c r="K12" t="s">
        <v>458</v>
      </c>
      <c r="L12">
        <v>1191</v>
      </c>
      <c r="N12">
        <v>1013</v>
      </c>
      <c r="O12" t="s">
        <v>459</v>
      </c>
      <c r="P12" t="s">
        <v>459</v>
      </c>
      <c r="Q12">
        <v>1</v>
      </c>
      <c r="W12">
        <v>0</v>
      </c>
      <c r="X12">
        <v>476480486</v>
      </c>
      <c r="Y12">
        <f t="shared" si="0"/>
        <v>0.37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0.37</v>
      </c>
      <c r="AU12" t="s">
        <v>3</v>
      </c>
      <c r="AV12">
        <v>1</v>
      </c>
      <c r="AW12">
        <v>2</v>
      </c>
      <c r="AX12">
        <v>1473417554</v>
      </c>
      <c r="AY12">
        <v>1</v>
      </c>
      <c r="AZ12">
        <v>0</v>
      </c>
      <c r="BA12">
        <v>17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U12">
        <f>ROUND(AT12*Source!I36*AH12*AL12,2)</f>
        <v>0</v>
      </c>
      <c r="CV12">
        <f>ROUND(Y12*Source!I36,9)</f>
        <v>1.1100000000000001</v>
      </c>
      <c r="CW12">
        <v>0</v>
      </c>
      <c r="CX12">
        <f>ROUND(Y12*Source!I36,9)</f>
        <v>1.1100000000000001</v>
      </c>
      <c r="CY12">
        <f>AD12</f>
        <v>0</v>
      </c>
      <c r="CZ12">
        <f>AH12</f>
        <v>0</v>
      </c>
      <c r="DA12">
        <f>AL12</f>
        <v>1</v>
      </c>
      <c r="DB12">
        <f t="shared" si="1"/>
        <v>0</v>
      </c>
      <c r="DC12">
        <f t="shared" si="2"/>
        <v>0</v>
      </c>
      <c r="DD12" t="s">
        <v>3</v>
      </c>
      <c r="DE12" t="s">
        <v>3</v>
      </c>
      <c r="DF12">
        <f t="shared" si="3"/>
        <v>0</v>
      </c>
      <c r="DG12">
        <f t="shared" si="4"/>
        <v>0</v>
      </c>
      <c r="DH12">
        <f t="shared" si="5"/>
        <v>0</v>
      </c>
      <c r="DI12">
        <f t="shared" si="6"/>
        <v>0</v>
      </c>
      <c r="DJ12">
        <f>DI12</f>
        <v>0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ROW(Source!A36)</f>
        <v>36</v>
      </c>
      <c r="B13">
        <v>1473083510</v>
      </c>
      <c r="C13">
        <v>1473083840</v>
      </c>
      <c r="D13">
        <v>1441834258</v>
      </c>
      <c r="E13">
        <v>1</v>
      </c>
      <c r="F13">
        <v>1</v>
      </c>
      <c r="G13">
        <v>15514512</v>
      </c>
      <c r="H13">
        <v>2</v>
      </c>
      <c r="I13" t="s">
        <v>460</v>
      </c>
      <c r="J13" t="s">
        <v>461</v>
      </c>
      <c r="K13" t="s">
        <v>462</v>
      </c>
      <c r="L13">
        <v>1368</v>
      </c>
      <c r="N13">
        <v>1011</v>
      </c>
      <c r="O13" t="s">
        <v>463</v>
      </c>
      <c r="P13" t="s">
        <v>463</v>
      </c>
      <c r="Q13">
        <v>1</v>
      </c>
      <c r="W13">
        <v>0</v>
      </c>
      <c r="X13">
        <v>1077756263</v>
      </c>
      <c r="Y13">
        <f t="shared" si="0"/>
        <v>0.06</v>
      </c>
      <c r="AA13">
        <v>0</v>
      </c>
      <c r="AB13">
        <v>1303.01</v>
      </c>
      <c r="AC13">
        <v>826.2</v>
      </c>
      <c r="AD13">
        <v>0</v>
      </c>
      <c r="AE13">
        <v>0</v>
      </c>
      <c r="AF13">
        <v>1303.01</v>
      </c>
      <c r="AG13">
        <v>826.2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0.06</v>
      </c>
      <c r="AU13" t="s">
        <v>3</v>
      </c>
      <c r="AV13">
        <v>0</v>
      </c>
      <c r="AW13">
        <v>2</v>
      </c>
      <c r="AX13">
        <v>1473417555</v>
      </c>
      <c r="AY13">
        <v>1</v>
      </c>
      <c r="AZ13">
        <v>0</v>
      </c>
      <c r="BA13">
        <v>18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f>ROUND(Y13*Source!I36*DO13,9)</f>
        <v>0</v>
      </c>
      <c r="CX13">
        <f>ROUND(Y13*Source!I36,9)</f>
        <v>0.18</v>
      </c>
      <c r="CY13">
        <f>AB13</f>
        <v>1303.01</v>
      </c>
      <c r="CZ13">
        <f>AF13</f>
        <v>1303.01</v>
      </c>
      <c r="DA13">
        <f>AJ13</f>
        <v>1</v>
      </c>
      <c r="DB13">
        <f t="shared" si="1"/>
        <v>78.180000000000007</v>
      </c>
      <c r="DC13">
        <f t="shared" si="2"/>
        <v>49.57</v>
      </c>
      <c r="DD13" t="s">
        <v>3</v>
      </c>
      <c r="DE13" t="s">
        <v>3</v>
      </c>
      <c r="DF13">
        <f t="shared" si="3"/>
        <v>0</v>
      </c>
      <c r="DG13">
        <f t="shared" si="4"/>
        <v>234.54</v>
      </c>
      <c r="DH13">
        <f t="shared" si="5"/>
        <v>148.72</v>
      </c>
      <c r="DI13">
        <f t="shared" si="6"/>
        <v>0</v>
      </c>
      <c r="DJ13">
        <f>DG13</f>
        <v>234.54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ROW(Source!A37)</f>
        <v>37</v>
      </c>
      <c r="B14">
        <v>1473083510</v>
      </c>
      <c r="C14">
        <v>1473083845</v>
      </c>
      <c r="D14">
        <v>1441819193</v>
      </c>
      <c r="E14">
        <v>15514512</v>
      </c>
      <c r="F14">
        <v>1</v>
      </c>
      <c r="G14">
        <v>15514512</v>
      </c>
      <c r="H14">
        <v>1</v>
      </c>
      <c r="I14" t="s">
        <v>457</v>
      </c>
      <c r="J14" t="s">
        <v>3</v>
      </c>
      <c r="K14" t="s">
        <v>458</v>
      </c>
      <c r="L14">
        <v>1191</v>
      </c>
      <c r="N14">
        <v>1013</v>
      </c>
      <c r="O14" t="s">
        <v>459</v>
      </c>
      <c r="P14" t="s">
        <v>459</v>
      </c>
      <c r="Q14">
        <v>1</v>
      </c>
      <c r="W14">
        <v>0</v>
      </c>
      <c r="X14">
        <v>476480486</v>
      </c>
      <c r="Y14">
        <f t="shared" si="0"/>
        <v>0.22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0.22</v>
      </c>
      <c r="AU14" t="s">
        <v>3</v>
      </c>
      <c r="AV14">
        <v>1</v>
      </c>
      <c r="AW14">
        <v>2</v>
      </c>
      <c r="AX14">
        <v>1473417556</v>
      </c>
      <c r="AY14">
        <v>1</v>
      </c>
      <c r="AZ14">
        <v>0</v>
      </c>
      <c r="BA14">
        <v>19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U14">
        <f>ROUND(AT14*Source!I37*AH14*AL14,2)</f>
        <v>0</v>
      </c>
      <c r="CV14">
        <f>ROUND(Y14*Source!I37,9)</f>
        <v>0.44</v>
      </c>
      <c r="CW14">
        <v>0</v>
      </c>
      <c r="CX14">
        <f>ROUND(Y14*Source!I37,9)</f>
        <v>0.44</v>
      </c>
      <c r="CY14">
        <f>AD14</f>
        <v>0</v>
      </c>
      <c r="CZ14">
        <f>AH14</f>
        <v>0</v>
      </c>
      <c r="DA14">
        <f>AL14</f>
        <v>1</v>
      </c>
      <c r="DB14">
        <f t="shared" si="1"/>
        <v>0</v>
      </c>
      <c r="DC14">
        <f t="shared" si="2"/>
        <v>0</v>
      </c>
      <c r="DD14" t="s">
        <v>3</v>
      </c>
      <c r="DE14" t="s">
        <v>3</v>
      </c>
      <c r="DF14">
        <f t="shared" si="3"/>
        <v>0</v>
      </c>
      <c r="DG14">
        <f t="shared" si="4"/>
        <v>0</v>
      </c>
      <c r="DH14">
        <f t="shared" si="5"/>
        <v>0</v>
      </c>
      <c r="DI14">
        <f t="shared" si="6"/>
        <v>0</v>
      </c>
      <c r="DJ14">
        <f>DI14</f>
        <v>0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ROW(Source!A37)</f>
        <v>37</v>
      </c>
      <c r="B15">
        <v>1473083510</v>
      </c>
      <c r="C15">
        <v>1473083845</v>
      </c>
      <c r="D15">
        <v>1441836235</v>
      </c>
      <c r="E15">
        <v>1</v>
      </c>
      <c r="F15">
        <v>1</v>
      </c>
      <c r="G15">
        <v>15514512</v>
      </c>
      <c r="H15">
        <v>3</v>
      </c>
      <c r="I15" t="s">
        <v>464</v>
      </c>
      <c r="J15" t="s">
        <v>465</v>
      </c>
      <c r="K15" t="s">
        <v>466</v>
      </c>
      <c r="L15">
        <v>1346</v>
      </c>
      <c r="N15">
        <v>1009</v>
      </c>
      <c r="O15" t="s">
        <v>467</v>
      </c>
      <c r="P15" t="s">
        <v>467</v>
      </c>
      <c r="Q15">
        <v>1</v>
      </c>
      <c r="W15">
        <v>0</v>
      </c>
      <c r="X15">
        <v>-1595335418</v>
      </c>
      <c r="Y15">
        <f t="shared" si="0"/>
        <v>0.02</v>
      </c>
      <c r="AA15">
        <v>31.49</v>
      </c>
      <c r="AB15">
        <v>0</v>
      </c>
      <c r="AC15">
        <v>0</v>
      </c>
      <c r="AD15">
        <v>0</v>
      </c>
      <c r="AE15">
        <v>31.49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0.02</v>
      </c>
      <c r="AU15" t="s">
        <v>3</v>
      </c>
      <c r="AV15">
        <v>0</v>
      </c>
      <c r="AW15">
        <v>2</v>
      </c>
      <c r="AX15">
        <v>1473417557</v>
      </c>
      <c r="AY15">
        <v>1</v>
      </c>
      <c r="AZ15">
        <v>0</v>
      </c>
      <c r="BA15">
        <v>20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ROUND(Y15*Source!I37,9)</f>
        <v>0.04</v>
      </c>
      <c r="CY15">
        <f>AA15</f>
        <v>31.49</v>
      </c>
      <c r="CZ15">
        <f>AE15</f>
        <v>31.49</v>
      </c>
      <c r="DA15">
        <f>AI15</f>
        <v>1</v>
      </c>
      <c r="DB15">
        <f t="shared" si="1"/>
        <v>0.63</v>
      </c>
      <c r="DC15">
        <f t="shared" si="2"/>
        <v>0</v>
      </c>
      <c r="DD15" t="s">
        <v>3</v>
      </c>
      <c r="DE15" t="s">
        <v>3</v>
      </c>
      <c r="DF15">
        <f t="shared" si="3"/>
        <v>1.26</v>
      </c>
      <c r="DG15">
        <f t="shared" si="4"/>
        <v>0</v>
      </c>
      <c r="DH15">
        <f t="shared" si="5"/>
        <v>0</v>
      </c>
      <c r="DI15">
        <f t="shared" si="6"/>
        <v>0</v>
      </c>
      <c r="DJ15">
        <f>DF15</f>
        <v>1.26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ROW(Source!A40)</f>
        <v>40</v>
      </c>
      <c r="B16">
        <v>1473083510</v>
      </c>
      <c r="C16">
        <v>1473083856</v>
      </c>
      <c r="D16">
        <v>1441852735</v>
      </c>
      <c r="E16">
        <v>1</v>
      </c>
      <c r="F16">
        <v>1</v>
      </c>
      <c r="G16">
        <v>15514512</v>
      </c>
      <c r="H16">
        <v>3</v>
      </c>
      <c r="I16" t="s">
        <v>67</v>
      </c>
      <c r="J16" t="s">
        <v>69</v>
      </c>
      <c r="K16" t="s">
        <v>68</v>
      </c>
      <c r="L16">
        <v>1354</v>
      </c>
      <c r="N16">
        <v>16987630</v>
      </c>
      <c r="O16" t="s">
        <v>18</v>
      </c>
      <c r="P16" t="s">
        <v>18</v>
      </c>
      <c r="Q16">
        <v>1</v>
      </c>
      <c r="W16">
        <v>0</v>
      </c>
      <c r="X16">
        <v>-679759304</v>
      </c>
      <c r="Y16">
        <f t="shared" si="0"/>
        <v>10</v>
      </c>
      <c r="AA16">
        <v>388.06</v>
      </c>
      <c r="AB16">
        <v>0</v>
      </c>
      <c r="AC16">
        <v>0</v>
      </c>
      <c r="AD16">
        <v>0</v>
      </c>
      <c r="AE16">
        <v>388.06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0</v>
      </c>
      <c r="AP16">
        <v>1</v>
      </c>
      <c r="AQ16">
        <v>0</v>
      </c>
      <c r="AR16">
        <v>0</v>
      </c>
      <c r="AS16" t="s">
        <v>3</v>
      </c>
      <c r="AT16">
        <v>10</v>
      </c>
      <c r="AU16" t="s">
        <v>3</v>
      </c>
      <c r="AV16">
        <v>0</v>
      </c>
      <c r="AW16">
        <v>1</v>
      </c>
      <c r="AX16">
        <v>-1</v>
      </c>
      <c r="AY16">
        <v>0</v>
      </c>
      <c r="AZ16">
        <v>0</v>
      </c>
      <c r="BA16" t="s">
        <v>3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ROUND(Y16*Source!I40,9)</f>
        <v>1</v>
      </c>
      <c r="CY16">
        <f>AA16</f>
        <v>388.06</v>
      </c>
      <c r="CZ16">
        <f>AE16</f>
        <v>388.06</v>
      </c>
      <c r="DA16">
        <f>AI16</f>
        <v>1</v>
      </c>
      <c r="DB16">
        <f t="shared" si="1"/>
        <v>3880.6</v>
      </c>
      <c r="DC16">
        <f t="shared" si="2"/>
        <v>0</v>
      </c>
      <c r="DD16" t="s">
        <v>3</v>
      </c>
      <c r="DE16" t="s">
        <v>3</v>
      </c>
      <c r="DF16">
        <f t="shared" si="3"/>
        <v>388.06</v>
      </c>
      <c r="DG16">
        <f t="shared" si="4"/>
        <v>0</v>
      </c>
      <c r="DH16">
        <f t="shared" si="5"/>
        <v>0</v>
      </c>
      <c r="DI16">
        <f t="shared" si="6"/>
        <v>0</v>
      </c>
      <c r="DJ16">
        <f>DF16</f>
        <v>388.06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ROW(Source!A46)</f>
        <v>46</v>
      </c>
      <c r="B17">
        <v>1473083510</v>
      </c>
      <c r="C17">
        <v>1473083872</v>
      </c>
      <c r="D17">
        <v>1441819193</v>
      </c>
      <c r="E17">
        <v>15514512</v>
      </c>
      <c r="F17">
        <v>1</v>
      </c>
      <c r="G17">
        <v>15514512</v>
      </c>
      <c r="H17">
        <v>1</v>
      </c>
      <c r="I17" t="s">
        <v>457</v>
      </c>
      <c r="J17" t="s">
        <v>3</v>
      </c>
      <c r="K17" t="s">
        <v>458</v>
      </c>
      <c r="L17">
        <v>1191</v>
      </c>
      <c r="N17">
        <v>1013</v>
      </c>
      <c r="O17" t="s">
        <v>459</v>
      </c>
      <c r="P17" t="s">
        <v>459</v>
      </c>
      <c r="Q17">
        <v>1</v>
      </c>
      <c r="W17">
        <v>0</v>
      </c>
      <c r="X17">
        <v>476480486</v>
      </c>
      <c r="Y17">
        <f t="shared" si="0"/>
        <v>1.52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1.52</v>
      </c>
      <c r="AU17" t="s">
        <v>3</v>
      </c>
      <c r="AV17">
        <v>1</v>
      </c>
      <c r="AW17">
        <v>2</v>
      </c>
      <c r="AX17">
        <v>1473417592</v>
      </c>
      <c r="AY17">
        <v>1</v>
      </c>
      <c r="AZ17">
        <v>0</v>
      </c>
      <c r="BA17">
        <v>34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U17">
        <f>ROUND(AT17*Source!I46*AH17*AL17,2)</f>
        <v>0</v>
      </c>
      <c r="CV17">
        <f>ROUND(Y17*Source!I46,9)</f>
        <v>0.45600000000000002</v>
      </c>
      <c r="CW17">
        <v>0</v>
      </c>
      <c r="CX17">
        <f>ROUND(Y17*Source!I46,9)</f>
        <v>0.45600000000000002</v>
      </c>
      <c r="CY17">
        <f>AD17</f>
        <v>0</v>
      </c>
      <c r="CZ17">
        <f>AH17</f>
        <v>0</v>
      </c>
      <c r="DA17">
        <f>AL17</f>
        <v>1</v>
      </c>
      <c r="DB17">
        <f t="shared" si="1"/>
        <v>0</v>
      </c>
      <c r="DC17">
        <f t="shared" si="2"/>
        <v>0</v>
      </c>
      <c r="DD17" t="s">
        <v>3</v>
      </c>
      <c r="DE17" t="s">
        <v>3</v>
      </c>
      <c r="DF17">
        <f t="shared" si="3"/>
        <v>0</v>
      </c>
      <c r="DG17">
        <f t="shared" si="4"/>
        <v>0</v>
      </c>
      <c r="DH17">
        <f t="shared" si="5"/>
        <v>0</v>
      </c>
      <c r="DI17">
        <f t="shared" si="6"/>
        <v>0</v>
      </c>
      <c r="DJ17">
        <f>DI17</f>
        <v>0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ROW(Source!A46)</f>
        <v>46</v>
      </c>
      <c r="B18">
        <v>1473083510</v>
      </c>
      <c r="C18">
        <v>1473083872</v>
      </c>
      <c r="D18">
        <v>1441836235</v>
      </c>
      <c r="E18">
        <v>1</v>
      </c>
      <c r="F18">
        <v>1</v>
      </c>
      <c r="G18">
        <v>15514512</v>
      </c>
      <c r="H18">
        <v>3</v>
      </c>
      <c r="I18" t="s">
        <v>464</v>
      </c>
      <c r="J18" t="s">
        <v>465</v>
      </c>
      <c r="K18" t="s">
        <v>466</v>
      </c>
      <c r="L18">
        <v>1346</v>
      </c>
      <c r="N18">
        <v>1009</v>
      </c>
      <c r="O18" t="s">
        <v>467</v>
      </c>
      <c r="P18" t="s">
        <v>467</v>
      </c>
      <c r="Q18">
        <v>1</v>
      </c>
      <c r="W18">
        <v>0</v>
      </c>
      <c r="X18">
        <v>-1595335418</v>
      </c>
      <c r="Y18">
        <f t="shared" si="0"/>
        <v>0.02</v>
      </c>
      <c r="AA18">
        <v>31.49</v>
      </c>
      <c r="AB18">
        <v>0</v>
      </c>
      <c r="AC18">
        <v>0</v>
      </c>
      <c r="AD18">
        <v>0</v>
      </c>
      <c r="AE18">
        <v>31.49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0.02</v>
      </c>
      <c r="AU18" t="s">
        <v>3</v>
      </c>
      <c r="AV18">
        <v>0</v>
      </c>
      <c r="AW18">
        <v>2</v>
      </c>
      <c r="AX18">
        <v>1473417593</v>
      </c>
      <c r="AY18">
        <v>1</v>
      </c>
      <c r="AZ18">
        <v>0</v>
      </c>
      <c r="BA18">
        <v>35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ROUND(Y18*Source!I46,9)</f>
        <v>6.0000000000000001E-3</v>
      </c>
      <c r="CY18">
        <f>AA18</f>
        <v>31.49</v>
      </c>
      <c r="CZ18">
        <f>AE18</f>
        <v>31.49</v>
      </c>
      <c r="DA18">
        <f>AI18</f>
        <v>1</v>
      </c>
      <c r="DB18">
        <f t="shared" si="1"/>
        <v>0.63</v>
      </c>
      <c r="DC18">
        <f t="shared" si="2"/>
        <v>0</v>
      </c>
      <c r="DD18" t="s">
        <v>3</v>
      </c>
      <c r="DE18" t="s">
        <v>3</v>
      </c>
      <c r="DF18">
        <f t="shared" si="3"/>
        <v>0.19</v>
      </c>
      <c r="DG18">
        <f t="shared" si="4"/>
        <v>0</v>
      </c>
      <c r="DH18">
        <f t="shared" si="5"/>
        <v>0</v>
      </c>
      <c r="DI18">
        <f t="shared" si="6"/>
        <v>0</v>
      </c>
      <c r="DJ18">
        <f>DF18</f>
        <v>0.19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ROW(Source!A50)</f>
        <v>50</v>
      </c>
      <c r="B19">
        <v>1473083510</v>
      </c>
      <c r="C19">
        <v>1473083900</v>
      </c>
      <c r="D19">
        <v>1441819193</v>
      </c>
      <c r="E19">
        <v>15514512</v>
      </c>
      <c r="F19">
        <v>1</v>
      </c>
      <c r="G19">
        <v>15514512</v>
      </c>
      <c r="H19">
        <v>1</v>
      </c>
      <c r="I19" t="s">
        <v>457</v>
      </c>
      <c r="J19" t="s">
        <v>3</v>
      </c>
      <c r="K19" t="s">
        <v>458</v>
      </c>
      <c r="L19">
        <v>1191</v>
      </c>
      <c r="N19">
        <v>1013</v>
      </c>
      <c r="O19" t="s">
        <v>459</v>
      </c>
      <c r="P19" t="s">
        <v>459</v>
      </c>
      <c r="Q19">
        <v>1</v>
      </c>
      <c r="W19">
        <v>0</v>
      </c>
      <c r="X19">
        <v>476480486</v>
      </c>
      <c r="Y19">
        <f t="shared" si="0"/>
        <v>10.64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10.64</v>
      </c>
      <c r="AU19" t="s">
        <v>3</v>
      </c>
      <c r="AV19">
        <v>1</v>
      </c>
      <c r="AW19">
        <v>2</v>
      </c>
      <c r="AX19">
        <v>1473417599</v>
      </c>
      <c r="AY19">
        <v>1</v>
      </c>
      <c r="AZ19">
        <v>0</v>
      </c>
      <c r="BA19">
        <v>41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U19">
        <f>ROUND(AT19*Source!I50*AH19*AL19,2)</f>
        <v>0</v>
      </c>
      <c r="CV19">
        <f>ROUND(Y19*Source!I50,9)</f>
        <v>2.5216799999999999</v>
      </c>
      <c r="CW19">
        <v>0</v>
      </c>
      <c r="CX19">
        <f>ROUND(Y19*Source!I50,9)</f>
        <v>2.5216799999999999</v>
      </c>
      <c r="CY19">
        <f>AD19</f>
        <v>0</v>
      </c>
      <c r="CZ19">
        <f>AH19</f>
        <v>0</v>
      </c>
      <c r="DA19">
        <f>AL19</f>
        <v>1</v>
      </c>
      <c r="DB19">
        <f t="shared" si="1"/>
        <v>0</v>
      </c>
      <c r="DC19">
        <f t="shared" si="2"/>
        <v>0</v>
      </c>
      <c r="DD19" t="s">
        <v>3</v>
      </c>
      <c r="DE19" t="s">
        <v>3</v>
      </c>
      <c r="DF19">
        <f t="shared" si="3"/>
        <v>0</v>
      </c>
      <c r="DG19">
        <f t="shared" si="4"/>
        <v>0</v>
      </c>
      <c r="DH19">
        <f t="shared" si="5"/>
        <v>0</v>
      </c>
      <c r="DI19">
        <f t="shared" si="6"/>
        <v>0</v>
      </c>
      <c r="DJ19">
        <f>DI19</f>
        <v>0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ROW(Source!A50)</f>
        <v>50</v>
      </c>
      <c r="B20">
        <v>1473083510</v>
      </c>
      <c r="C20">
        <v>1473083900</v>
      </c>
      <c r="D20">
        <v>1441833890</v>
      </c>
      <c r="E20">
        <v>1</v>
      </c>
      <c r="F20">
        <v>1</v>
      </c>
      <c r="G20">
        <v>15514512</v>
      </c>
      <c r="H20">
        <v>2</v>
      </c>
      <c r="I20" t="s">
        <v>468</v>
      </c>
      <c r="J20" t="s">
        <v>469</v>
      </c>
      <c r="K20" t="s">
        <v>470</v>
      </c>
      <c r="L20">
        <v>1368</v>
      </c>
      <c r="N20">
        <v>1011</v>
      </c>
      <c r="O20" t="s">
        <v>463</v>
      </c>
      <c r="P20" t="s">
        <v>463</v>
      </c>
      <c r="Q20">
        <v>1</v>
      </c>
      <c r="W20">
        <v>0</v>
      </c>
      <c r="X20">
        <v>-1440319381</v>
      </c>
      <c r="Y20">
        <f t="shared" si="0"/>
        <v>1.5</v>
      </c>
      <c r="AA20">
        <v>0</v>
      </c>
      <c r="AB20">
        <v>33.799999999999997</v>
      </c>
      <c r="AC20">
        <v>0.54</v>
      </c>
      <c r="AD20">
        <v>0</v>
      </c>
      <c r="AE20">
        <v>0</v>
      </c>
      <c r="AF20">
        <v>33.799999999999997</v>
      </c>
      <c r="AG20">
        <v>0.54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1.5</v>
      </c>
      <c r="AU20" t="s">
        <v>3</v>
      </c>
      <c r="AV20">
        <v>0</v>
      </c>
      <c r="AW20">
        <v>2</v>
      </c>
      <c r="AX20">
        <v>1473417600</v>
      </c>
      <c r="AY20">
        <v>1</v>
      </c>
      <c r="AZ20">
        <v>0</v>
      </c>
      <c r="BA20">
        <v>42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f>ROUND(Y20*Source!I50*DO20,9)</f>
        <v>0</v>
      </c>
      <c r="CX20">
        <f>ROUND(Y20*Source!I50,9)</f>
        <v>0.35549999999999998</v>
      </c>
      <c r="CY20">
        <f>AB20</f>
        <v>33.799999999999997</v>
      </c>
      <c r="CZ20">
        <f>AF20</f>
        <v>33.799999999999997</v>
      </c>
      <c r="DA20">
        <f>AJ20</f>
        <v>1</v>
      </c>
      <c r="DB20">
        <f t="shared" si="1"/>
        <v>50.7</v>
      </c>
      <c r="DC20">
        <f t="shared" si="2"/>
        <v>0.81</v>
      </c>
      <c r="DD20" t="s">
        <v>3</v>
      </c>
      <c r="DE20" t="s">
        <v>3</v>
      </c>
      <c r="DF20">
        <f t="shared" si="3"/>
        <v>0</v>
      </c>
      <c r="DG20">
        <f t="shared" si="4"/>
        <v>12.02</v>
      </c>
      <c r="DH20">
        <f t="shared" si="5"/>
        <v>0.19</v>
      </c>
      <c r="DI20">
        <f t="shared" si="6"/>
        <v>0</v>
      </c>
      <c r="DJ20">
        <f>DG20</f>
        <v>12.02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ROW(Source!A50)</f>
        <v>50</v>
      </c>
      <c r="B21">
        <v>1473083510</v>
      </c>
      <c r="C21">
        <v>1473083900</v>
      </c>
      <c r="D21">
        <v>1441836514</v>
      </c>
      <c r="E21">
        <v>1</v>
      </c>
      <c r="F21">
        <v>1</v>
      </c>
      <c r="G21">
        <v>15514512</v>
      </c>
      <c r="H21">
        <v>3</v>
      </c>
      <c r="I21" t="s">
        <v>103</v>
      </c>
      <c r="J21" t="s">
        <v>106</v>
      </c>
      <c r="K21" t="s">
        <v>104</v>
      </c>
      <c r="L21">
        <v>1339</v>
      </c>
      <c r="N21">
        <v>1007</v>
      </c>
      <c r="O21" t="s">
        <v>105</v>
      </c>
      <c r="P21" t="s">
        <v>105</v>
      </c>
      <c r="Q21">
        <v>1</v>
      </c>
      <c r="W21">
        <v>1</v>
      </c>
      <c r="X21">
        <v>2112060389</v>
      </c>
      <c r="Y21">
        <f t="shared" si="0"/>
        <v>-1</v>
      </c>
      <c r="AA21">
        <v>54.81</v>
      </c>
      <c r="AB21">
        <v>0</v>
      </c>
      <c r="AC21">
        <v>0</v>
      </c>
      <c r="AD21">
        <v>0</v>
      </c>
      <c r="AE21">
        <v>54.81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-1</v>
      </c>
      <c r="AU21" t="s">
        <v>3</v>
      </c>
      <c r="AV21">
        <v>0</v>
      </c>
      <c r="AW21">
        <v>2</v>
      </c>
      <c r="AX21">
        <v>1473417601</v>
      </c>
      <c r="AY21">
        <v>1</v>
      </c>
      <c r="AZ21">
        <v>6144</v>
      </c>
      <c r="BA21">
        <v>43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v>0</v>
      </c>
      <c r="CX21">
        <f>ROUND(Y21*Source!I50,9)</f>
        <v>-0.23699999999999999</v>
      </c>
      <c r="CY21">
        <f>AA21</f>
        <v>54.81</v>
      </c>
      <c r="CZ21">
        <f>AE21</f>
        <v>54.81</v>
      </c>
      <c r="DA21">
        <f>AI21</f>
        <v>1</v>
      </c>
      <c r="DB21">
        <f t="shared" si="1"/>
        <v>-54.81</v>
      </c>
      <c r="DC21">
        <f t="shared" si="2"/>
        <v>0</v>
      </c>
      <c r="DD21" t="s">
        <v>3</v>
      </c>
      <c r="DE21" t="s">
        <v>3</v>
      </c>
      <c r="DF21">
        <f t="shared" si="3"/>
        <v>-12.99</v>
      </c>
      <c r="DG21">
        <f t="shared" si="4"/>
        <v>0</v>
      </c>
      <c r="DH21">
        <f t="shared" si="5"/>
        <v>0</v>
      </c>
      <c r="DI21">
        <f t="shared" si="6"/>
        <v>0</v>
      </c>
      <c r="DJ21">
        <f>DF21</f>
        <v>-12.99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ROW(Source!A50)</f>
        <v>50</v>
      </c>
      <c r="B22">
        <v>1473083510</v>
      </c>
      <c r="C22">
        <v>1473083900</v>
      </c>
      <c r="D22">
        <v>1441836517</v>
      </c>
      <c r="E22">
        <v>1</v>
      </c>
      <c r="F22">
        <v>1</v>
      </c>
      <c r="G22">
        <v>15514512</v>
      </c>
      <c r="H22">
        <v>3</v>
      </c>
      <c r="I22" t="s">
        <v>471</v>
      </c>
      <c r="J22" t="s">
        <v>472</v>
      </c>
      <c r="K22" t="s">
        <v>473</v>
      </c>
      <c r="L22">
        <v>1346</v>
      </c>
      <c r="N22">
        <v>1009</v>
      </c>
      <c r="O22" t="s">
        <v>467</v>
      </c>
      <c r="P22" t="s">
        <v>467</v>
      </c>
      <c r="Q22">
        <v>1</v>
      </c>
      <c r="W22">
        <v>0</v>
      </c>
      <c r="X22">
        <v>-860001332</v>
      </c>
      <c r="Y22">
        <f t="shared" si="0"/>
        <v>0.02</v>
      </c>
      <c r="AA22">
        <v>451.28</v>
      </c>
      <c r="AB22">
        <v>0</v>
      </c>
      <c r="AC22">
        <v>0</v>
      </c>
      <c r="AD22">
        <v>0</v>
      </c>
      <c r="AE22">
        <v>451.28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0.02</v>
      </c>
      <c r="AU22" t="s">
        <v>3</v>
      </c>
      <c r="AV22">
        <v>0</v>
      </c>
      <c r="AW22">
        <v>2</v>
      </c>
      <c r="AX22">
        <v>1473417602</v>
      </c>
      <c r="AY22">
        <v>1</v>
      </c>
      <c r="AZ22">
        <v>0</v>
      </c>
      <c r="BA22">
        <v>44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ROUND(Y22*Source!I50,9)</f>
        <v>4.7400000000000003E-3</v>
      </c>
      <c r="CY22">
        <f>AA22</f>
        <v>451.28</v>
      </c>
      <c r="CZ22">
        <f>AE22</f>
        <v>451.28</v>
      </c>
      <c r="DA22">
        <f>AI22</f>
        <v>1</v>
      </c>
      <c r="DB22">
        <f t="shared" si="1"/>
        <v>9.0299999999999994</v>
      </c>
      <c r="DC22">
        <f t="shared" si="2"/>
        <v>0</v>
      </c>
      <c r="DD22" t="s">
        <v>3</v>
      </c>
      <c r="DE22" t="s">
        <v>3</v>
      </c>
      <c r="DF22">
        <f t="shared" si="3"/>
        <v>2.14</v>
      </c>
      <c r="DG22">
        <f t="shared" si="4"/>
        <v>0</v>
      </c>
      <c r="DH22">
        <f t="shared" si="5"/>
        <v>0</v>
      </c>
      <c r="DI22">
        <f t="shared" si="6"/>
        <v>0</v>
      </c>
      <c r="DJ22">
        <f>DF22</f>
        <v>2.14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ROW(Source!A50)</f>
        <v>50</v>
      </c>
      <c r="B23">
        <v>1473083510</v>
      </c>
      <c r="C23">
        <v>1473083900</v>
      </c>
      <c r="D23">
        <v>1441821379</v>
      </c>
      <c r="E23">
        <v>15514512</v>
      </c>
      <c r="F23">
        <v>1</v>
      </c>
      <c r="G23">
        <v>15514512</v>
      </c>
      <c r="H23">
        <v>3</v>
      </c>
      <c r="I23" t="s">
        <v>474</v>
      </c>
      <c r="J23" t="s">
        <v>3</v>
      </c>
      <c r="K23" t="s">
        <v>475</v>
      </c>
      <c r="L23">
        <v>1346</v>
      </c>
      <c r="N23">
        <v>1009</v>
      </c>
      <c r="O23" t="s">
        <v>467</v>
      </c>
      <c r="P23" t="s">
        <v>467</v>
      </c>
      <c r="Q23">
        <v>1</v>
      </c>
      <c r="W23">
        <v>0</v>
      </c>
      <c r="X23">
        <v>1325796737</v>
      </c>
      <c r="Y23">
        <f t="shared" si="0"/>
        <v>0.05</v>
      </c>
      <c r="AA23">
        <v>89.93</v>
      </c>
      <c r="AB23">
        <v>0</v>
      </c>
      <c r="AC23">
        <v>0</v>
      </c>
      <c r="AD23">
        <v>0</v>
      </c>
      <c r="AE23">
        <v>89.933959999999999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0.05</v>
      </c>
      <c r="AU23" t="s">
        <v>3</v>
      </c>
      <c r="AV23">
        <v>0</v>
      </c>
      <c r="AW23">
        <v>2</v>
      </c>
      <c r="AX23">
        <v>1473417604</v>
      </c>
      <c r="AY23">
        <v>1</v>
      </c>
      <c r="AZ23">
        <v>0</v>
      </c>
      <c r="BA23">
        <v>45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ROUND(Y23*Source!I50,9)</f>
        <v>1.1849999999999999E-2</v>
      </c>
      <c r="CY23">
        <f>AA23</f>
        <v>89.93</v>
      </c>
      <c r="CZ23">
        <f>AE23</f>
        <v>89.933959999999999</v>
      </c>
      <c r="DA23">
        <f>AI23</f>
        <v>1</v>
      </c>
      <c r="DB23">
        <f t="shared" si="1"/>
        <v>4.5</v>
      </c>
      <c r="DC23">
        <f t="shared" si="2"/>
        <v>0</v>
      </c>
      <c r="DD23" t="s">
        <v>3</v>
      </c>
      <c r="DE23" t="s">
        <v>3</v>
      </c>
      <c r="DF23">
        <f t="shared" si="3"/>
        <v>1.07</v>
      </c>
      <c r="DG23">
        <f t="shared" si="4"/>
        <v>0</v>
      </c>
      <c r="DH23">
        <f t="shared" si="5"/>
        <v>0</v>
      </c>
      <c r="DI23">
        <f t="shared" si="6"/>
        <v>0</v>
      </c>
      <c r="DJ23">
        <f>DF23</f>
        <v>1.07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ROW(Source!A50)</f>
        <v>50</v>
      </c>
      <c r="B24">
        <v>1473083510</v>
      </c>
      <c r="C24">
        <v>1473083900</v>
      </c>
      <c r="D24">
        <v>1441834875</v>
      </c>
      <c r="E24">
        <v>1</v>
      </c>
      <c r="F24">
        <v>1</v>
      </c>
      <c r="G24">
        <v>15514512</v>
      </c>
      <c r="H24">
        <v>3</v>
      </c>
      <c r="I24" t="s">
        <v>476</v>
      </c>
      <c r="J24" t="s">
        <v>477</v>
      </c>
      <c r="K24" t="s">
        <v>478</v>
      </c>
      <c r="L24">
        <v>1346</v>
      </c>
      <c r="N24">
        <v>1009</v>
      </c>
      <c r="O24" t="s">
        <v>467</v>
      </c>
      <c r="P24" t="s">
        <v>467</v>
      </c>
      <c r="Q24">
        <v>1</v>
      </c>
      <c r="W24">
        <v>0</v>
      </c>
      <c r="X24">
        <v>-927203646</v>
      </c>
      <c r="Y24">
        <f t="shared" si="0"/>
        <v>0.02</v>
      </c>
      <c r="AA24">
        <v>94.64</v>
      </c>
      <c r="AB24">
        <v>0</v>
      </c>
      <c r="AC24">
        <v>0</v>
      </c>
      <c r="AD24">
        <v>0</v>
      </c>
      <c r="AE24">
        <v>94.64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0.02</v>
      </c>
      <c r="AU24" t="s">
        <v>3</v>
      </c>
      <c r="AV24">
        <v>0</v>
      </c>
      <c r="AW24">
        <v>2</v>
      </c>
      <c r="AX24">
        <v>1473417603</v>
      </c>
      <c r="AY24">
        <v>1</v>
      </c>
      <c r="AZ24">
        <v>0</v>
      </c>
      <c r="BA24">
        <v>46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v>0</v>
      </c>
      <c r="CX24">
        <f>ROUND(Y24*Source!I50,9)</f>
        <v>4.7400000000000003E-3</v>
      </c>
      <c r="CY24">
        <f>AA24</f>
        <v>94.64</v>
      </c>
      <c r="CZ24">
        <f>AE24</f>
        <v>94.64</v>
      </c>
      <c r="DA24">
        <f>AI24</f>
        <v>1</v>
      </c>
      <c r="DB24">
        <f t="shared" si="1"/>
        <v>1.89</v>
      </c>
      <c r="DC24">
        <f t="shared" si="2"/>
        <v>0</v>
      </c>
      <c r="DD24" t="s">
        <v>3</v>
      </c>
      <c r="DE24" t="s">
        <v>3</v>
      </c>
      <c r="DF24">
        <f t="shared" si="3"/>
        <v>0.45</v>
      </c>
      <c r="DG24">
        <f t="shared" si="4"/>
        <v>0</v>
      </c>
      <c r="DH24">
        <f t="shared" si="5"/>
        <v>0</v>
      </c>
      <c r="DI24">
        <f t="shared" si="6"/>
        <v>0</v>
      </c>
      <c r="DJ24">
        <f>DF24</f>
        <v>0.45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ROW(Source!A52)</f>
        <v>52</v>
      </c>
      <c r="B25">
        <v>1473083510</v>
      </c>
      <c r="C25">
        <v>1473083920</v>
      </c>
      <c r="D25">
        <v>1441819193</v>
      </c>
      <c r="E25">
        <v>15514512</v>
      </c>
      <c r="F25">
        <v>1</v>
      </c>
      <c r="G25">
        <v>15514512</v>
      </c>
      <c r="H25">
        <v>1</v>
      </c>
      <c r="I25" t="s">
        <v>457</v>
      </c>
      <c r="J25" t="s">
        <v>3</v>
      </c>
      <c r="K25" t="s">
        <v>458</v>
      </c>
      <c r="L25">
        <v>1191</v>
      </c>
      <c r="N25">
        <v>1013</v>
      </c>
      <c r="O25" t="s">
        <v>459</v>
      </c>
      <c r="P25" t="s">
        <v>459</v>
      </c>
      <c r="Q25">
        <v>1</v>
      </c>
      <c r="W25">
        <v>0</v>
      </c>
      <c r="X25">
        <v>476480486</v>
      </c>
      <c r="Y25">
        <f t="shared" si="0"/>
        <v>3.44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3</v>
      </c>
      <c r="AT25">
        <v>3.44</v>
      </c>
      <c r="AU25" t="s">
        <v>3</v>
      </c>
      <c r="AV25">
        <v>1</v>
      </c>
      <c r="AW25">
        <v>2</v>
      </c>
      <c r="AX25">
        <v>1473417607</v>
      </c>
      <c r="AY25">
        <v>1</v>
      </c>
      <c r="AZ25">
        <v>0</v>
      </c>
      <c r="BA25">
        <v>47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U25">
        <f>ROUND(AT25*Source!I52*AH25*AL25,2)</f>
        <v>0</v>
      </c>
      <c r="CV25">
        <f>ROUND(Y25*Source!I52,9)</f>
        <v>1.01136</v>
      </c>
      <c r="CW25">
        <v>0</v>
      </c>
      <c r="CX25">
        <f>ROUND(Y25*Source!I52,9)</f>
        <v>1.01136</v>
      </c>
      <c r="CY25">
        <f>AD25</f>
        <v>0</v>
      </c>
      <c r="CZ25">
        <f>AH25</f>
        <v>0</v>
      </c>
      <c r="DA25">
        <f>AL25</f>
        <v>1</v>
      </c>
      <c r="DB25">
        <f t="shared" si="1"/>
        <v>0</v>
      </c>
      <c r="DC25">
        <f t="shared" si="2"/>
        <v>0</v>
      </c>
      <c r="DD25" t="s">
        <v>3</v>
      </c>
      <c r="DE25" t="s">
        <v>3</v>
      </c>
      <c r="DF25">
        <f t="shared" si="3"/>
        <v>0</v>
      </c>
      <c r="DG25">
        <f t="shared" si="4"/>
        <v>0</v>
      </c>
      <c r="DH25">
        <f t="shared" si="5"/>
        <v>0</v>
      </c>
      <c r="DI25">
        <f t="shared" si="6"/>
        <v>0</v>
      </c>
      <c r="DJ25">
        <f>DI25</f>
        <v>0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ROW(Source!A52)</f>
        <v>52</v>
      </c>
      <c r="B26">
        <v>1473083510</v>
      </c>
      <c r="C26">
        <v>1473083920</v>
      </c>
      <c r="D26">
        <v>1441833845</v>
      </c>
      <c r="E26">
        <v>1</v>
      </c>
      <c r="F26">
        <v>1</v>
      </c>
      <c r="G26">
        <v>15514512</v>
      </c>
      <c r="H26">
        <v>2</v>
      </c>
      <c r="I26" t="s">
        <v>479</v>
      </c>
      <c r="J26" t="s">
        <v>480</v>
      </c>
      <c r="K26" t="s">
        <v>481</v>
      </c>
      <c r="L26">
        <v>1368</v>
      </c>
      <c r="N26">
        <v>1011</v>
      </c>
      <c r="O26" t="s">
        <v>463</v>
      </c>
      <c r="P26" t="s">
        <v>463</v>
      </c>
      <c r="Q26">
        <v>1</v>
      </c>
      <c r="W26">
        <v>0</v>
      </c>
      <c r="X26">
        <v>1397957242</v>
      </c>
      <c r="Y26">
        <f t="shared" si="0"/>
        <v>1.31</v>
      </c>
      <c r="AA26">
        <v>0</v>
      </c>
      <c r="AB26">
        <v>17.95</v>
      </c>
      <c r="AC26">
        <v>0.05</v>
      </c>
      <c r="AD26">
        <v>0</v>
      </c>
      <c r="AE26">
        <v>0</v>
      </c>
      <c r="AF26">
        <v>17.95</v>
      </c>
      <c r="AG26">
        <v>0.05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1</v>
      </c>
      <c r="AP26">
        <v>0</v>
      </c>
      <c r="AQ26">
        <v>0</v>
      </c>
      <c r="AR26">
        <v>0</v>
      </c>
      <c r="AS26" t="s">
        <v>3</v>
      </c>
      <c r="AT26">
        <v>1.31</v>
      </c>
      <c r="AU26" t="s">
        <v>3</v>
      </c>
      <c r="AV26">
        <v>0</v>
      </c>
      <c r="AW26">
        <v>2</v>
      </c>
      <c r="AX26">
        <v>1473417608</v>
      </c>
      <c r="AY26">
        <v>1</v>
      </c>
      <c r="AZ26">
        <v>0</v>
      </c>
      <c r="BA26">
        <v>48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f>ROUND(Y26*Source!I52*DO26,9)</f>
        <v>0</v>
      </c>
      <c r="CX26">
        <f>ROUND(Y26*Source!I52,9)</f>
        <v>0.38513999999999998</v>
      </c>
      <c r="CY26">
        <f>AB26</f>
        <v>17.95</v>
      </c>
      <c r="CZ26">
        <f>AF26</f>
        <v>17.95</v>
      </c>
      <c r="DA26">
        <f>AJ26</f>
        <v>1</v>
      </c>
      <c r="DB26">
        <f t="shared" si="1"/>
        <v>23.51</v>
      </c>
      <c r="DC26">
        <f t="shared" si="2"/>
        <v>7.0000000000000007E-2</v>
      </c>
      <c r="DD26" t="s">
        <v>3</v>
      </c>
      <c r="DE26" t="s">
        <v>3</v>
      </c>
      <c r="DF26">
        <f t="shared" si="3"/>
        <v>0</v>
      </c>
      <c r="DG26">
        <f t="shared" si="4"/>
        <v>6.91</v>
      </c>
      <c r="DH26">
        <f t="shared" si="5"/>
        <v>0.02</v>
      </c>
      <c r="DI26">
        <f t="shared" si="6"/>
        <v>0</v>
      </c>
      <c r="DJ26">
        <f>DG26</f>
        <v>6.91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ROW(Source!A52)</f>
        <v>52</v>
      </c>
      <c r="B27">
        <v>1473083510</v>
      </c>
      <c r="C27">
        <v>1473083920</v>
      </c>
      <c r="D27">
        <v>1441836514</v>
      </c>
      <c r="E27">
        <v>1</v>
      </c>
      <c r="F27">
        <v>1</v>
      </c>
      <c r="G27">
        <v>15514512</v>
      </c>
      <c r="H27">
        <v>3</v>
      </c>
      <c r="I27" t="s">
        <v>103</v>
      </c>
      <c r="J27" t="s">
        <v>106</v>
      </c>
      <c r="K27" t="s">
        <v>104</v>
      </c>
      <c r="L27">
        <v>1339</v>
      </c>
      <c r="N27">
        <v>1007</v>
      </c>
      <c r="O27" t="s">
        <v>105</v>
      </c>
      <c r="P27" t="s">
        <v>105</v>
      </c>
      <c r="Q27">
        <v>1</v>
      </c>
      <c r="W27">
        <v>0</v>
      </c>
      <c r="X27">
        <v>2112060389</v>
      </c>
      <c r="Y27">
        <f t="shared" si="0"/>
        <v>3.7</v>
      </c>
      <c r="AA27">
        <v>54.81</v>
      </c>
      <c r="AB27">
        <v>0</v>
      </c>
      <c r="AC27">
        <v>0</v>
      </c>
      <c r="AD27">
        <v>0</v>
      </c>
      <c r="AE27">
        <v>54.81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1</v>
      </c>
      <c r="AP27">
        <v>0</v>
      </c>
      <c r="AQ27">
        <v>0</v>
      </c>
      <c r="AR27">
        <v>0</v>
      </c>
      <c r="AS27" t="s">
        <v>3</v>
      </c>
      <c r="AT27">
        <v>3.7</v>
      </c>
      <c r="AU27" t="s">
        <v>3</v>
      </c>
      <c r="AV27">
        <v>0</v>
      </c>
      <c r="AW27">
        <v>2</v>
      </c>
      <c r="AX27">
        <v>1473417609</v>
      </c>
      <c r="AY27">
        <v>1</v>
      </c>
      <c r="AZ27">
        <v>0</v>
      </c>
      <c r="BA27">
        <v>49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v>0</v>
      </c>
      <c r="CX27">
        <f>ROUND(Y27*Source!I52,9)</f>
        <v>1.0878000000000001</v>
      </c>
      <c r="CY27">
        <f>AA27</f>
        <v>54.81</v>
      </c>
      <c r="CZ27">
        <f>AE27</f>
        <v>54.81</v>
      </c>
      <c r="DA27">
        <f>AI27</f>
        <v>1</v>
      </c>
      <c r="DB27">
        <f t="shared" si="1"/>
        <v>202.8</v>
      </c>
      <c r="DC27">
        <f t="shared" si="2"/>
        <v>0</v>
      </c>
      <c r="DD27" t="s">
        <v>3</v>
      </c>
      <c r="DE27" t="s">
        <v>3</v>
      </c>
      <c r="DF27">
        <f t="shared" si="3"/>
        <v>59.62</v>
      </c>
      <c r="DG27">
        <f t="shared" si="4"/>
        <v>0</v>
      </c>
      <c r="DH27">
        <f t="shared" si="5"/>
        <v>0</v>
      </c>
      <c r="DI27">
        <f t="shared" si="6"/>
        <v>0</v>
      </c>
      <c r="DJ27">
        <f>DF27</f>
        <v>59.62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ROW(Source!A53)</f>
        <v>53</v>
      </c>
      <c r="B28">
        <v>1473083510</v>
      </c>
      <c r="C28">
        <v>1473083927</v>
      </c>
      <c r="D28">
        <v>1441819193</v>
      </c>
      <c r="E28">
        <v>15514512</v>
      </c>
      <c r="F28">
        <v>1</v>
      </c>
      <c r="G28">
        <v>15514512</v>
      </c>
      <c r="H28">
        <v>1</v>
      </c>
      <c r="I28" t="s">
        <v>457</v>
      </c>
      <c r="J28" t="s">
        <v>3</v>
      </c>
      <c r="K28" t="s">
        <v>458</v>
      </c>
      <c r="L28">
        <v>1191</v>
      </c>
      <c r="N28">
        <v>1013</v>
      </c>
      <c r="O28" t="s">
        <v>459</v>
      </c>
      <c r="P28" t="s">
        <v>459</v>
      </c>
      <c r="Q28">
        <v>1</v>
      </c>
      <c r="W28">
        <v>0</v>
      </c>
      <c r="X28">
        <v>476480486</v>
      </c>
      <c r="Y28">
        <f t="shared" si="0"/>
        <v>10.64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10.64</v>
      </c>
      <c r="AU28" t="s">
        <v>3</v>
      </c>
      <c r="AV28">
        <v>1</v>
      </c>
      <c r="AW28">
        <v>2</v>
      </c>
      <c r="AX28">
        <v>1473417613</v>
      </c>
      <c r="AY28">
        <v>1</v>
      </c>
      <c r="AZ28">
        <v>0</v>
      </c>
      <c r="BA28">
        <v>50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U28">
        <f>ROUND(AT28*Source!I53*AH28*AL28,2)</f>
        <v>0</v>
      </c>
      <c r="CV28">
        <f>ROUND(Y28*Source!I53,9)</f>
        <v>3.1281599999999998</v>
      </c>
      <c r="CW28">
        <v>0</v>
      </c>
      <c r="CX28">
        <f>ROUND(Y28*Source!I53,9)</f>
        <v>3.1281599999999998</v>
      </c>
      <c r="CY28">
        <f>AD28</f>
        <v>0</v>
      </c>
      <c r="CZ28">
        <f>AH28</f>
        <v>0</v>
      </c>
      <c r="DA28">
        <f>AL28</f>
        <v>1</v>
      </c>
      <c r="DB28">
        <f t="shared" si="1"/>
        <v>0</v>
      </c>
      <c r="DC28">
        <f t="shared" si="2"/>
        <v>0</v>
      </c>
      <c r="DD28" t="s">
        <v>3</v>
      </c>
      <c r="DE28" t="s">
        <v>3</v>
      </c>
      <c r="DF28">
        <f t="shared" si="3"/>
        <v>0</v>
      </c>
      <c r="DG28">
        <f t="shared" si="4"/>
        <v>0</v>
      </c>
      <c r="DH28">
        <f t="shared" si="5"/>
        <v>0</v>
      </c>
      <c r="DI28">
        <f t="shared" si="6"/>
        <v>0</v>
      </c>
      <c r="DJ28">
        <f>DI28</f>
        <v>0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ROW(Source!A53)</f>
        <v>53</v>
      </c>
      <c r="B29">
        <v>1473083510</v>
      </c>
      <c r="C29">
        <v>1473083927</v>
      </c>
      <c r="D29">
        <v>1441833890</v>
      </c>
      <c r="E29">
        <v>1</v>
      </c>
      <c r="F29">
        <v>1</v>
      </c>
      <c r="G29">
        <v>15514512</v>
      </c>
      <c r="H29">
        <v>2</v>
      </c>
      <c r="I29" t="s">
        <v>468</v>
      </c>
      <c r="J29" t="s">
        <v>469</v>
      </c>
      <c r="K29" t="s">
        <v>470</v>
      </c>
      <c r="L29">
        <v>1368</v>
      </c>
      <c r="N29">
        <v>1011</v>
      </c>
      <c r="O29" t="s">
        <v>463</v>
      </c>
      <c r="P29" t="s">
        <v>463</v>
      </c>
      <c r="Q29">
        <v>1</v>
      </c>
      <c r="W29">
        <v>0</v>
      </c>
      <c r="X29">
        <v>-1440319381</v>
      </c>
      <c r="Y29">
        <f t="shared" si="0"/>
        <v>1.5</v>
      </c>
      <c r="AA29">
        <v>0</v>
      </c>
      <c r="AB29">
        <v>33.799999999999997</v>
      </c>
      <c r="AC29">
        <v>0.54</v>
      </c>
      <c r="AD29">
        <v>0</v>
      </c>
      <c r="AE29">
        <v>0</v>
      </c>
      <c r="AF29">
        <v>33.799999999999997</v>
      </c>
      <c r="AG29">
        <v>0.54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1.5</v>
      </c>
      <c r="AU29" t="s">
        <v>3</v>
      </c>
      <c r="AV29">
        <v>0</v>
      </c>
      <c r="AW29">
        <v>2</v>
      </c>
      <c r="AX29">
        <v>1473417614</v>
      </c>
      <c r="AY29">
        <v>1</v>
      </c>
      <c r="AZ29">
        <v>0</v>
      </c>
      <c r="BA29">
        <v>51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f>ROUND(Y29*Source!I53*DO29,9)</f>
        <v>0</v>
      </c>
      <c r="CX29">
        <f>ROUND(Y29*Source!I53,9)</f>
        <v>0.441</v>
      </c>
      <c r="CY29">
        <f>AB29</f>
        <v>33.799999999999997</v>
      </c>
      <c r="CZ29">
        <f>AF29</f>
        <v>33.799999999999997</v>
      </c>
      <c r="DA29">
        <f>AJ29</f>
        <v>1</v>
      </c>
      <c r="DB29">
        <f t="shared" si="1"/>
        <v>50.7</v>
      </c>
      <c r="DC29">
        <f t="shared" si="2"/>
        <v>0.81</v>
      </c>
      <c r="DD29" t="s">
        <v>3</v>
      </c>
      <c r="DE29" t="s">
        <v>3</v>
      </c>
      <c r="DF29">
        <f t="shared" si="3"/>
        <v>0</v>
      </c>
      <c r="DG29">
        <f t="shared" si="4"/>
        <v>14.91</v>
      </c>
      <c r="DH29">
        <f t="shared" si="5"/>
        <v>0.24</v>
      </c>
      <c r="DI29">
        <f t="shared" si="6"/>
        <v>0</v>
      </c>
      <c r="DJ29">
        <f>DG29</f>
        <v>14.91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ROW(Source!A53)</f>
        <v>53</v>
      </c>
      <c r="B30">
        <v>1473083510</v>
      </c>
      <c r="C30">
        <v>1473083927</v>
      </c>
      <c r="D30">
        <v>1441836514</v>
      </c>
      <c r="E30">
        <v>1</v>
      </c>
      <c r="F30">
        <v>1</v>
      </c>
      <c r="G30">
        <v>15514512</v>
      </c>
      <c r="H30">
        <v>3</v>
      </c>
      <c r="I30" t="s">
        <v>103</v>
      </c>
      <c r="J30" t="s">
        <v>106</v>
      </c>
      <c r="K30" t="s">
        <v>104</v>
      </c>
      <c r="L30">
        <v>1339</v>
      </c>
      <c r="N30">
        <v>1007</v>
      </c>
      <c r="O30" t="s">
        <v>105</v>
      </c>
      <c r="P30" t="s">
        <v>105</v>
      </c>
      <c r="Q30">
        <v>1</v>
      </c>
      <c r="W30">
        <v>1</v>
      </c>
      <c r="X30">
        <v>2112060389</v>
      </c>
      <c r="Y30">
        <f t="shared" si="0"/>
        <v>-3.8</v>
      </c>
      <c r="AA30">
        <v>54.81</v>
      </c>
      <c r="AB30">
        <v>0</v>
      </c>
      <c r="AC30">
        <v>0</v>
      </c>
      <c r="AD30">
        <v>0</v>
      </c>
      <c r="AE30">
        <v>54.81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3</v>
      </c>
      <c r="AT30">
        <v>-3.8</v>
      </c>
      <c r="AU30" t="s">
        <v>3</v>
      </c>
      <c r="AV30">
        <v>0</v>
      </c>
      <c r="AW30">
        <v>2</v>
      </c>
      <c r="AX30">
        <v>1473417615</v>
      </c>
      <c r="AY30">
        <v>1</v>
      </c>
      <c r="AZ30">
        <v>6144</v>
      </c>
      <c r="BA30">
        <v>52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ROUND(Y30*Source!I53,9)</f>
        <v>-1.1172</v>
      </c>
      <c r="CY30">
        <f>AA30</f>
        <v>54.81</v>
      </c>
      <c r="CZ30">
        <f>AE30</f>
        <v>54.81</v>
      </c>
      <c r="DA30">
        <f>AI30</f>
        <v>1</v>
      </c>
      <c r="DB30">
        <f t="shared" si="1"/>
        <v>-208.28</v>
      </c>
      <c r="DC30">
        <f t="shared" si="2"/>
        <v>0</v>
      </c>
      <c r="DD30" t="s">
        <v>3</v>
      </c>
      <c r="DE30" t="s">
        <v>3</v>
      </c>
      <c r="DF30">
        <f t="shared" si="3"/>
        <v>-61.23</v>
      </c>
      <c r="DG30">
        <f t="shared" si="4"/>
        <v>0</v>
      </c>
      <c r="DH30">
        <f t="shared" si="5"/>
        <v>0</v>
      </c>
      <c r="DI30">
        <f t="shared" si="6"/>
        <v>0</v>
      </c>
      <c r="DJ30">
        <f>DF30</f>
        <v>-61.23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ROW(Source!A53)</f>
        <v>53</v>
      </c>
      <c r="B31">
        <v>1473083510</v>
      </c>
      <c r="C31">
        <v>1473083927</v>
      </c>
      <c r="D31">
        <v>1441836517</v>
      </c>
      <c r="E31">
        <v>1</v>
      </c>
      <c r="F31">
        <v>1</v>
      </c>
      <c r="G31">
        <v>15514512</v>
      </c>
      <c r="H31">
        <v>3</v>
      </c>
      <c r="I31" t="s">
        <v>471</v>
      </c>
      <c r="J31" t="s">
        <v>472</v>
      </c>
      <c r="K31" t="s">
        <v>473</v>
      </c>
      <c r="L31">
        <v>1346</v>
      </c>
      <c r="N31">
        <v>1009</v>
      </c>
      <c r="O31" t="s">
        <v>467</v>
      </c>
      <c r="P31" t="s">
        <v>467</v>
      </c>
      <c r="Q31">
        <v>1</v>
      </c>
      <c r="W31">
        <v>0</v>
      </c>
      <c r="X31">
        <v>-860001332</v>
      </c>
      <c r="Y31">
        <f t="shared" si="0"/>
        <v>0.02</v>
      </c>
      <c r="AA31">
        <v>451.28</v>
      </c>
      <c r="AB31">
        <v>0</v>
      </c>
      <c r="AC31">
        <v>0</v>
      </c>
      <c r="AD31">
        <v>0</v>
      </c>
      <c r="AE31">
        <v>451.28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3</v>
      </c>
      <c r="AT31">
        <v>0.02</v>
      </c>
      <c r="AU31" t="s">
        <v>3</v>
      </c>
      <c r="AV31">
        <v>0</v>
      </c>
      <c r="AW31">
        <v>2</v>
      </c>
      <c r="AX31">
        <v>1473417616</v>
      </c>
      <c r="AY31">
        <v>1</v>
      </c>
      <c r="AZ31">
        <v>0</v>
      </c>
      <c r="BA31">
        <v>53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v>0</v>
      </c>
      <c r="CX31">
        <f>ROUND(Y31*Source!I53,9)</f>
        <v>5.8799999999999998E-3</v>
      </c>
      <c r="CY31">
        <f>AA31</f>
        <v>451.28</v>
      </c>
      <c r="CZ31">
        <f>AE31</f>
        <v>451.28</v>
      </c>
      <c r="DA31">
        <f>AI31</f>
        <v>1</v>
      </c>
      <c r="DB31">
        <f t="shared" si="1"/>
        <v>9.0299999999999994</v>
      </c>
      <c r="DC31">
        <f t="shared" si="2"/>
        <v>0</v>
      </c>
      <c r="DD31" t="s">
        <v>3</v>
      </c>
      <c r="DE31" t="s">
        <v>3</v>
      </c>
      <c r="DF31">
        <f t="shared" si="3"/>
        <v>2.65</v>
      </c>
      <c r="DG31">
        <f t="shared" si="4"/>
        <v>0</v>
      </c>
      <c r="DH31">
        <f t="shared" si="5"/>
        <v>0</v>
      </c>
      <c r="DI31">
        <f t="shared" si="6"/>
        <v>0</v>
      </c>
      <c r="DJ31">
        <f>DF31</f>
        <v>2.65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ROW(Source!A53)</f>
        <v>53</v>
      </c>
      <c r="B32">
        <v>1473083510</v>
      </c>
      <c r="C32">
        <v>1473083927</v>
      </c>
      <c r="D32">
        <v>1441821379</v>
      </c>
      <c r="E32">
        <v>15514512</v>
      </c>
      <c r="F32">
        <v>1</v>
      </c>
      <c r="G32">
        <v>15514512</v>
      </c>
      <c r="H32">
        <v>3</v>
      </c>
      <c r="I32" t="s">
        <v>474</v>
      </c>
      <c r="J32" t="s">
        <v>3</v>
      </c>
      <c r="K32" t="s">
        <v>475</v>
      </c>
      <c r="L32">
        <v>1346</v>
      </c>
      <c r="N32">
        <v>1009</v>
      </c>
      <c r="O32" t="s">
        <v>467</v>
      </c>
      <c r="P32" t="s">
        <v>467</v>
      </c>
      <c r="Q32">
        <v>1</v>
      </c>
      <c r="W32">
        <v>0</v>
      </c>
      <c r="X32">
        <v>1325796737</v>
      </c>
      <c r="Y32">
        <f t="shared" si="0"/>
        <v>0.05</v>
      </c>
      <c r="AA32">
        <v>89.93</v>
      </c>
      <c r="AB32">
        <v>0</v>
      </c>
      <c r="AC32">
        <v>0</v>
      </c>
      <c r="AD32">
        <v>0</v>
      </c>
      <c r="AE32">
        <v>89.933959999999999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3</v>
      </c>
      <c r="AT32">
        <v>0.05</v>
      </c>
      <c r="AU32" t="s">
        <v>3</v>
      </c>
      <c r="AV32">
        <v>0</v>
      </c>
      <c r="AW32">
        <v>2</v>
      </c>
      <c r="AX32">
        <v>1473417618</v>
      </c>
      <c r="AY32">
        <v>1</v>
      </c>
      <c r="AZ32">
        <v>0</v>
      </c>
      <c r="BA32">
        <v>54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ROUND(Y32*Source!I53,9)</f>
        <v>1.47E-2</v>
      </c>
      <c r="CY32">
        <f>AA32</f>
        <v>89.93</v>
      </c>
      <c r="CZ32">
        <f>AE32</f>
        <v>89.933959999999999</v>
      </c>
      <c r="DA32">
        <f>AI32</f>
        <v>1</v>
      </c>
      <c r="DB32">
        <f t="shared" si="1"/>
        <v>4.5</v>
      </c>
      <c r="DC32">
        <f t="shared" si="2"/>
        <v>0</v>
      </c>
      <c r="DD32" t="s">
        <v>3</v>
      </c>
      <c r="DE32" t="s">
        <v>3</v>
      </c>
      <c r="DF32">
        <f t="shared" si="3"/>
        <v>1.32</v>
      </c>
      <c r="DG32">
        <f t="shared" si="4"/>
        <v>0</v>
      </c>
      <c r="DH32">
        <f t="shared" si="5"/>
        <v>0</v>
      </c>
      <c r="DI32">
        <f t="shared" si="6"/>
        <v>0</v>
      </c>
      <c r="DJ32">
        <f>DF32</f>
        <v>1.32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ROW(Source!A53)</f>
        <v>53</v>
      </c>
      <c r="B33">
        <v>1473083510</v>
      </c>
      <c r="C33">
        <v>1473083927</v>
      </c>
      <c r="D33">
        <v>1441834875</v>
      </c>
      <c r="E33">
        <v>1</v>
      </c>
      <c r="F33">
        <v>1</v>
      </c>
      <c r="G33">
        <v>15514512</v>
      </c>
      <c r="H33">
        <v>3</v>
      </c>
      <c r="I33" t="s">
        <v>476</v>
      </c>
      <c r="J33" t="s">
        <v>477</v>
      </c>
      <c r="K33" t="s">
        <v>478</v>
      </c>
      <c r="L33">
        <v>1346</v>
      </c>
      <c r="N33">
        <v>1009</v>
      </c>
      <c r="O33" t="s">
        <v>467</v>
      </c>
      <c r="P33" t="s">
        <v>467</v>
      </c>
      <c r="Q33">
        <v>1</v>
      </c>
      <c r="W33">
        <v>0</v>
      </c>
      <c r="X33">
        <v>-927203646</v>
      </c>
      <c r="Y33">
        <f t="shared" ref="Y33:Y69" si="7">AT33</f>
        <v>0.02</v>
      </c>
      <c r="AA33">
        <v>94.64</v>
      </c>
      <c r="AB33">
        <v>0</v>
      </c>
      <c r="AC33">
        <v>0</v>
      </c>
      <c r="AD33">
        <v>0</v>
      </c>
      <c r="AE33">
        <v>94.64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3</v>
      </c>
      <c r="AT33">
        <v>0.02</v>
      </c>
      <c r="AU33" t="s">
        <v>3</v>
      </c>
      <c r="AV33">
        <v>0</v>
      </c>
      <c r="AW33">
        <v>2</v>
      </c>
      <c r="AX33">
        <v>1473417617</v>
      </c>
      <c r="AY33">
        <v>1</v>
      </c>
      <c r="AZ33">
        <v>0</v>
      </c>
      <c r="BA33">
        <v>55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v>0</v>
      </c>
      <c r="CX33">
        <f>ROUND(Y33*Source!I53,9)</f>
        <v>5.8799999999999998E-3</v>
      </c>
      <c r="CY33">
        <f>AA33</f>
        <v>94.64</v>
      </c>
      <c r="CZ33">
        <f>AE33</f>
        <v>94.64</v>
      </c>
      <c r="DA33">
        <f>AI33</f>
        <v>1</v>
      </c>
      <c r="DB33">
        <f t="shared" ref="DB33:DB69" si="8">ROUND(ROUND(AT33*CZ33,2),6)</f>
        <v>1.89</v>
      </c>
      <c r="DC33">
        <f t="shared" ref="DC33:DC69" si="9">ROUND(ROUND(AT33*AG33,2),6)</f>
        <v>0</v>
      </c>
      <c r="DD33" t="s">
        <v>3</v>
      </c>
      <c r="DE33" t="s">
        <v>3</v>
      </c>
      <c r="DF33">
        <f t="shared" si="3"/>
        <v>0.56000000000000005</v>
      </c>
      <c r="DG33">
        <f t="shared" si="4"/>
        <v>0</v>
      </c>
      <c r="DH33">
        <f t="shared" si="5"/>
        <v>0</v>
      </c>
      <c r="DI33">
        <f t="shared" si="6"/>
        <v>0</v>
      </c>
      <c r="DJ33">
        <f>DF33</f>
        <v>0.56000000000000005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ROW(Source!A60)</f>
        <v>60</v>
      </c>
      <c r="B34">
        <v>1473083510</v>
      </c>
      <c r="C34">
        <v>1473083964</v>
      </c>
      <c r="D34">
        <v>1441819193</v>
      </c>
      <c r="E34">
        <v>15514512</v>
      </c>
      <c r="F34">
        <v>1</v>
      </c>
      <c r="G34">
        <v>15514512</v>
      </c>
      <c r="H34">
        <v>1</v>
      </c>
      <c r="I34" t="s">
        <v>457</v>
      </c>
      <c r="J34" t="s">
        <v>3</v>
      </c>
      <c r="K34" t="s">
        <v>458</v>
      </c>
      <c r="L34">
        <v>1191</v>
      </c>
      <c r="N34">
        <v>1013</v>
      </c>
      <c r="O34" t="s">
        <v>459</v>
      </c>
      <c r="P34" t="s">
        <v>459</v>
      </c>
      <c r="Q34">
        <v>1</v>
      </c>
      <c r="W34">
        <v>0</v>
      </c>
      <c r="X34">
        <v>476480486</v>
      </c>
      <c r="Y34">
        <f t="shared" si="7"/>
        <v>0.37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-2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0.37</v>
      </c>
      <c r="AU34" t="s">
        <v>3</v>
      </c>
      <c r="AV34">
        <v>1</v>
      </c>
      <c r="AW34">
        <v>2</v>
      </c>
      <c r="AX34">
        <v>1473417686</v>
      </c>
      <c r="AY34">
        <v>1</v>
      </c>
      <c r="AZ34">
        <v>0</v>
      </c>
      <c r="BA34">
        <v>65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U34">
        <f>ROUND(AT34*Source!I60*AH34*AL34,2)</f>
        <v>0</v>
      </c>
      <c r="CV34">
        <f>ROUND(Y34*Source!I60,9)</f>
        <v>11.84</v>
      </c>
      <c r="CW34">
        <v>0</v>
      </c>
      <c r="CX34">
        <f>ROUND(Y34*Source!I60,9)</f>
        <v>11.84</v>
      </c>
      <c r="CY34">
        <f>AD34</f>
        <v>0</v>
      </c>
      <c r="CZ34">
        <f>AH34</f>
        <v>0</v>
      </c>
      <c r="DA34">
        <f>AL34</f>
        <v>1</v>
      </c>
      <c r="DB34">
        <f t="shared" si="8"/>
        <v>0</v>
      </c>
      <c r="DC34">
        <f t="shared" si="9"/>
        <v>0</v>
      </c>
      <c r="DD34" t="s">
        <v>3</v>
      </c>
      <c r="DE34" t="s">
        <v>3</v>
      </c>
      <c r="DF34">
        <f t="shared" si="3"/>
        <v>0</v>
      </c>
      <c r="DG34">
        <f t="shared" si="4"/>
        <v>0</v>
      </c>
      <c r="DH34">
        <f t="shared" si="5"/>
        <v>0</v>
      </c>
      <c r="DI34">
        <f t="shared" si="6"/>
        <v>0</v>
      </c>
      <c r="DJ34">
        <f>DI34</f>
        <v>0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ROW(Source!A60)</f>
        <v>60</v>
      </c>
      <c r="B35">
        <v>1473083510</v>
      </c>
      <c r="C35">
        <v>1473083964</v>
      </c>
      <c r="D35">
        <v>1441834258</v>
      </c>
      <c r="E35">
        <v>1</v>
      </c>
      <c r="F35">
        <v>1</v>
      </c>
      <c r="G35">
        <v>15514512</v>
      </c>
      <c r="H35">
        <v>2</v>
      </c>
      <c r="I35" t="s">
        <v>460</v>
      </c>
      <c r="J35" t="s">
        <v>461</v>
      </c>
      <c r="K35" t="s">
        <v>462</v>
      </c>
      <c r="L35">
        <v>1368</v>
      </c>
      <c r="N35">
        <v>1011</v>
      </c>
      <c r="O35" t="s">
        <v>463</v>
      </c>
      <c r="P35" t="s">
        <v>463</v>
      </c>
      <c r="Q35">
        <v>1</v>
      </c>
      <c r="W35">
        <v>0</v>
      </c>
      <c r="X35">
        <v>1077756263</v>
      </c>
      <c r="Y35">
        <f t="shared" si="7"/>
        <v>0.06</v>
      </c>
      <c r="AA35">
        <v>0</v>
      </c>
      <c r="AB35">
        <v>1303.01</v>
      </c>
      <c r="AC35">
        <v>826.2</v>
      </c>
      <c r="AD35">
        <v>0</v>
      </c>
      <c r="AE35">
        <v>0</v>
      </c>
      <c r="AF35">
        <v>1303.01</v>
      </c>
      <c r="AG35">
        <v>826.2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0.06</v>
      </c>
      <c r="AU35" t="s">
        <v>3</v>
      </c>
      <c r="AV35">
        <v>0</v>
      </c>
      <c r="AW35">
        <v>2</v>
      </c>
      <c r="AX35">
        <v>1473417687</v>
      </c>
      <c r="AY35">
        <v>1</v>
      </c>
      <c r="AZ35">
        <v>0</v>
      </c>
      <c r="BA35">
        <v>66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f>ROUND(Y35*Source!I60*DO35,9)</f>
        <v>0</v>
      </c>
      <c r="CX35">
        <f>ROUND(Y35*Source!I60,9)</f>
        <v>1.92</v>
      </c>
      <c r="CY35">
        <f>AB35</f>
        <v>1303.01</v>
      </c>
      <c r="CZ35">
        <f>AF35</f>
        <v>1303.01</v>
      </c>
      <c r="DA35">
        <f>AJ35</f>
        <v>1</v>
      </c>
      <c r="DB35">
        <f t="shared" si="8"/>
        <v>78.180000000000007</v>
      </c>
      <c r="DC35">
        <f t="shared" si="9"/>
        <v>49.57</v>
      </c>
      <c r="DD35" t="s">
        <v>3</v>
      </c>
      <c r="DE35" t="s">
        <v>3</v>
      </c>
      <c r="DF35">
        <f t="shared" si="3"/>
        <v>0</v>
      </c>
      <c r="DG35">
        <f t="shared" si="4"/>
        <v>2501.7800000000002</v>
      </c>
      <c r="DH35">
        <f t="shared" si="5"/>
        <v>1586.3</v>
      </c>
      <c r="DI35">
        <f t="shared" si="6"/>
        <v>0</v>
      </c>
      <c r="DJ35">
        <f>DG35</f>
        <v>2501.7800000000002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ROW(Source!A61)</f>
        <v>61</v>
      </c>
      <c r="B36">
        <v>1473083510</v>
      </c>
      <c r="C36">
        <v>1473083969</v>
      </c>
      <c r="D36">
        <v>1441819193</v>
      </c>
      <c r="E36">
        <v>15514512</v>
      </c>
      <c r="F36">
        <v>1</v>
      </c>
      <c r="G36">
        <v>15514512</v>
      </c>
      <c r="H36">
        <v>1</v>
      </c>
      <c r="I36" t="s">
        <v>457</v>
      </c>
      <c r="J36" t="s">
        <v>3</v>
      </c>
      <c r="K36" t="s">
        <v>458</v>
      </c>
      <c r="L36">
        <v>1191</v>
      </c>
      <c r="N36">
        <v>1013</v>
      </c>
      <c r="O36" t="s">
        <v>459</v>
      </c>
      <c r="P36" t="s">
        <v>459</v>
      </c>
      <c r="Q36">
        <v>1</v>
      </c>
      <c r="W36">
        <v>0</v>
      </c>
      <c r="X36">
        <v>476480486</v>
      </c>
      <c r="Y36">
        <f t="shared" si="7"/>
        <v>0.37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0.37</v>
      </c>
      <c r="AU36" t="s">
        <v>3</v>
      </c>
      <c r="AV36">
        <v>1</v>
      </c>
      <c r="AW36">
        <v>2</v>
      </c>
      <c r="AX36">
        <v>1473417688</v>
      </c>
      <c r="AY36">
        <v>1</v>
      </c>
      <c r="AZ36">
        <v>0</v>
      </c>
      <c r="BA36">
        <v>67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U36">
        <f>ROUND(AT36*Source!I61*AH36*AL36,2)</f>
        <v>0</v>
      </c>
      <c r="CV36">
        <f>ROUND(Y36*Source!I61,9)</f>
        <v>11.84</v>
      </c>
      <c r="CW36">
        <v>0</v>
      </c>
      <c r="CX36">
        <f>ROUND(Y36*Source!I61,9)</f>
        <v>11.84</v>
      </c>
      <c r="CY36">
        <f>AD36</f>
        <v>0</v>
      </c>
      <c r="CZ36">
        <f>AH36</f>
        <v>0</v>
      </c>
      <c r="DA36">
        <f>AL36</f>
        <v>1</v>
      </c>
      <c r="DB36">
        <f t="shared" si="8"/>
        <v>0</v>
      </c>
      <c r="DC36">
        <f t="shared" si="9"/>
        <v>0</v>
      </c>
      <c r="DD36" t="s">
        <v>3</v>
      </c>
      <c r="DE36" t="s">
        <v>3</v>
      </c>
      <c r="DF36">
        <f t="shared" si="3"/>
        <v>0</v>
      </c>
      <c r="DG36">
        <f t="shared" si="4"/>
        <v>0</v>
      </c>
      <c r="DH36">
        <f t="shared" si="5"/>
        <v>0</v>
      </c>
      <c r="DI36">
        <f t="shared" si="6"/>
        <v>0</v>
      </c>
      <c r="DJ36">
        <f>DI36</f>
        <v>0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ROW(Source!A61)</f>
        <v>61</v>
      </c>
      <c r="B37">
        <v>1473083510</v>
      </c>
      <c r="C37">
        <v>1473083969</v>
      </c>
      <c r="D37">
        <v>1441834258</v>
      </c>
      <c r="E37">
        <v>1</v>
      </c>
      <c r="F37">
        <v>1</v>
      </c>
      <c r="G37">
        <v>15514512</v>
      </c>
      <c r="H37">
        <v>2</v>
      </c>
      <c r="I37" t="s">
        <v>460</v>
      </c>
      <c r="J37" t="s">
        <v>461</v>
      </c>
      <c r="K37" t="s">
        <v>462</v>
      </c>
      <c r="L37">
        <v>1368</v>
      </c>
      <c r="N37">
        <v>1011</v>
      </c>
      <c r="O37" t="s">
        <v>463</v>
      </c>
      <c r="P37" t="s">
        <v>463</v>
      </c>
      <c r="Q37">
        <v>1</v>
      </c>
      <c r="W37">
        <v>0</v>
      </c>
      <c r="X37">
        <v>1077756263</v>
      </c>
      <c r="Y37">
        <f t="shared" si="7"/>
        <v>0.06</v>
      </c>
      <c r="AA37">
        <v>0</v>
      </c>
      <c r="AB37">
        <v>1303.01</v>
      </c>
      <c r="AC37">
        <v>826.2</v>
      </c>
      <c r="AD37">
        <v>0</v>
      </c>
      <c r="AE37">
        <v>0</v>
      </c>
      <c r="AF37">
        <v>1303.01</v>
      </c>
      <c r="AG37">
        <v>826.2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-2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3</v>
      </c>
      <c r="AT37">
        <v>0.06</v>
      </c>
      <c r="AU37" t="s">
        <v>3</v>
      </c>
      <c r="AV37">
        <v>0</v>
      </c>
      <c r="AW37">
        <v>2</v>
      </c>
      <c r="AX37">
        <v>1473417689</v>
      </c>
      <c r="AY37">
        <v>1</v>
      </c>
      <c r="AZ37">
        <v>0</v>
      </c>
      <c r="BA37">
        <v>68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f>ROUND(Y37*Source!I61*DO37,9)</f>
        <v>0</v>
      </c>
      <c r="CX37">
        <f>ROUND(Y37*Source!I61,9)</f>
        <v>1.92</v>
      </c>
      <c r="CY37">
        <f>AB37</f>
        <v>1303.01</v>
      </c>
      <c r="CZ37">
        <f>AF37</f>
        <v>1303.01</v>
      </c>
      <c r="DA37">
        <f>AJ37</f>
        <v>1</v>
      </c>
      <c r="DB37">
        <f t="shared" si="8"/>
        <v>78.180000000000007</v>
      </c>
      <c r="DC37">
        <f t="shared" si="9"/>
        <v>49.57</v>
      </c>
      <c r="DD37" t="s">
        <v>3</v>
      </c>
      <c r="DE37" t="s">
        <v>3</v>
      </c>
      <c r="DF37">
        <f t="shared" si="3"/>
        <v>0</v>
      </c>
      <c r="DG37">
        <f t="shared" si="4"/>
        <v>2501.7800000000002</v>
      </c>
      <c r="DH37">
        <f t="shared" si="5"/>
        <v>1586.3</v>
      </c>
      <c r="DI37">
        <f t="shared" si="6"/>
        <v>0</v>
      </c>
      <c r="DJ37">
        <f>DG37</f>
        <v>2501.7800000000002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ROW(Source!A62)</f>
        <v>62</v>
      </c>
      <c r="B38">
        <v>1473083510</v>
      </c>
      <c r="C38">
        <v>1473083974</v>
      </c>
      <c r="D38">
        <v>1441819193</v>
      </c>
      <c r="E38">
        <v>15514512</v>
      </c>
      <c r="F38">
        <v>1</v>
      </c>
      <c r="G38">
        <v>15514512</v>
      </c>
      <c r="H38">
        <v>1</v>
      </c>
      <c r="I38" t="s">
        <v>457</v>
      </c>
      <c r="J38" t="s">
        <v>3</v>
      </c>
      <c r="K38" t="s">
        <v>458</v>
      </c>
      <c r="L38">
        <v>1191</v>
      </c>
      <c r="N38">
        <v>1013</v>
      </c>
      <c r="O38" t="s">
        <v>459</v>
      </c>
      <c r="P38" t="s">
        <v>459</v>
      </c>
      <c r="Q38">
        <v>1</v>
      </c>
      <c r="W38">
        <v>0</v>
      </c>
      <c r="X38">
        <v>476480486</v>
      </c>
      <c r="Y38">
        <f t="shared" si="7"/>
        <v>1.52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1.52</v>
      </c>
      <c r="AU38" t="s">
        <v>3</v>
      </c>
      <c r="AV38">
        <v>1</v>
      </c>
      <c r="AW38">
        <v>2</v>
      </c>
      <c r="AX38">
        <v>1473417690</v>
      </c>
      <c r="AY38">
        <v>1</v>
      </c>
      <c r="AZ38">
        <v>0</v>
      </c>
      <c r="BA38">
        <v>69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U38">
        <f>ROUND(AT38*Source!I62*AH38*AL38,2)</f>
        <v>0</v>
      </c>
      <c r="CV38">
        <f>ROUND(Y38*Source!I62,9)</f>
        <v>4.2560000000000002</v>
      </c>
      <c r="CW38">
        <v>0</v>
      </c>
      <c r="CX38">
        <f>ROUND(Y38*Source!I62,9)</f>
        <v>4.2560000000000002</v>
      </c>
      <c r="CY38">
        <f>AD38</f>
        <v>0</v>
      </c>
      <c r="CZ38">
        <f>AH38</f>
        <v>0</v>
      </c>
      <c r="DA38">
        <f>AL38</f>
        <v>1</v>
      </c>
      <c r="DB38">
        <f t="shared" si="8"/>
        <v>0</v>
      </c>
      <c r="DC38">
        <f t="shared" si="9"/>
        <v>0</v>
      </c>
      <c r="DD38" t="s">
        <v>3</v>
      </c>
      <c r="DE38" t="s">
        <v>3</v>
      </c>
      <c r="DF38">
        <f t="shared" si="3"/>
        <v>0</v>
      </c>
      <c r="DG38">
        <f t="shared" si="4"/>
        <v>0</v>
      </c>
      <c r="DH38">
        <f t="shared" si="5"/>
        <v>0</v>
      </c>
      <c r="DI38">
        <f t="shared" si="6"/>
        <v>0</v>
      </c>
      <c r="DJ38">
        <f>DI38</f>
        <v>0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ROW(Source!A62)</f>
        <v>62</v>
      </c>
      <c r="B39">
        <v>1473083510</v>
      </c>
      <c r="C39">
        <v>1473083974</v>
      </c>
      <c r="D39">
        <v>1441836235</v>
      </c>
      <c r="E39">
        <v>1</v>
      </c>
      <c r="F39">
        <v>1</v>
      </c>
      <c r="G39">
        <v>15514512</v>
      </c>
      <c r="H39">
        <v>3</v>
      </c>
      <c r="I39" t="s">
        <v>464</v>
      </c>
      <c r="J39" t="s">
        <v>465</v>
      </c>
      <c r="K39" t="s">
        <v>466</v>
      </c>
      <c r="L39">
        <v>1346</v>
      </c>
      <c r="N39">
        <v>1009</v>
      </c>
      <c r="O39" t="s">
        <v>467</v>
      </c>
      <c r="P39" t="s">
        <v>467</v>
      </c>
      <c r="Q39">
        <v>1</v>
      </c>
      <c r="W39">
        <v>0</v>
      </c>
      <c r="X39">
        <v>-1595335418</v>
      </c>
      <c r="Y39">
        <f t="shared" si="7"/>
        <v>0.02</v>
      </c>
      <c r="AA39">
        <v>31.49</v>
      </c>
      <c r="AB39">
        <v>0</v>
      </c>
      <c r="AC39">
        <v>0</v>
      </c>
      <c r="AD39">
        <v>0</v>
      </c>
      <c r="AE39">
        <v>31.49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0.02</v>
      </c>
      <c r="AU39" t="s">
        <v>3</v>
      </c>
      <c r="AV39">
        <v>0</v>
      </c>
      <c r="AW39">
        <v>2</v>
      </c>
      <c r="AX39">
        <v>1473417691</v>
      </c>
      <c r="AY39">
        <v>1</v>
      </c>
      <c r="AZ39">
        <v>0</v>
      </c>
      <c r="BA39">
        <v>70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v>0</v>
      </c>
      <c r="CX39">
        <f>ROUND(Y39*Source!I62,9)</f>
        <v>5.6000000000000001E-2</v>
      </c>
      <c r="CY39">
        <f>AA39</f>
        <v>31.49</v>
      </c>
      <c r="CZ39">
        <f>AE39</f>
        <v>31.49</v>
      </c>
      <c r="DA39">
        <f>AI39</f>
        <v>1</v>
      </c>
      <c r="DB39">
        <f t="shared" si="8"/>
        <v>0.63</v>
      </c>
      <c r="DC39">
        <f t="shared" si="9"/>
        <v>0</v>
      </c>
      <c r="DD39" t="s">
        <v>3</v>
      </c>
      <c r="DE39" t="s">
        <v>3</v>
      </c>
      <c r="DF39">
        <f t="shared" si="3"/>
        <v>1.76</v>
      </c>
      <c r="DG39">
        <f t="shared" si="4"/>
        <v>0</v>
      </c>
      <c r="DH39">
        <f t="shared" si="5"/>
        <v>0</v>
      </c>
      <c r="DI39">
        <f t="shared" si="6"/>
        <v>0</v>
      </c>
      <c r="DJ39">
        <f>DF39</f>
        <v>1.76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ROW(Source!A63)</f>
        <v>63</v>
      </c>
      <c r="B40">
        <v>1473083510</v>
      </c>
      <c r="C40">
        <v>1473083979</v>
      </c>
      <c r="D40">
        <v>1441819193</v>
      </c>
      <c r="E40">
        <v>15514512</v>
      </c>
      <c r="F40">
        <v>1</v>
      </c>
      <c r="G40">
        <v>15514512</v>
      </c>
      <c r="H40">
        <v>1</v>
      </c>
      <c r="I40" t="s">
        <v>457</v>
      </c>
      <c r="J40" t="s">
        <v>3</v>
      </c>
      <c r="K40" t="s">
        <v>458</v>
      </c>
      <c r="L40">
        <v>1191</v>
      </c>
      <c r="N40">
        <v>1013</v>
      </c>
      <c r="O40" t="s">
        <v>459</v>
      </c>
      <c r="P40" t="s">
        <v>459</v>
      </c>
      <c r="Q40">
        <v>1</v>
      </c>
      <c r="W40">
        <v>0</v>
      </c>
      <c r="X40">
        <v>476480486</v>
      </c>
      <c r="Y40">
        <f t="shared" si="7"/>
        <v>0.61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0.61</v>
      </c>
      <c r="AU40" t="s">
        <v>3</v>
      </c>
      <c r="AV40">
        <v>1</v>
      </c>
      <c r="AW40">
        <v>2</v>
      </c>
      <c r="AX40">
        <v>1473417696</v>
      </c>
      <c r="AY40">
        <v>1</v>
      </c>
      <c r="AZ40">
        <v>6144</v>
      </c>
      <c r="BA40">
        <v>71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U40">
        <f>ROUND(AT40*Source!I63*AH40*AL40,2)</f>
        <v>0</v>
      </c>
      <c r="CV40">
        <f>ROUND(Y40*Source!I63,9)</f>
        <v>1.464</v>
      </c>
      <c r="CW40">
        <v>0</v>
      </c>
      <c r="CX40">
        <f>ROUND(Y40*Source!I63,9)</f>
        <v>1.464</v>
      </c>
      <c r="CY40">
        <f>AD40</f>
        <v>0</v>
      </c>
      <c r="CZ40">
        <f>AH40</f>
        <v>0</v>
      </c>
      <c r="DA40">
        <f>AL40</f>
        <v>1</v>
      </c>
      <c r="DB40">
        <f t="shared" si="8"/>
        <v>0</v>
      </c>
      <c r="DC40">
        <f t="shared" si="9"/>
        <v>0</v>
      </c>
      <c r="DD40" t="s">
        <v>3</v>
      </c>
      <c r="DE40" t="s">
        <v>3</v>
      </c>
      <c r="DF40">
        <f t="shared" si="3"/>
        <v>0</v>
      </c>
      <c r="DG40">
        <f t="shared" si="4"/>
        <v>0</v>
      </c>
      <c r="DH40">
        <f t="shared" si="5"/>
        <v>0</v>
      </c>
      <c r="DI40">
        <f t="shared" si="6"/>
        <v>0</v>
      </c>
      <c r="DJ40">
        <f>DI40</f>
        <v>0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ROW(Source!A69)</f>
        <v>69</v>
      </c>
      <c r="B41">
        <v>1473083510</v>
      </c>
      <c r="C41">
        <v>1473083996</v>
      </c>
      <c r="D41">
        <v>1441819193</v>
      </c>
      <c r="E41">
        <v>15514512</v>
      </c>
      <c r="F41">
        <v>1</v>
      </c>
      <c r="G41">
        <v>15514512</v>
      </c>
      <c r="H41">
        <v>1</v>
      </c>
      <c r="I41" t="s">
        <v>457</v>
      </c>
      <c r="J41" t="s">
        <v>3</v>
      </c>
      <c r="K41" t="s">
        <v>458</v>
      </c>
      <c r="L41">
        <v>1191</v>
      </c>
      <c r="N41">
        <v>1013</v>
      </c>
      <c r="O41" t="s">
        <v>459</v>
      </c>
      <c r="P41" t="s">
        <v>459</v>
      </c>
      <c r="Q41">
        <v>1</v>
      </c>
      <c r="W41">
        <v>0</v>
      </c>
      <c r="X41">
        <v>476480486</v>
      </c>
      <c r="Y41">
        <f t="shared" si="7"/>
        <v>0.37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0.37</v>
      </c>
      <c r="AU41" t="s">
        <v>3</v>
      </c>
      <c r="AV41">
        <v>1</v>
      </c>
      <c r="AW41">
        <v>2</v>
      </c>
      <c r="AX41">
        <v>1473417706</v>
      </c>
      <c r="AY41">
        <v>1</v>
      </c>
      <c r="AZ41">
        <v>0</v>
      </c>
      <c r="BA41">
        <v>81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U41">
        <f>ROUND(AT41*Source!I69*AH41*AL41,2)</f>
        <v>0</v>
      </c>
      <c r="CV41">
        <f>ROUND(Y41*Source!I69,9)</f>
        <v>11.84</v>
      </c>
      <c r="CW41">
        <v>0</v>
      </c>
      <c r="CX41">
        <f>ROUND(Y41*Source!I69,9)</f>
        <v>11.84</v>
      </c>
      <c r="CY41">
        <f>AD41</f>
        <v>0</v>
      </c>
      <c r="CZ41">
        <f>AH41</f>
        <v>0</v>
      </c>
      <c r="DA41">
        <f>AL41</f>
        <v>1</v>
      </c>
      <c r="DB41">
        <f t="shared" si="8"/>
        <v>0</v>
      </c>
      <c r="DC41">
        <f t="shared" si="9"/>
        <v>0</v>
      </c>
      <c r="DD41" t="s">
        <v>3</v>
      </c>
      <c r="DE41" t="s">
        <v>3</v>
      </c>
      <c r="DF41">
        <f t="shared" si="3"/>
        <v>0</v>
      </c>
      <c r="DG41">
        <f t="shared" si="4"/>
        <v>0</v>
      </c>
      <c r="DH41">
        <f t="shared" si="5"/>
        <v>0</v>
      </c>
      <c r="DI41">
        <f t="shared" si="6"/>
        <v>0</v>
      </c>
      <c r="DJ41">
        <f>DI41</f>
        <v>0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ROW(Source!A69)</f>
        <v>69</v>
      </c>
      <c r="B42">
        <v>1473083510</v>
      </c>
      <c r="C42">
        <v>1473083996</v>
      </c>
      <c r="D42">
        <v>1441834258</v>
      </c>
      <c r="E42">
        <v>1</v>
      </c>
      <c r="F42">
        <v>1</v>
      </c>
      <c r="G42">
        <v>15514512</v>
      </c>
      <c r="H42">
        <v>2</v>
      </c>
      <c r="I42" t="s">
        <v>460</v>
      </c>
      <c r="J42" t="s">
        <v>461</v>
      </c>
      <c r="K42" t="s">
        <v>462</v>
      </c>
      <c r="L42">
        <v>1368</v>
      </c>
      <c r="N42">
        <v>1011</v>
      </c>
      <c r="O42" t="s">
        <v>463</v>
      </c>
      <c r="P42" t="s">
        <v>463</v>
      </c>
      <c r="Q42">
        <v>1</v>
      </c>
      <c r="W42">
        <v>0</v>
      </c>
      <c r="X42">
        <v>1077756263</v>
      </c>
      <c r="Y42">
        <f t="shared" si="7"/>
        <v>0.06</v>
      </c>
      <c r="AA42">
        <v>0</v>
      </c>
      <c r="AB42">
        <v>1303.01</v>
      </c>
      <c r="AC42">
        <v>826.2</v>
      </c>
      <c r="AD42">
        <v>0</v>
      </c>
      <c r="AE42">
        <v>0</v>
      </c>
      <c r="AF42">
        <v>1303.01</v>
      </c>
      <c r="AG42">
        <v>826.2</v>
      </c>
      <c r="AH42">
        <v>0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0.06</v>
      </c>
      <c r="AU42" t="s">
        <v>3</v>
      </c>
      <c r="AV42">
        <v>0</v>
      </c>
      <c r="AW42">
        <v>2</v>
      </c>
      <c r="AX42">
        <v>1473417707</v>
      </c>
      <c r="AY42">
        <v>1</v>
      </c>
      <c r="AZ42">
        <v>0</v>
      </c>
      <c r="BA42">
        <v>82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V42">
        <v>0</v>
      </c>
      <c r="CW42">
        <f>ROUND(Y42*Source!I69*DO42,9)</f>
        <v>0</v>
      </c>
      <c r="CX42">
        <f>ROUND(Y42*Source!I69,9)</f>
        <v>1.92</v>
      </c>
      <c r="CY42">
        <f>AB42</f>
        <v>1303.01</v>
      </c>
      <c r="CZ42">
        <f>AF42</f>
        <v>1303.01</v>
      </c>
      <c r="DA42">
        <f>AJ42</f>
        <v>1</v>
      </c>
      <c r="DB42">
        <f t="shared" si="8"/>
        <v>78.180000000000007</v>
      </c>
      <c r="DC42">
        <f t="shared" si="9"/>
        <v>49.57</v>
      </c>
      <c r="DD42" t="s">
        <v>3</v>
      </c>
      <c r="DE42" t="s">
        <v>3</v>
      </c>
      <c r="DF42">
        <f t="shared" si="3"/>
        <v>0</v>
      </c>
      <c r="DG42">
        <f t="shared" si="4"/>
        <v>2501.7800000000002</v>
      </c>
      <c r="DH42">
        <f t="shared" si="5"/>
        <v>1586.3</v>
      </c>
      <c r="DI42">
        <f t="shared" si="6"/>
        <v>0</v>
      </c>
      <c r="DJ42">
        <f>DG42</f>
        <v>2501.7800000000002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ROW(Source!A70)</f>
        <v>70</v>
      </c>
      <c r="B43">
        <v>1473083510</v>
      </c>
      <c r="C43">
        <v>1473084001</v>
      </c>
      <c r="D43">
        <v>1441819193</v>
      </c>
      <c r="E43">
        <v>15514512</v>
      </c>
      <c r="F43">
        <v>1</v>
      </c>
      <c r="G43">
        <v>15514512</v>
      </c>
      <c r="H43">
        <v>1</v>
      </c>
      <c r="I43" t="s">
        <v>457</v>
      </c>
      <c r="J43" t="s">
        <v>3</v>
      </c>
      <c r="K43" t="s">
        <v>458</v>
      </c>
      <c r="L43">
        <v>1191</v>
      </c>
      <c r="N43">
        <v>1013</v>
      </c>
      <c r="O43" t="s">
        <v>459</v>
      </c>
      <c r="P43" t="s">
        <v>459</v>
      </c>
      <c r="Q43">
        <v>1</v>
      </c>
      <c r="W43">
        <v>0</v>
      </c>
      <c r="X43">
        <v>476480486</v>
      </c>
      <c r="Y43">
        <f t="shared" si="7"/>
        <v>0.37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0.37</v>
      </c>
      <c r="AU43" t="s">
        <v>3</v>
      </c>
      <c r="AV43">
        <v>1</v>
      </c>
      <c r="AW43">
        <v>2</v>
      </c>
      <c r="AX43">
        <v>1473417708</v>
      </c>
      <c r="AY43">
        <v>1</v>
      </c>
      <c r="AZ43">
        <v>0</v>
      </c>
      <c r="BA43">
        <v>83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U43">
        <f>ROUND(AT43*Source!I70*AH43*AL43,2)</f>
        <v>0</v>
      </c>
      <c r="CV43">
        <f>ROUND(Y43*Source!I70,9)</f>
        <v>11.84</v>
      </c>
      <c r="CW43">
        <v>0</v>
      </c>
      <c r="CX43">
        <f>ROUND(Y43*Source!I70,9)</f>
        <v>11.84</v>
      </c>
      <c r="CY43">
        <f>AD43</f>
        <v>0</v>
      </c>
      <c r="CZ43">
        <f>AH43</f>
        <v>0</v>
      </c>
      <c r="DA43">
        <f>AL43</f>
        <v>1</v>
      </c>
      <c r="DB43">
        <f t="shared" si="8"/>
        <v>0</v>
      </c>
      <c r="DC43">
        <f t="shared" si="9"/>
        <v>0</v>
      </c>
      <c r="DD43" t="s">
        <v>3</v>
      </c>
      <c r="DE43" t="s">
        <v>3</v>
      </c>
      <c r="DF43">
        <f t="shared" si="3"/>
        <v>0</v>
      </c>
      <c r="DG43">
        <f t="shared" si="4"/>
        <v>0</v>
      </c>
      <c r="DH43">
        <f t="shared" si="5"/>
        <v>0</v>
      </c>
      <c r="DI43">
        <f t="shared" si="6"/>
        <v>0</v>
      </c>
      <c r="DJ43">
        <f>DI43</f>
        <v>0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ROW(Source!A70)</f>
        <v>70</v>
      </c>
      <c r="B44">
        <v>1473083510</v>
      </c>
      <c r="C44">
        <v>1473084001</v>
      </c>
      <c r="D44">
        <v>1441834258</v>
      </c>
      <c r="E44">
        <v>1</v>
      </c>
      <c r="F44">
        <v>1</v>
      </c>
      <c r="G44">
        <v>15514512</v>
      </c>
      <c r="H44">
        <v>2</v>
      </c>
      <c r="I44" t="s">
        <v>460</v>
      </c>
      <c r="J44" t="s">
        <v>461</v>
      </c>
      <c r="K44" t="s">
        <v>462</v>
      </c>
      <c r="L44">
        <v>1368</v>
      </c>
      <c r="N44">
        <v>1011</v>
      </c>
      <c r="O44" t="s">
        <v>463</v>
      </c>
      <c r="P44" t="s">
        <v>463</v>
      </c>
      <c r="Q44">
        <v>1</v>
      </c>
      <c r="W44">
        <v>0</v>
      </c>
      <c r="X44">
        <v>1077756263</v>
      </c>
      <c r="Y44">
        <f t="shared" si="7"/>
        <v>0.06</v>
      </c>
      <c r="AA44">
        <v>0</v>
      </c>
      <c r="AB44">
        <v>1303.01</v>
      </c>
      <c r="AC44">
        <v>826.2</v>
      </c>
      <c r="AD44">
        <v>0</v>
      </c>
      <c r="AE44">
        <v>0</v>
      </c>
      <c r="AF44">
        <v>1303.01</v>
      </c>
      <c r="AG44">
        <v>826.2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0.06</v>
      </c>
      <c r="AU44" t="s">
        <v>3</v>
      </c>
      <c r="AV44">
        <v>0</v>
      </c>
      <c r="AW44">
        <v>2</v>
      </c>
      <c r="AX44">
        <v>1473417709</v>
      </c>
      <c r="AY44">
        <v>1</v>
      </c>
      <c r="AZ44">
        <v>0</v>
      </c>
      <c r="BA44">
        <v>84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f>ROUND(Y44*Source!I70*DO44,9)</f>
        <v>0</v>
      </c>
      <c r="CX44">
        <f>ROUND(Y44*Source!I70,9)</f>
        <v>1.92</v>
      </c>
      <c r="CY44">
        <f>AB44</f>
        <v>1303.01</v>
      </c>
      <c r="CZ44">
        <f>AF44</f>
        <v>1303.01</v>
      </c>
      <c r="DA44">
        <f>AJ44</f>
        <v>1</v>
      </c>
      <c r="DB44">
        <f t="shared" si="8"/>
        <v>78.180000000000007</v>
      </c>
      <c r="DC44">
        <f t="shared" si="9"/>
        <v>49.57</v>
      </c>
      <c r="DD44" t="s">
        <v>3</v>
      </c>
      <c r="DE44" t="s">
        <v>3</v>
      </c>
      <c r="DF44">
        <f t="shared" si="3"/>
        <v>0</v>
      </c>
      <c r="DG44">
        <f t="shared" si="4"/>
        <v>2501.7800000000002</v>
      </c>
      <c r="DH44">
        <f t="shared" si="5"/>
        <v>1586.3</v>
      </c>
      <c r="DI44">
        <f t="shared" si="6"/>
        <v>0</v>
      </c>
      <c r="DJ44">
        <f>DG44</f>
        <v>2501.7800000000002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ROW(Source!A71)</f>
        <v>71</v>
      </c>
      <c r="B45">
        <v>1473083510</v>
      </c>
      <c r="C45">
        <v>1473084006</v>
      </c>
      <c r="D45">
        <v>1441819193</v>
      </c>
      <c r="E45">
        <v>15514512</v>
      </c>
      <c r="F45">
        <v>1</v>
      </c>
      <c r="G45">
        <v>15514512</v>
      </c>
      <c r="H45">
        <v>1</v>
      </c>
      <c r="I45" t="s">
        <v>457</v>
      </c>
      <c r="J45" t="s">
        <v>3</v>
      </c>
      <c r="K45" t="s">
        <v>458</v>
      </c>
      <c r="L45">
        <v>1191</v>
      </c>
      <c r="N45">
        <v>1013</v>
      </c>
      <c r="O45" t="s">
        <v>459</v>
      </c>
      <c r="P45" t="s">
        <v>459</v>
      </c>
      <c r="Q45">
        <v>1</v>
      </c>
      <c r="W45">
        <v>0</v>
      </c>
      <c r="X45">
        <v>476480486</v>
      </c>
      <c r="Y45">
        <f t="shared" si="7"/>
        <v>1.52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3</v>
      </c>
      <c r="AT45">
        <v>1.52</v>
      </c>
      <c r="AU45" t="s">
        <v>3</v>
      </c>
      <c r="AV45">
        <v>1</v>
      </c>
      <c r="AW45">
        <v>2</v>
      </c>
      <c r="AX45">
        <v>1473417710</v>
      </c>
      <c r="AY45">
        <v>1</v>
      </c>
      <c r="AZ45">
        <v>0</v>
      </c>
      <c r="BA45">
        <v>85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U45">
        <f>ROUND(AT45*Source!I71*AH45*AL45,2)</f>
        <v>0</v>
      </c>
      <c r="CV45">
        <f>ROUND(Y45*Source!I71,9)</f>
        <v>4.2560000000000002</v>
      </c>
      <c r="CW45">
        <v>0</v>
      </c>
      <c r="CX45">
        <f>ROUND(Y45*Source!I71,9)</f>
        <v>4.2560000000000002</v>
      </c>
      <c r="CY45">
        <f>AD45</f>
        <v>0</v>
      </c>
      <c r="CZ45">
        <f>AH45</f>
        <v>0</v>
      </c>
      <c r="DA45">
        <f>AL45</f>
        <v>1</v>
      </c>
      <c r="DB45">
        <f t="shared" si="8"/>
        <v>0</v>
      </c>
      <c r="DC45">
        <f t="shared" si="9"/>
        <v>0</v>
      </c>
      <c r="DD45" t="s">
        <v>3</v>
      </c>
      <c r="DE45" t="s">
        <v>3</v>
      </c>
      <c r="DF45">
        <f t="shared" si="3"/>
        <v>0</v>
      </c>
      <c r="DG45">
        <f t="shared" si="4"/>
        <v>0</v>
      </c>
      <c r="DH45">
        <f t="shared" si="5"/>
        <v>0</v>
      </c>
      <c r="DI45">
        <f t="shared" si="6"/>
        <v>0</v>
      </c>
      <c r="DJ45">
        <f>DI45</f>
        <v>0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ROW(Source!A71)</f>
        <v>71</v>
      </c>
      <c r="B46">
        <v>1473083510</v>
      </c>
      <c r="C46">
        <v>1473084006</v>
      </c>
      <c r="D46">
        <v>1441836235</v>
      </c>
      <c r="E46">
        <v>1</v>
      </c>
      <c r="F46">
        <v>1</v>
      </c>
      <c r="G46">
        <v>15514512</v>
      </c>
      <c r="H46">
        <v>3</v>
      </c>
      <c r="I46" t="s">
        <v>464</v>
      </c>
      <c r="J46" t="s">
        <v>465</v>
      </c>
      <c r="K46" t="s">
        <v>466</v>
      </c>
      <c r="L46">
        <v>1346</v>
      </c>
      <c r="N46">
        <v>1009</v>
      </c>
      <c r="O46" t="s">
        <v>467</v>
      </c>
      <c r="P46" t="s">
        <v>467</v>
      </c>
      <c r="Q46">
        <v>1</v>
      </c>
      <c r="W46">
        <v>0</v>
      </c>
      <c r="X46">
        <v>-1595335418</v>
      </c>
      <c r="Y46">
        <f t="shared" si="7"/>
        <v>0.02</v>
      </c>
      <c r="AA46">
        <v>31.49</v>
      </c>
      <c r="AB46">
        <v>0</v>
      </c>
      <c r="AC46">
        <v>0</v>
      </c>
      <c r="AD46">
        <v>0</v>
      </c>
      <c r="AE46">
        <v>31.49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0.02</v>
      </c>
      <c r="AU46" t="s">
        <v>3</v>
      </c>
      <c r="AV46">
        <v>0</v>
      </c>
      <c r="AW46">
        <v>2</v>
      </c>
      <c r="AX46">
        <v>1473417711</v>
      </c>
      <c r="AY46">
        <v>1</v>
      </c>
      <c r="AZ46">
        <v>0</v>
      </c>
      <c r="BA46">
        <v>86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v>0</v>
      </c>
      <c r="CX46">
        <f>ROUND(Y46*Source!I71,9)</f>
        <v>5.6000000000000001E-2</v>
      </c>
      <c r="CY46">
        <f>AA46</f>
        <v>31.49</v>
      </c>
      <c r="CZ46">
        <f>AE46</f>
        <v>31.49</v>
      </c>
      <c r="DA46">
        <f>AI46</f>
        <v>1</v>
      </c>
      <c r="DB46">
        <f t="shared" si="8"/>
        <v>0.63</v>
      </c>
      <c r="DC46">
        <f t="shared" si="9"/>
        <v>0</v>
      </c>
      <c r="DD46" t="s">
        <v>3</v>
      </c>
      <c r="DE46" t="s">
        <v>3</v>
      </c>
      <c r="DF46">
        <f t="shared" si="3"/>
        <v>1.76</v>
      </c>
      <c r="DG46">
        <f t="shared" si="4"/>
        <v>0</v>
      </c>
      <c r="DH46">
        <f t="shared" si="5"/>
        <v>0</v>
      </c>
      <c r="DI46">
        <f t="shared" si="6"/>
        <v>0</v>
      </c>
      <c r="DJ46">
        <f>DF46</f>
        <v>1.76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ROW(Source!A72)</f>
        <v>72</v>
      </c>
      <c r="B47">
        <v>1473083510</v>
      </c>
      <c r="C47">
        <v>1473084011</v>
      </c>
      <c r="D47">
        <v>1441819193</v>
      </c>
      <c r="E47">
        <v>15514512</v>
      </c>
      <c r="F47">
        <v>1</v>
      </c>
      <c r="G47">
        <v>15514512</v>
      </c>
      <c r="H47">
        <v>1</v>
      </c>
      <c r="I47" t="s">
        <v>457</v>
      </c>
      <c r="J47" t="s">
        <v>3</v>
      </c>
      <c r="K47" t="s">
        <v>458</v>
      </c>
      <c r="L47">
        <v>1191</v>
      </c>
      <c r="N47">
        <v>1013</v>
      </c>
      <c r="O47" t="s">
        <v>459</v>
      </c>
      <c r="P47" t="s">
        <v>459</v>
      </c>
      <c r="Q47">
        <v>1</v>
      </c>
      <c r="W47">
        <v>0</v>
      </c>
      <c r="X47">
        <v>476480486</v>
      </c>
      <c r="Y47">
        <f t="shared" si="7"/>
        <v>0.61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0.61</v>
      </c>
      <c r="AU47" t="s">
        <v>3</v>
      </c>
      <c r="AV47">
        <v>1</v>
      </c>
      <c r="AW47">
        <v>2</v>
      </c>
      <c r="AX47">
        <v>1473417712</v>
      </c>
      <c r="AY47">
        <v>1</v>
      </c>
      <c r="AZ47">
        <v>6144</v>
      </c>
      <c r="BA47">
        <v>87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U47">
        <f>ROUND(AT47*Source!I72*AH47*AL47,2)</f>
        <v>0</v>
      </c>
      <c r="CV47">
        <f>ROUND(Y47*Source!I72,9)</f>
        <v>1.464</v>
      </c>
      <c r="CW47">
        <v>0</v>
      </c>
      <c r="CX47">
        <f>ROUND(Y47*Source!I72,9)</f>
        <v>1.464</v>
      </c>
      <c r="CY47">
        <f>AD47</f>
        <v>0</v>
      </c>
      <c r="CZ47">
        <f>AH47</f>
        <v>0</v>
      </c>
      <c r="DA47">
        <f>AL47</f>
        <v>1</v>
      </c>
      <c r="DB47">
        <f t="shared" si="8"/>
        <v>0</v>
      </c>
      <c r="DC47">
        <f t="shared" si="9"/>
        <v>0</v>
      </c>
      <c r="DD47" t="s">
        <v>3</v>
      </c>
      <c r="DE47" t="s">
        <v>3</v>
      </c>
      <c r="DF47">
        <f t="shared" si="3"/>
        <v>0</v>
      </c>
      <c r="DG47">
        <f t="shared" si="4"/>
        <v>0</v>
      </c>
      <c r="DH47">
        <f t="shared" si="5"/>
        <v>0</v>
      </c>
      <c r="DI47">
        <f t="shared" si="6"/>
        <v>0</v>
      </c>
      <c r="DJ47">
        <f>DI47</f>
        <v>0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ROW(Source!A110)</f>
        <v>110</v>
      </c>
      <c r="B48">
        <v>1473083510</v>
      </c>
      <c r="C48">
        <v>1473084028</v>
      </c>
      <c r="D48">
        <v>1441819193</v>
      </c>
      <c r="E48">
        <v>15514512</v>
      </c>
      <c r="F48">
        <v>1</v>
      </c>
      <c r="G48">
        <v>15514512</v>
      </c>
      <c r="H48">
        <v>1</v>
      </c>
      <c r="I48" t="s">
        <v>457</v>
      </c>
      <c r="J48" t="s">
        <v>3</v>
      </c>
      <c r="K48" t="s">
        <v>458</v>
      </c>
      <c r="L48">
        <v>1191</v>
      </c>
      <c r="N48">
        <v>1013</v>
      </c>
      <c r="O48" t="s">
        <v>459</v>
      </c>
      <c r="P48" t="s">
        <v>459</v>
      </c>
      <c r="Q48">
        <v>1</v>
      </c>
      <c r="W48">
        <v>0</v>
      </c>
      <c r="X48">
        <v>476480486</v>
      </c>
      <c r="Y48">
        <f t="shared" si="7"/>
        <v>0.61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0.61</v>
      </c>
      <c r="AU48" t="s">
        <v>3</v>
      </c>
      <c r="AV48">
        <v>1</v>
      </c>
      <c r="AW48">
        <v>2</v>
      </c>
      <c r="AX48">
        <v>1473417721</v>
      </c>
      <c r="AY48">
        <v>1</v>
      </c>
      <c r="AZ48">
        <v>0</v>
      </c>
      <c r="BA48">
        <v>91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U48">
        <f>ROUND(AT48*Source!I110*AH48*AL48,2)</f>
        <v>0</v>
      </c>
      <c r="CV48">
        <f>ROUND(Y48*Source!I110,9)</f>
        <v>0.36599999999999999</v>
      </c>
      <c r="CW48">
        <v>0</v>
      </c>
      <c r="CX48">
        <f>ROUND(Y48*Source!I110,9)</f>
        <v>0.36599999999999999</v>
      </c>
      <c r="CY48">
        <f>AD48</f>
        <v>0</v>
      </c>
      <c r="CZ48">
        <f>AH48</f>
        <v>0</v>
      </c>
      <c r="DA48">
        <f>AL48</f>
        <v>1</v>
      </c>
      <c r="DB48">
        <f t="shared" si="8"/>
        <v>0</v>
      </c>
      <c r="DC48">
        <f t="shared" si="9"/>
        <v>0</v>
      </c>
      <c r="DD48" t="s">
        <v>3</v>
      </c>
      <c r="DE48" t="s">
        <v>3</v>
      </c>
      <c r="DF48">
        <f t="shared" si="3"/>
        <v>0</v>
      </c>
      <c r="DG48">
        <f t="shared" si="4"/>
        <v>0</v>
      </c>
      <c r="DH48">
        <f t="shared" si="5"/>
        <v>0</v>
      </c>
      <c r="DI48">
        <f t="shared" si="6"/>
        <v>0</v>
      </c>
      <c r="DJ48">
        <f>DI48</f>
        <v>0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ROW(Source!A111)</f>
        <v>111</v>
      </c>
      <c r="B49">
        <v>1473083510</v>
      </c>
      <c r="C49">
        <v>1473084031</v>
      </c>
      <c r="D49">
        <v>1441819193</v>
      </c>
      <c r="E49">
        <v>15514512</v>
      </c>
      <c r="F49">
        <v>1</v>
      </c>
      <c r="G49">
        <v>15514512</v>
      </c>
      <c r="H49">
        <v>1</v>
      </c>
      <c r="I49" t="s">
        <v>457</v>
      </c>
      <c r="J49" t="s">
        <v>3</v>
      </c>
      <c r="K49" t="s">
        <v>458</v>
      </c>
      <c r="L49">
        <v>1191</v>
      </c>
      <c r="N49">
        <v>1013</v>
      </c>
      <c r="O49" t="s">
        <v>459</v>
      </c>
      <c r="P49" t="s">
        <v>459</v>
      </c>
      <c r="Q49">
        <v>1</v>
      </c>
      <c r="W49">
        <v>0</v>
      </c>
      <c r="X49">
        <v>476480486</v>
      </c>
      <c r="Y49">
        <f t="shared" si="7"/>
        <v>2.33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2.33</v>
      </c>
      <c r="AU49" t="s">
        <v>3</v>
      </c>
      <c r="AV49">
        <v>1</v>
      </c>
      <c r="AW49">
        <v>2</v>
      </c>
      <c r="AX49">
        <v>1473417722</v>
      </c>
      <c r="AY49">
        <v>1</v>
      </c>
      <c r="AZ49">
        <v>0</v>
      </c>
      <c r="BA49">
        <v>92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U49">
        <f>ROUND(AT49*Source!I111*AH49*AL49,2)</f>
        <v>0</v>
      </c>
      <c r="CV49">
        <f>ROUND(Y49*Source!I111,9)</f>
        <v>0.69899999999999995</v>
      </c>
      <c r="CW49">
        <v>0</v>
      </c>
      <c r="CX49">
        <f>ROUND(Y49*Source!I111,9)</f>
        <v>0.69899999999999995</v>
      </c>
      <c r="CY49">
        <f>AD49</f>
        <v>0</v>
      </c>
      <c r="CZ49">
        <f>AH49</f>
        <v>0</v>
      </c>
      <c r="DA49">
        <f>AL49</f>
        <v>1</v>
      </c>
      <c r="DB49">
        <f t="shared" si="8"/>
        <v>0</v>
      </c>
      <c r="DC49">
        <f t="shared" si="9"/>
        <v>0</v>
      </c>
      <c r="DD49" t="s">
        <v>3</v>
      </c>
      <c r="DE49" t="s">
        <v>3</v>
      </c>
      <c r="DF49">
        <f t="shared" si="3"/>
        <v>0</v>
      </c>
      <c r="DG49">
        <f t="shared" si="4"/>
        <v>0</v>
      </c>
      <c r="DH49">
        <f t="shared" si="5"/>
        <v>0</v>
      </c>
      <c r="DI49">
        <f t="shared" si="6"/>
        <v>0</v>
      </c>
      <c r="DJ49">
        <f>DI49</f>
        <v>0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ROW(Source!A112)</f>
        <v>112</v>
      </c>
      <c r="B50">
        <v>1473083510</v>
      </c>
      <c r="C50">
        <v>1473084034</v>
      </c>
      <c r="D50">
        <v>1441819193</v>
      </c>
      <c r="E50">
        <v>15514512</v>
      </c>
      <c r="F50">
        <v>1</v>
      </c>
      <c r="G50">
        <v>15514512</v>
      </c>
      <c r="H50">
        <v>1</v>
      </c>
      <c r="I50" t="s">
        <v>457</v>
      </c>
      <c r="J50" t="s">
        <v>3</v>
      </c>
      <c r="K50" t="s">
        <v>458</v>
      </c>
      <c r="L50">
        <v>1191</v>
      </c>
      <c r="N50">
        <v>1013</v>
      </c>
      <c r="O50" t="s">
        <v>459</v>
      </c>
      <c r="P50" t="s">
        <v>459</v>
      </c>
      <c r="Q50">
        <v>1</v>
      </c>
      <c r="W50">
        <v>0</v>
      </c>
      <c r="X50">
        <v>476480486</v>
      </c>
      <c r="Y50">
        <f t="shared" si="7"/>
        <v>0.37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0.37</v>
      </c>
      <c r="AU50" t="s">
        <v>3</v>
      </c>
      <c r="AV50">
        <v>1</v>
      </c>
      <c r="AW50">
        <v>2</v>
      </c>
      <c r="AX50">
        <v>1473417723</v>
      </c>
      <c r="AY50">
        <v>1</v>
      </c>
      <c r="AZ50">
        <v>0</v>
      </c>
      <c r="BA50">
        <v>93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U50">
        <f>ROUND(AT50*Source!I112*AH50*AL50,2)</f>
        <v>0</v>
      </c>
      <c r="CV50">
        <f>ROUND(Y50*Source!I112,9)</f>
        <v>1.1100000000000001</v>
      </c>
      <c r="CW50">
        <v>0</v>
      </c>
      <c r="CX50">
        <f>ROUND(Y50*Source!I112,9)</f>
        <v>1.1100000000000001</v>
      </c>
      <c r="CY50">
        <f>AD50</f>
        <v>0</v>
      </c>
      <c r="CZ50">
        <f>AH50</f>
        <v>0</v>
      </c>
      <c r="DA50">
        <f>AL50</f>
        <v>1</v>
      </c>
      <c r="DB50">
        <f t="shared" si="8"/>
        <v>0</v>
      </c>
      <c r="DC50">
        <f t="shared" si="9"/>
        <v>0</v>
      </c>
      <c r="DD50" t="s">
        <v>3</v>
      </c>
      <c r="DE50" t="s">
        <v>3</v>
      </c>
      <c r="DF50">
        <f t="shared" si="3"/>
        <v>0</v>
      </c>
      <c r="DG50">
        <f t="shared" si="4"/>
        <v>0</v>
      </c>
      <c r="DH50">
        <f t="shared" si="5"/>
        <v>0</v>
      </c>
      <c r="DI50">
        <f t="shared" si="6"/>
        <v>0</v>
      </c>
      <c r="DJ50">
        <f>DI50</f>
        <v>0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ROW(Source!A112)</f>
        <v>112</v>
      </c>
      <c r="B51">
        <v>1473083510</v>
      </c>
      <c r="C51">
        <v>1473084034</v>
      </c>
      <c r="D51">
        <v>1441834258</v>
      </c>
      <c r="E51">
        <v>1</v>
      </c>
      <c r="F51">
        <v>1</v>
      </c>
      <c r="G51">
        <v>15514512</v>
      </c>
      <c r="H51">
        <v>2</v>
      </c>
      <c r="I51" t="s">
        <v>460</v>
      </c>
      <c r="J51" t="s">
        <v>461</v>
      </c>
      <c r="K51" t="s">
        <v>462</v>
      </c>
      <c r="L51">
        <v>1368</v>
      </c>
      <c r="N51">
        <v>1011</v>
      </c>
      <c r="O51" t="s">
        <v>463</v>
      </c>
      <c r="P51" t="s">
        <v>463</v>
      </c>
      <c r="Q51">
        <v>1</v>
      </c>
      <c r="W51">
        <v>0</v>
      </c>
      <c r="X51">
        <v>1077756263</v>
      </c>
      <c r="Y51">
        <f t="shared" si="7"/>
        <v>0.06</v>
      </c>
      <c r="AA51">
        <v>0</v>
      </c>
      <c r="AB51">
        <v>1303.01</v>
      </c>
      <c r="AC51">
        <v>826.2</v>
      </c>
      <c r="AD51">
        <v>0</v>
      </c>
      <c r="AE51">
        <v>0</v>
      </c>
      <c r="AF51">
        <v>1303.01</v>
      </c>
      <c r="AG51">
        <v>826.2</v>
      </c>
      <c r="AH51">
        <v>0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0.06</v>
      </c>
      <c r="AU51" t="s">
        <v>3</v>
      </c>
      <c r="AV51">
        <v>0</v>
      </c>
      <c r="AW51">
        <v>2</v>
      </c>
      <c r="AX51">
        <v>1473417724</v>
      </c>
      <c r="AY51">
        <v>1</v>
      </c>
      <c r="AZ51">
        <v>0</v>
      </c>
      <c r="BA51">
        <v>94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f>ROUND(Y51*Source!I112*DO51,9)</f>
        <v>0</v>
      </c>
      <c r="CX51">
        <f>ROUND(Y51*Source!I112,9)</f>
        <v>0.18</v>
      </c>
      <c r="CY51">
        <f>AB51</f>
        <v>1303.01</v>
      </c>
      <c r="CZ51">
        <f>AF51</f>
        <v>1303.01</v>
      </c>
      <c r="DA51">
        <f>AJ51</f>
        <v>1</v>
      </c>
      <c r="DB51">
        <f t="shared" si="8"/>
        <v>78.180000000000007</v>
      </c>
      <c r="DC51">
        <f t="shared" si="9"/>
        <v>49.57</v>
      </c>
      <c r="DD51" t="s">
        <v>3</v>
      </c>
      <c r="DE51" t="s">
        <v>3</v>
      </c>
      <c r="DF51">
        <f t="shared" si="3"/>
        <v>0</v>
      </c>
      <c r="DG51">
        <f t="shared" si="4"/>
        <v>234.54</v>
      </c>
      <c r="DH51">
        <f t="shared" si="5"/>
        <v>148.72</v>
      </c>
      <c r="DI51">
        <f t="shared" si="6"/>
        <v>0</v>
      </c>
      <c r="DJ51">
        <f>DG51</f>
        <v>234.54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ROW(Source!A114)</f>
        <v>114</v>
      </c>
      <c r="B52">
        <v>1473083510</v>
      </c>
      <c r="C52">
        <v>1473084042</v>
      </c>
      <c r="D52">
        <v>1306222152</v>
      </c>
      <c r="E52">
        <v>37</v>
      </c>
      <c r="F52">
        <v>1</v>
      </c>
      <c r="G52">
        <v>15514512</v>
      </c>
      <c r="H52">
        <v>1</v>
      </c>
      <c r="I52" t="s">
        <v>457</v>
      </c>
      <c r="J52" t="s">
        <v>3</v>
      </c>
      <c r="K52" t="s">
        <v>458</v>
      </c>
      <c r="L52">
        <v>1191</v>
      </c>
      <c r="N52">
        <v>1013</v>
      </c>
      <c r="O52" t="s">
        <v>459</v>
      </c>
      <c r="P52" t="s">
        <v>459</v>
      </c>
      <c r="Q52">
        <v>1</v>
      </c>
      <c r="W52">
        <v>0</v>
      </c>
      <c r="X52">
        <v>476480486</v>
      </c>
      <c r="Y52">
        <f t="shared" si="7"/>
        <v>1.0900000000000001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1.0900000000000001</v>
      </c>
      <c r="AU52" t="s">
        <v>3</v>
      </c>
      <c r="AV52">
        <v>1</v>
      </c>
      <c r="AW52">
        <v>2</v>
      </c>
      <c r="AX52">
        <v>1473417727</v>
      </c>
      <c r="AY52">
        <v>1</v>
      </c>
      <c r="AZ52">
        <v>0</v>
      </c>
      <c r="BA52">
        <v>97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U52">
        <f>ROUND(AT52*Source!I114*AH52*AL52,2)</f>
        <v>0</v>
      </c>
      <c r="CV52">
        <f>ROUND(Y52*Source!I114,9)</f>
        <v>6.54</v>
      </c>
      <c r="CW52">
        <v>0</v>
      </c>
      <c r="CX52">
        <f>ROUND(Y52*Source!I114,9)</f>
        <v>6.54</v>
      </c>
      <c r="CY52">
        <f>AD52</f>
        <v>0</v>
      </c>
      <c r="CZ52">
        <f>AH52</f>
        <v>0</v>
      </c>
      <c r="DA52">
        <f>AL52</f>
        <v>1</v>
      </c>
      <c r="DB52">
        <f t="shared" si="8"/>
        <v>0</v>
      </c>
      <c r="DC52">
        <f t="shared" si="9"/>
        <v>0</v>
      </c>
      <c r="DD52" t="s">
        <v>3</v>
      </c>
      <c r="DE52" t="s">
        <v>3</v>
      </c>
      <c r="DF52">
        <f t="shared" si="3"/>
        <v>0</v>
      </c>
      <c r="DG52">
        <f t="shared" si="4"/>
        <v>0</v>
      </c>
      <c r="DH52">
        <f t="shared" si="5"/>
        <v>0</v>
      </c>
      <c r="DI52">
        <f t="shared" si="6"/>
        <v>0</v>
      </c>
      <c r="DJ52">
        <f>DI52</f>
        <v>0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ROW(Source!A115)</f>
        <v>115</v>
      </c>
      <c r="B53">
        <v>1473083510</v>
      </c>
      <c r="C53">
        <v>1473084045</v>
      </c>
      <c r="D53">
        <v>1441819193</v>
      </c>
      <c r="E53">
        <v>15514512</v>
      </c>
      <c r="F53">
        <v>1</v>
      </c>
      <c r="G53">
        <v>15514512</v>
      </c>
      <c r="H53">
        <v>1</v>
      </c>
      <c r="I53" t="s">
        <v>457</v>
      </c>
      <c r="J53" t="s">
        <v>3</v>
      </c>
      <c r="K53" t="s">
        <v>458</v>
      </c>
      <c r="L53">
        <v>1191</v>
      </c>
      <c r="N53">
        <v>1013</v>
      </c>
      <c r="O53" t="s">
        <v>459</v>
      </c>
      <c r="P53" t="s">
        <v>459</v>
      </c>
      <c r="Q53">
        <v>1</v>
      </c>
      <c r="W53">
        <v>0</v>
      </c>
      <c r="X53">
        <v>476480486</v>
      </c>
      <c r="Y53">
        <f t="shared" si="7"/>
        <v>1.52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1.52</v>
      </c>
      <c r="AU53" t="s">
        <v>3</v>
      </c>
      <c r="AV53">
        <v>1</v>
      </c>
      <c r="AW53">
        <v>2</v>
      </c>
      <c r="AX53">
        <v>1473417812</v>
      </c>
      <c r="AY53">
        <v>1</v>
      </c>
      <c r="AZ53">
        <v>0</v>
      </c>
      <c r="BA53">
        <v>98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U53">
        <f>ROUND(AT53*Source!I115*AH53*AL53,2)</f>
        <v>0</v>
      </c>
      <c r="CV53">
        <f>ROUND(Y53*Source!I115,9)</f>
        <v>2.1280000000000001</v>
      </c>
      <c r="CW53">
        <v>0</v>
      </c>
      <c r="CX53">
        <f>ROUND(Y53*Source!I115,9)</f>
        <v>2.1280000000000001</v>
      </c>
      <c r="CY53">
        <f>AD53</f>
        <v>0</v>
      </c>
      <c r="CZ53">
        <f>AH53</f>
        <v>0</v>
      </c>
      <c r="DA53">
        <f>AL53</f>
        <v>1</v>
      </c>
      <c r="DB53">
        <f t="shared" si="8"/>
        <v>0</v>
      </c>
      <c r="DC53">
        <f t="shared" si="9"/>
        <v>0</v>
      </c>
      <c r="DD53" t="s">
        <v>3</v>
      </c>
      <c r="DE53" t="s">
        <v>3</v>
      </c>
      <c r="DF53">
        <f t="shared" si="3"/>
        <v>0</v>
      </c>
      <c r="DG53">
        <f t="shared" si="4"/>
        <v>0</v>
      </c>
      <c r="DH53">
        <f t="shared" si="5"/>
        <v>0</v>
      </c>
      <c r="DI53">
        <f t="shared" si="6"/>
        <v>0</v>
      </c>
      <c r="DJ53">
        <f>DI53</f>
        <v>0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ROW(Source!A115)</f>
        <v>115</v>
      </c>
      <c r="B54">
        <v>1473083510</v>
      </c>
      <c r="C54">
        <v>1473084045</v>
      </c>
      <c r="D54">
        <v>1441836235</v>
      </c>
      <c r="E54">
        <v>1</v>
      </c>
      <c r="F54">
        <v>1</v>
      </c>
      <c r="G54">
        <v>15514512</v>
      </c>
      <c r="H54">
        <v>3</v>
      </c>
      <c r="I54" t="s">
        <v>464</v>
      </c>
      <c r="J54" t="s">
        <v>465</v>
      </c>
      <c r="K54" t="s">
        <v>466</v>
      </c>
      <c r="L54">
        <v>1346</v>
      </c>
      <c r="N54">
        <v>1009</v>
      </c>
      <c r="O54" t="s">
        <v>467</v>
      </c>
      <c r="P54" t="s">
        <v>467</v>
      </c>
      <c r="Q54">
        <v>1</v>
      </c>
      <c r="W54">
        <v>0</v>
      </c>
      <c r="X54">
        <v>-1595335418</v>
      </c>
      <c r="Y54">
        <f t="shared" si="7"/>
        <v>0.02</v>
      </c>
      <c r="AA54">
        <v>31.49</v>
      </c>
      <c r="AB54">
        <v>0</v>
      </c>
      <c r="AC54">
        <v>0</v>
      </c>
      <c r="AD54">
        <v>0</v>
      </c>
      <c r="AE54">
        <v>31.49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0.02</v>
      </c>
      <c r="AU54" t="s">
        <v>3</v>
      </c>
      <c r="AV54">
        <v>0</v>
      </c>
      <c r="AW54">
        <v>2</v>
      </c>
      <c r="AX54">
        <v>1473417813</v>
      </c>
      <c r="AY54">
        <v>1</v>
      </c>
      <c r="AZ54">
        <v>0</v>
      </c>
      <c r="BA54">
        <v>99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v>0</v>
      </c>
      <c r="CX54">
        <f>ROUND(Y54*Source!I115,9)</f>
        <v>2.8000000000000001E-2</v>
      </c>
      <c r="CY54">
        <f>AA54</f>
        <v>31.49</v>
      </c>
      <c r="CZ54">
        <f>AE54</f>
        <v>31.49</v>
      </c>
      <c r="DA54">
        <f>AI54</f>
        <v>1</v>
      </c>
      <c r="DB54">
        <f t="shared" si="8"/>
        <v>0.63</v>
      </c>
      <c r="DC54">
        <f t="shared" si="9"/>
        <v>0</v>
      </c>
      <c r="DD54" t="s">
        <v>3</v>
      </c>
      <c r="DE54" t="s">
        <v>3</v>
      </c>
      <c r="DF54">
        <f t="shared" si="3"/>
        <v>0.88</v>
      </c>
      <c r="DG54">
        <f t="shared" si="4"/>
        <v>0</v>
      </c>
      <c r="DH54">
        <f t="shared" si="5"/>
        <v>0</v>
      </c>
      <c r="DI54">
        <f t="shared" si="6"/>
        <v>0</v>
      </c>
      <c r="DJ54">
        <f>DF54</f>
        <v>0.88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ROW(Source!A116)</f>
        <v>116</v>
      </c>
      <c r="B55">
        <v>1473083510</v>
      </c>
      <c r="C55">
        <v>1473084050</v>
      </c>
      <c r="D55">
        <v>1441819193</v>
      </c>
      <c r="E55">
        <v>15514512</v>
      </c>
      <c r="F55">
        <v>1</v>
      </c>
      <c r="G55">
        <v>15514512</v>
      </c>
      <c r="H55">
        <v>1</v>
      </c>
      <c r="I55" t="s">
        <v>457</v>
      </c>
      <c r="J55" t="s">
        <v>3</v>
      </c>
      <c r="K55" t="s">
        <v>458</v>
      </c>
      <c r="L55">
        <v>1191</v>
      </c>
      <c r="N55">
        <v>1013</v>
      </c>
      <c r="O55" t="s">
        <v>459</v>
      </c>
      <c r="P55" t="s">
        <v>459</v>
      </c>
      <c r="Q55">
        <v>1</v>
      </c>
      <c r="W55">
        <v>0</v>
      </c>
      <c r="X55">
        <v>476480486</v>
      </c>
      <c r="Y55">
        <f t="shared" si="7"/>
        <v>0.61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-2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0.61</v>
      </c>
      <c r="AU55" t="s">
        <v>3</v>
      </c>
      <c r="AV55">
        <v>1</v>
      </c>
      <c r="AW55">
        <v>2</v>
      </c>
      <c r="AX55">
        <v>1473417814</v>
      </c>
      <c r="AY55">
        <v>1</v>
      </c>
      <c r="AZ55">
        <v>6144</v>
      </c>
      <c r="BA55">
        <v>100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U55">
        <f>ROUND(AT55*Source!I116*AH55*AL55,2)</f>
        <v>0</v>
      </c>
      <c r="CV55">
        <f>ROUND(Y55*Source!I116,9)</f>
        <v>0.73199999999999998</v>
      </c>
      <c r="CW55">
        <v>0</v>
      </c>
      <c r="CX55">
        <f>ROUND(Y55*Source!I116,9)</f>
        <v>0.73199999999999998</v>
      </c>
      <c r="CY55">
        <f>AD55</f>
        <v>0</v>
      </c>
      <c r="CZ55">
        <f>AH55</f>
        <v>0</v>
      </c>
      <c r="DA55">
        <f>AL55</f>
        <v>1</v>
      </c>
      <c r="DB55">
        <f t="shared" si="8"/>
        <v>0</v>
      </c>
      <c r="DC55">
        <f t="shared" si="9"/>
        <v>0</v>
      </c>
      <c r="DD55" t="s">
        <v>3</v>
      </c>
      <c r="DE55" t="s">
        <v>3</v>
      </c>
      <c r="DF55">
        <f t="shared" si="3"/>
        <v>0</v>
      </c>
      <c r="DG55">
        <f t="shared" si="4"/>
        <v>0</v>
      </c>
      <c r="DH55">
        <f t="shared" si="5"/>
        <v>0</v>
      </c>
      <c r="DI55">
        <f t="shared" si="6"/>
        <v>0</v>
      </c>
      <c r="DJ55">
        <f>DI55</f>
        <v>0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ROW(Source!A120)</f>
        <v>120</v>
      </c>
      <c r="B56">
        <v>1473083510</v>
      </c>
      <c r="C56">
        <v>1473084058</v>
      </c>
      <c r="D56">
        <v>1441819193</v>
      </c>
      <c r="E56">
        <v>15514512</v>
      </c>
      <c r="F56">
        <v>1</v>
      </c>
      <c r="G56">
        <v>15514512</v>
      </c>
      <c r="H56">
        <v>1</v>
      </c>
      <c r="I56" t="s">
        <v>457</v>
      </c>
      <c r="J56" t="s">
        <v>3</v>
      </c>
      <c r="K56" t="s">
        <v>458</v>
      </c>
      <c r="L56">
        <v>1191</v>
      </c>
      <c r="N56">
        <v>1013</v>
      </c>
      <c r="O56" t="s">
        <v>459</v>
      </c>
      <c r="P56" t="s">
        <v>459</v>
      </c>
      <c r="Q56">
        <v>1</v>
      </c>
      <c r="W56">
        <v>0</v>
      </c>
      <c r="X56">
        <v>476480486</v>
      </c>
      <c r="Y56">
        <f t="shared" si="7"/>
        <v>148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148</v>
      </c>
      <c r="AU56" t="s">
        <v>3</v>
      </c>
      <c r="AV56">
        <v>1</v>
      </c>
      <c r="AW56">
        <v>2</v>
      </c>
      <c r="AX56">
        <v>1473417826</v>
      </c>
      <c r="AY56">
        <v>1</v>
      </c>
      <c r="AZ56">
        <v>0</v>
      </c>
      <c r="BA56">
        <v>103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U56">
        <f>ROUND(AT56*Source!I120*AH56*AL56,2)</f>
        <v>0</v>
      </c>
      <c r="CV56">
        <f>ROUND(Y56*Source!I120,9)</f>
        <v>148</v>
      </c>
      <c r="CW56">
        <v>0</v>
      </c>
      <c r="CX56">
        <f>ROUND(Y56*Source!I120,9)</f>
        <v>148</v>
      </c>
      <c r="CY56">
        <f>AD56</f>
        <v>0</v>
      </c>
      <c r="CZ56">
        <f>AH56</f>
        <v>0</v>
      </c>
      <c r="DA56">
        <f>AL56</f>
        <v>1</v>
      </c>
      <c r="DB56">
        <f t="shared" si="8"/>
        <v>0</v>
      </c>
      <c r="DC56">
        <f t="shared" si="9"/>
        <v>0</v>
      </c>
      <c r="DD56" t="s">
        <v>3</v>
      </c>
      <c r="DE56" t="s">
        <v>3</v>
      </c>
      <c r="DF56">
        <f t="shared" si="3"/>
        <v>0</v>
      </c>
      <c r="DG56">
        <f t="shared" si="4"/>
        <v>0</v>
      </c>
      <c r="DH56">
        <f t="shared" si="5"/>
        <v>0</v>
      </c>
      <c r="DI56">
        <f t="shared" si="6"/>
        <v>0</v>
      </c>
      <c r="DJ56">
        <f>DI56</f>
        <v>0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ROW(Source!A120)</f>
        <v>120</v>
      </c>
      <c r="B57">
        <v>1473083510</v>
      </c>
      <c r="C57">
        <v>1473084058</v>
      </c>
      <c r="D57">
        <v>1441835475</v>
      </c>
      <c r="E57">
        <v>1</v>
      </c>
      <c r="F57">
        <v>1</v>
      </c>
      <c r="G57">
        <v>15514512</v>
      </c>
      <c r="H57">
        <v>3</v>
      </c>
      <c r="I57" t="s">
        <v>482</v>
      </c>
      <c r="J57" t="s">
        <v>483</v>
      </c>
      <c r="K57" t="s">
        <v>484</v>
      </c>
      <c r="L57">
        <v>1348</v>
      </c>
      <c r="N57">
        <v>1009</v>
      </c>
      <c r="O57" t="s">
        <v>485</v>
      </c>
      <c r="P57" t="s">
        <v>485</v>
      </c>
      <c r="Q57">
        <v>1000</v>
      </c>
      <c r="W57">
        <v>0</v>
      </c>
      <c r="X57">
        <v>438248051</v>
      </c>
      <c r="Y57">
        <f t="shared" si="7"/>
        <v>1.5E-3</v>
      </c>
      <c r="AA57">
        <v>155908.07999999999</v>
      </c>
      <c r="AB57">
        <v>0</v>
      </c>
      <c r="AC57">
        <v>0</v>
      </c>
      <c r="AD57">
        <v>0</v>
      </c>
      <c r="AE57">
        <v>155908.07999999999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1.5E-3</v>
      </c>
      <c r="AU57" t="s">
        <v>3</v>
      </c>
      <c r="AV57">
        <v>0</v>
      </c>
      <c r="AW57">
        <v>2</v>
      </c>
      <c r="AX57">
        <v>1473417827</v>
      </c>
      <c r="AY57">
        <v>1</v>
      </c>
      <c r="AZ57">
        <v>0</v>
      </c>
      <c r="BA57">
        <v>104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v>0</v>
      </c>
      <c r="CX57">
        <f>ROUND(Y57*Source!I120,9)</f>
        <v>1.5E-3</v>
      </c>
      <c r="CY57">
        <f t="shared" ref="CY57:CY69" si="10">AA57</f>
        <v>155908.07999999999</v>
      </c>
      <c r="CZ57">
        <f t="shared" ref="CZ57:CZ69" si="11">AE57</f>
        <v>155908.07999999999</v>
      </c>
      <c r="DA57">
        <f t="shared" ref="DA57:DA69" si="12">AI57</f>
        <v>1</v>
      </c>
      <c r="DB57">
        <f t="shared" si="8"/>
        <v>233.86</v>
      </c>
      <c r="DC57">
        <f t="shared" si="9"/>
        <v>0</v>
      </c>
      <c r="DD57" t="s">
        <v>3</v>
      </c>
      <c r="DE57" t="s">
        <v>3</v>
      </c>
      <c r="DF57">
        <f t="shared" si="3"/>
        <v>233.86</v>
      </c>
      <c r="DG57">
        <f t="shared" si="4"/>
        <v>0</v>
      </c>
      <c r="DH57">
        <f t="shared" si="5"/>
        <v>0</v>
      </c>
      <c r="DI57">
        <f t="shared" si="6"/>
        <v>0</v>
      </c>
      <c r="DJ57">
        <f t="shared" ref="DJ57:DJ69" si="13">DF57</f>
        <v>233.86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ROW(Source!A120)</f>
        <v>120</v>
      </c>
      <c r="B58">
        <v>1473083510</v>
      </c>
      <c r="C58">
        <v>1473084058</v>
      </c>
      <c r="D58">
        <v>1441835549</v>
      </c>
      <c r="E58">
        <v>1</v>
      </c>
      <c r="F58">
        <v>1</v>
      </c>
      <c r="G58">
        <v>15514512</v>
      </c>
      <c r="H58">
        <v>3</v>
      </c>
      <c r="I58" t="s">
        <v>486</v>
      </c>
      <c r="J58" t="s">
        <v>487</v>
      </c>
      <c r="K58" t="s">
        <v>488</v>
      </c>
      <c r="L58">
        <v>1348</v>
      </c>
      <c r="N58">
        <v>1009</v>
      </c>
      <c r="O58" t="s">
        <v>485</v>
      </c>
      <c r="P58" t="s">
        <v>485</v>
      </c>
      <c r="Q58">
        <v>1000</v>
      </c>
      <c r="W58">
        <v>0</v>
      </c>
      <c r="X58">
        <v>-2009451208</v>
      </c>
      <c r="Y58">
        <f t="shared" si="7"/>
        <v>2.9999999999999997E-4</v>
      </c>
      <c r="AA58">
        <v>194655.19</v>
      </c>
      <c r="AB58">
        <v>0</v>
      </c>
      <c r="AC58">
        <v>0</v>
      </c>
      <c r="AD58">
        <v>0</v>
      </c>
      <c r="AE58">
        <v>194655.19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2.9999999999999997E-4</v>
      </c>
      <c r="AU58" t="s">
        <v>3</v>
      </c>
      <c r="AV58">
        <v>0</v>
      </c>
      <c r="AW58">
        <v>2</v>
      </c>
      <c r="AX58">
        <v>1473417828</v>
      </c>
      <c r="AY58">
        <v>1</v>
      </c>
      <c r="AZ58">
        <v>0</v>
      </c>
      <c r="BA58">
        <v>105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v>0</v>
      </c>
      <c r="CX58">
        <f>ROUND(Y58*Source!I120,9)</f>
        <v>2.9999999999999997E-4</v>
      </c>
      <c r="CY58">
        <f t="shared" si="10"/>
        <v>194655.19</v>
      </c>
      <c r="CZ58">
        <f t="shared" si="11"/>
        <v>194655.19</v>
      </c>
      <c r="DA58">
        <f t="shared" si="12"/>
        <v>1</v>
      </c>
      <c r="DB58">
        <f t="shared" si="8"/>
        <v>58.4</v>
      </c>
      <c r="DC58">
        <f t="shared" si="9"/>
        <v>0</v>
      </c>
      <c r="DD58" t="s">
        <v>3</v>
      </c>
      <c r="DE58" t="s">
        <v>3</v>
      </c>
      <c r="DF58">
        <f t="shared" si="3"/>
        <v>58.4</v>
      </c>
      <c r="DG58">
        <f t="shared" si="4"/>
        <v>0</v>
      </c>
      <c r="DH58">
        <f t="shared" si="5"/>
        <v>0</v>
      </c>
      <c r="DI58">
        <f t="shared" si="6"/>
        <v>0</v>
      </c>
      <c r="DJ58">
        <f t="shared" si="13"/>
        <v>58.4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ROW(Source!A120)</f>
        <v>120</v>
      </c>
      <c r="B59">
        <v>1473083510</v>
      </c>
      <c r="C59">
        <v>1473084058</v>
      </c>
      <c r="D59">
        <v>1441836325</v>
      </c>
      <c r="E59">
        <v>1</v>
      </c>
      <c r="F59">
        <v>1</v>
      </c>
      <c r="G59">
        <v>15514512</v>
      </c>
      <c r="H59">
        <v>3</v>
      </c>
      <c r="I59" t="s">
        <v>489</v>
      </c>
      <c r="J59" t="s">
        <v>490</v>
      </c>
      <c r="K59" t="s">
        <v>491</v>
      </c>
      <c r="L59">
        <v>1348</v>
      </c>
      <c r="N59">
        <v>1009</v>
      </c>
      <c r="O59" t="s">
        <v>485</v>
      </c>
      <c r="P59" t="s">
        <v>485</v>
      </c>
      <c r="Q59">
        <v>1000</v>
      </c>
      <c r="W59">
        <v>0</v>
      </c>
      <c r="X59">
        <v>-1093051030</v>
      </c>
      <c r="Y59">
        <f t="shared" si="7"/>
        <v>1.6999999999999999E-3</v>
      </c>
      <c r="AA59">
        <v>108798.39999999999</v>
      </c>
      <c r="AB59">
        <v>0</v>
      </c>
      <c r="AC59">
        <v>0</v>
      </c>
      <c r="AD59">
        <v>0</v>
      </c>
      <c r="AE59">
        <v>108798.39999999999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3</v>
      </c>
      <c r="AT59">
        <v>1.6999999999999999E-3</v>
      </c>
      <c r="AU59" t="s">
        <v>3</v>
      </c>
      <c r="AV59">
        <v>0</v>
      </c>
      <c r="AW59">
        <v>2</v>
      </c>
      <c r="AX59">
        <v>1473417829</v>
      </c>
      <c r="AY59">
        <v>1</v>
      </c>
      <c r="AZ59">
        <v>0</v>
      </c>
      <c r="BA59">
        <v>106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ROUND(Y59*Source!I120,9)</f>
        <v>1.6999999999999999E-3</v>
      </c>
      <c r="CY59">
        <f t="shared" si="10"/>
        <v>108798.39999999999</v>
      </c>
      <c r="CZ59">
        <f t="shared" si="11"/>
        <v>108798.39999999999</v>
      </c>
      <c r="DA59">
        <f t="shared" si="12"/>
        <v>1</v>
      </c>
      <c r="DB59">
        <f t="shared" si="8"/>
        <v>184.96</v>
      </c>
      <c r="DC59">
        <f t="shared" si="9"/>
        <v>0</v>
      </c>
      <c r="DD59" t="s">
        <v>3</v>
      </c>
      <c r="DE59" t="s">
        <v>3</v>
      </c>
      <c r="DF59">
        <f t="shared" si="3"/>
        <v>184.96</v>
      </c>
      <c r="DG59">
        <f t="shared" si="4"/>
        <v>0</v>
      </c>
      <c r="DH59">
        <f t="shared" si="5"/>
        <v>0</v>
      </c>
      <c r="DI59">
        <f t="shared" si="6"/>
        <v>0</v>
      </c>
      <c r="DJ59">
        <f t="shared" si="13"/>
        <v>184.96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ROW(Source!A120)</f>
        <v>120</v>
      </c>
      <c r="B60">
        <v>1473083510</v>
      </c>
      <c r="C60">
        <v>1473084058</v>
      </c>
      <c r="D60">
        <v>1441838531</v>
      </c>
      <c r="E60">
        <v>1</v>
      </c>
      <c r="F60">
        <v>1</v>
      </c>
      <c r="G60">
        <v>15514512</v>
      </c>
      <c r="H60">
        <v>3</v>
      </c>
      <c r="I60" t="s">
        <v>492</v>
      </c>
      <c r="J60" t="s">
        <v>493</v>
      </c>
      <c r="K60" t="s">
        <v>494</v>
      </c>
      <c r="L60">
        <v>1348</v>
      </c>
      <c r="N60">
        <v>1009</v>
      </c>
      <c r="O60" t="s">
        <v>485</v>
      </c>
      <c r="P60" t="s">
        <v>485</v>
      </c>
      <c r="Q60">
        <v>1000</v>
      </c>
      <c r="W60">
        <v>0</v>
      </c>
      <c r="X60">
        <v>1694696001</v>
      </c>
      <c r="Y60">
        <f t="shared" si="7"/>
        <v>1.1000000000000001E-3</v>
      </c>
      <c r="AA60">
        <v>370783.55</v>
      </c>
      <c r="AB60">
        <v>0</v>
      </c>
      <c r="AC60">
        <v>0</v>
      </c>
      <c r="AD60">
        <v>0</v>
      </c>
      <c r="AE60">
        <v>370783.55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3</v>
      </c>
      <c r="AT60">
        <v>1.1000000000000001E-3</v>
      </c>
      <c r="AU60" t="s">
        <v>3</v>
      </c>
      <c r="AV60">
        <v>0</v>
      </c>
      <c r="AW60">
        <v>2</v>
      </c>
      <c r="AX60">
        <v>1473417830</v>
      </c>
      <c r="AY60">
        <v>1</v>
      </c>
      <c r="AZ60">
        <v>0</v>
      </c>
      <c r="BA60">
        <v>107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v>0</v>
      </c>
      <c r="CX60">
        <f>ROUND(Y60*Source!I120,9)</f>
        <v>1.1000000000000001E-3</v>
      </c>
      <c r="CY60">
        <f t="shared" si="10"/>
        <v>370783.55</v>
      </c>
      <c r="CZ60">
        <f t="shared" si="11"/>
        <v>370783.55</v>
      </c>
      <c r="DA60">
        <f t="shared" si="12"/>
        <v>1</v>
      </c>
      <c r="DB60">
        <f t="shared" si="8"/>
        <v>407.86</v>
      </c>
      <c r="DC60">
        <f t="shared" si="9"/>
        <v>0</v>
      </c>
      <c r="DD60" t="s">
        <v>3</v>
      </c>
      <c r="DE60" t="s">
        <v>3</v>
      </c>
      <c r="DF60">
        <f t="shared" si="3"/>
        <v>407.86</v>
      </c>
      <c r="DG60">
        <f t="shared" si="4"/>
        <v>0</v>
      </c>
      <c r="DH60">
        <f t="shared" si="5"/>
        <v>0</v>
      </c>
      <c r="DI60">
        <f t="shared" si="6"/>
        <v>0</v>
      </c>
      <c r="DJ60">
        <f t="shared" si="13"/>
        <v>407.86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ROW(Source!A120)</f>
        <v>120</v>
      </c>
      <c r="B61">
        <v>1473083510</v>
      </c>
      <c r="C61">
        <v>1473084058</v>
      </c>
      <c r="D61">
        <v>1441838759</v>
      </c>
      <c r="E61">
        <v>1</v>
      </c>
      <c r="F61">
        <v>1</v>
      </c>
      <c r="G61">
        <v>15514512</v>
      </c>
      <c r="H61">
        <v>3</v>
      </c>
      <c r="I61" t="s">
        <v>495</v>
      </c>
      <c r="J61" t="s">
        <v>496</v>
      </c>
      <c r="K61" t="s">
        <v>497</v>
      </c>
      <c r="L61">
        <v>1348</v>
      </c>
      <c r="N61">
        <v>1009</v>
      </c>
      <c r="O61" t="s">
        <v>485</v>
      </c>
      <c r="P61" t="s">
        <v>485</v>
      </c>
      <c r="Q61">
        <v>1000</v>
      </c>
      <c r="W61">
        <v>0</v>
      </c>
      <c r="X61">
        <v>-1635103781</v>
      </c>
      <c r="Y61">
        <f t="shared" si="7"/>
        <v>1.8E-3</v>
      </c>
      <c r="AA61">
        <v>1590701.16</v>
      </c>
      <c r="AB61">
        <v>0</v>
      </c>
      <c r="AC61">
        <v>0</v>
      </c>
      <c r="AD61">
        <v>0</v>
      </c>
      <c r="AE61">
        <v>1590701.16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3</v>
      </c>
      <c r="AT61">
        <v>1.8E-3</v>
      </c>
      <c r="AU61" t="s">
        <v>3</v>
      </c>
      <c r="AV61">
        <v>0</v>
      </c>
      <c r="AW61">
        <v>2</v>
      </c>
      <c r="AX61">
        <v>1473417831</v>
      </c>
      <c r="AY61">
        <v>1</v>
      </c>
      <c r="AZ61">
        <v>0</v>
      </c>
      <c r="BA61">
        <v>108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V61">
        <v>0</v>
      </c>
      <c r="CW61">
        <v>0</v>
      </c>
      <c r="CX61">
        <f>ROUND(Y61*Source!I120,9)</f>
        <v>1.8E-3</v>
      </c>
      <c r="CY61">
        <f t="shared" si="10"/>
        <v>1590701.16</v>
      </c>
      <c r="CZ61">
        <f t="shared" si="11"/>
        <v>1590701.16</v>
      </c>
      <c r="DA61">
        <f t="shared" si="12"/>
        <v>1</v>
      </c>
      <c r="DB61">
        <f t="shared" si="8"/>
        <v>2863.26</v>
      </c>
      <c r="DC61">
        <f t="shared" si="9"/>
        <v>0</v>
      </c>
      <c r="DD61" t="s">
        <v>3</v>
      </c>
      <c r="DE61" t="s">
        <v>3</v>
      </c>
      <c r="DF61">
        <f t="shared" si="3"/>
        <v>2863.26</v>
      </c>
      <c r="DG61">
        <f t="shared" si="4"/>
        <v>0</v>
      </c>
      <c r="DH61">
        <f t="shared" si="5"/>
        <v>0</v>
      </c>
      <c r="DI61">
        <f t="shared" si="6"/>
        <v>0</v>
      </c>
      <c r="DJ61">
        <f t="shared" si="13"/>
        <v>2863.26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ROW(Source!A120)</f>
        <v>120</v>
      </c>
      <c r="B62">
        <v>1473083510</v>
      </c>
      <c r="C62">
        <v>1473084058</v>
      </c>
      <c r="D62">
        <v>1441834635</v>
      </c>
      <c r="E62">
        <v>1</v>
      </c>
      <c r="F62">
        <v>1</v>
      </c>
      <c r="G62">
        <v>15514512</v>
      </c>
      <c r="H62">
        <v>3</v>
      </c>
      <c r="I62" t="s">
        <v>498</v>
      </c>
      <c r="J62" t="s">
        <v>499</v>
      </c>
      <c r="K62" t="s">
        <v>500</v>
      </c>
      <c r="L62">
        <v>1339</v>
      </c>
      <c r="N62">
        <v>1007</v>
      </c>
      <c r="O62" t="s">
        <v>105</v>
      </c>
      <c r="P62" t="s">
        <v>105</v>
      </c>
      <c r="Q62">
        <v>1</v>
      </c>
      <c r="W62">
        <v>0</v>
      </c>
      <c r="X62">
        <v>-389859187</v>
      </c>
      <c r="Y62">
        <f t="shared" si="7"/>
        <v>2.4</v>
      </c>
      <c r="AA62">
        <v>103.4</v>
      </c>
      <c r="AB62">
        <v>0</v>
      </c>
      <c r="AC62">
        <v>0</v>
      </c>
      <c r="AD62">
        <v>0</v>
      </c>
      <c r="AE62">
        <v>103.4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3</v>
      </c>
      <c r="AT62">
        <v>2.4</v>
      </c>
      <c r="AU62" t="s">
        <v>3</v>
      </c>
      <c r="AV62">
        <v>0</v>
      </c>
      <c r="AW62">
        <v>2</v>
      </c>
      <c r="AX62">
        <v>1473417832</v>
      </c>
      <c r="AY62">
        <v>1</v>
      </c>
      <c r="AZ62">
        <v>0</v>
      </c>
      <c r="BA62">
        <v>109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V62">
        <v>0</v>
      </c>
      <c r="CW62">
        <v>0</v>
      </c>
      <c r="CX62">
        <f>ROUND(Y62*Source!I120,9)</f>
        <v>2.4</v>
      </c>
      <c r="CY62">
        <f t="shared" si="10"/>
        <v>103.4</v>
      </c>
      <c r="CZ62">
        <f t="shared" si="11"/>
        <v>103.4</v>
      </c>
      <c r="DA62">
        <f t="shared" si="12"/>
        <v>1</v>
      </c>
      <c r="DB62">
        <f t="shared" si="8"/>
        <v>248.16</v>
      </c>
      <c r="DC62">
        <f t="shared" si="9"/>
        <v>0</v>
      </c>
      <c r="DD62" t="s">
        <v>3</v>
      </c>
      <c r="DE62" t="s">
        <v>3</v>
      </c>
      <c r="DF62">
        <f t="shared" si="3"/>
        <v>248.16</v>
      </c>
      <c r="DG62">
        <f t="shared" si="4"/>
        <v>0</v>
      </c>
      <c r="DH62">
        <f t="shared" si="5"/>
        <v>0</v>
      </c>
      <c r="DI62">
        <f t="shared" si="6"/>
        <v>0</v>
      </c>
      <c r="DJ62">
        <f t="shared" si="13"/>
        <v>248.16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ROW(Source!A120)</f>
        <v>120</v>
      </c>
      <c r="B63">
        <v>1473083510</v>
      </c>
      <c r="C63">
        <v>1473084058</v>
      </c>
      <c r="D63">
        <v>1441834627</v>
      </c>
      <c r="E63">
        <v>1</v>
      </c>
      <c r="F63">
        <v>1</v>
      </c>
      <c r="G63">
        <v>15514512</v>
      </c>
      <c r="H63">
        <v>3</v>
      </c>
      <c r="I63" t="s">
        <v>501</v>
      </c>
      <c r="J63" t="s">
        <v>502</v>
      </c>
      <c r="K63" t="s">
        <v>503</v>
      </c>
      <c r="L63">
        <v>1339</v>
      </c>
      <c r="N63">
        <v>1007</v>
      </c>
      <c r="O63" t="s">
        <v>105</v>
      </c>
      <c r="P63" t="s">
        <v>105</v>
      </c>
      <c r="Q63">
        <v>1</v>
      </c>
      <c r="W63">
        <v>0</v>
      </c>
      <c r="X63">
        <v>709656040</v>
      </c>
      <c r="Y63">
        <f t="shared" si="7"/>
        <v>1.2</v>
      </c>
      <c r="AA63">
        <v>875.46</v>
      </c>
      <c r="AB63">
        <v>0</v>
      </c>
      <c r="AC63">
        <v>0</v>
      </c>
      <c r="AD63">
        <v>0</v>
      </c>
      <c r="AE63">
        <v>875.46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3</v>
      </c>
      <c r="AT63">
        <v>1.2</v>
      </c>
      <c r="AU63" t="s">
        <v>3</v>
      </c>
      <c r="AV63">
        <v>0</v>
      </c>
      <c r="AW63">
        <v>2</v>
      </c>
      <c r="AX63">
        <v>1473417833</v>
      </c>
      <c r="AY63">
        <v>1</v>
      </c>
      <c r="AZ63">
        <v>0</v>
      </c>
      <c r="BA63">
        <v>110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V63">
        <v>0</v>
      </c>
      <c r="CW63">
        <v>0</v>
      </c>
      <c r="CX63">
        <f>ROUND(Y63*Source!I120,9)</f>
        <v>1.2</v>
      </c>
      <c r="CY63">
        <f t="shared" si="10"/>
        <v>875.46</v>
      </c>
      <c r="CZ63">
        <f t="shared" si="11"/>
        <v>875.46</v>
      </c>
      <c r="DA63">
        <f t="shared" si="12"/>
        <v>1</v>
      </c>
      <c r="DB63">
        <f t="shared" si="8"/>
        <v>1050.55</v>
      </c>
      <c r="DC63">
        <f t="shared" si="9"/>
        <v>0</v>
      </c>
      <c r="DD63" t="s">
        <v>3</v>
      </c>
      <c r="DE63" t="s">
        <v>3</v>
      </c>
      <c r="DF63">
        <f t="shared" si="3"/>
        <v>1050.55</v>
      </c>
      <c r="DG63">
        <f t="shared" si="4"/>
        <v>0</v>
      </c>
      <c r="DH63">
        <f t="shared" si="5"/>
        <v>0</v>
      </c>
      <c r="DI63">
        <f t="shared" si="6"/>
        <v>0</v>
      </c>
      <c r="DJ63">
        <f t="shared" si="13"/>
        <v>1050.55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ROW(Source!A120)</f>
        <v>120</v>
      </c>
      <c r="B64">
        <v>1473083510</v>
      </c>
      <c r="C64">
        <v>1473084058</v>
      </c>
      <c r="D64">
        <v>1441834671</v>
      </c>
      <c r="E64">
        <v>1</v>
      </c>
      <c r="F64">
        <v>1</v>
      </c>
      <c r="G64">
        <v>15514512</v>
      </c>
      <c r="H64">
        <v>3</v>
      </c>
      <c r="I64" t="s">
        <v>504</v>
      </c>
      <c r="J64" t="s">
        <v>505</v>
      </c>
      <c r="K64" t="s">
        <v>506</v>
      </c>
      <c r="L64">
        <v>1348</v>
      </c>
      <c r="N64">
        <v>1009</v>
      </c>
      <c r="O64" t="s">
        <v>485</v>
      </c>
      <c r="P64" t="s">
        <v>485</v>
      </c>
      <c r="Q64">
        <v>1000</v>
      </c>
      <c r="W64">
        <v>0</v>
      </c>
      <c r="X64">
        <v>-19071303</v>
      </c>
      <c r="Y64">
        <f t="shared" si="7"/>
        <v>1.6999999999999999E-3</v>
      </c>
      <c r="AA64">
        <v>184462.17</v>
      </c>
      <c r="AB64">
        <v>0</v>
      </c>
      <c r="AC64">
        <v>0</v>
      </c>
      <c r="AD64">
        <v>0</v>
      </c>
      <c r="AE64">
        <v>184462.17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3</v>
      </c>
      <c r="AT64">
        <v>1.6999999999999999E-3</v>
      </c>
      <c r="AU64" t="s">
        <v>3</v>
      </c>
      <c r="AV64">
        <v>0</v>
      </c>
      <c r="AW64">
        <v>2</v>
      </c>
      <c r="AX64">
        <v>1473417834</v>
      </c>
      <c r="AY64">
        <v>1</v>
      </c>
      <c r="AZ64">
        <v>0</v>
      </c>
      <c r="BA64">
        <v>111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V64">
        <v>0</v>
      </c>
      <c r="CW64">
        <v>0</v>
      </c>
      <c r="CX64">
        <f>ROUND(Y64*Source!I120,9)</f>
        <v>1.6999999999999999E-3</v>
      </c>
      <c r="CY64">
        <f t="shared" si="10"/>
        <v>184462.17</v>
      </c>
      <c r="CZ64">
        <f t="shared" si="11"/>
        <v>184462.17</v>
      </c>
      <c r="DA64">
        <f t="shared" si="12"/>
        <v>1</v>
      </c>
      <c r="DB64">
        <f t="shared" si="8"/>
        <v>313.58999999999997</v>
      </c>
      <c r="DC64">
        <f t="shared" si="9"/>
        <v>0</v>
      </c>
      <c r="DD64" t="s">
        <v>3</v>
      </c>
      <c r="DE64" t="s">
        <v>3</v>
      </c>
      <c r="DF64">
        <f t="shared" si="3"/>
        <v>313.58999999999997</v>
      </c>
      <c r="DG64">
        <f t="shared" si="4"/>
        <v>0</v>
      </c>
      <c r="DH64">
        <f t="shared" si="5"/>
        <v>0</v>
      </c>
      <c r="DI64">
        <f t="shared" si="6"/>
        <v>0</v>
      </c>
      <c r="DJ64">
        <f t="shared" si="13"/>
        <v>313.58999999999997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ROW(Source!A120)</f>
        <v>120</v>
      </c>
      <c r="B65">
        <v>1473083510</v>
      </c>
      <c r="C65">
        <v>1473084058</v>
      </c>
      <c r="D65">
        <v>1441834634</v>
      </c>
      <c r="E65">
        <v>1</v>
      </c>
      <c r="F65">
        <v>1</v>
      </c>
      <c r="G65">
        <v>15514512</v>
      </c>
      <c r="H65">
        <v>3</v>
      </c>
      <c r="I65" t="s">
        <v>507</v>
      </c>
      <c r="J65" t="s">
        <v>508</v>
      </c>
      <c r="K65" t="s">
        <v>509</v>
      </c>
      <c r="L65">
        <v>1348</v>
      </c>
      <c r="N65">
        <v>1009</v>
      </c>
      <c r="O65" t="s">
        <v>485</v>
      </c>
      <c r="P65" t="s">
        <v>485</v>
      </c>
      <c r="Q65">
        <v>1000</v>
      </c>
      <c r="W65">
        <v>0</v>
      </c>
      <c r="X65">
        <v>1869974630</v>
      </c>
      <c r="Y65">
        <f t="shared" si="7"/>
        <v>1E-3</v>
      </c>
      <c r="AA65">
        <v>88053.759999999995</v>
      </c>
      <c r="AB65">
        <v>0</v>
      </c>
      <c r="AC65">
        <v>0</v>
      </c>
      <c r="AD65">
        <v>0</v>
      </c>
      <c r="AE65">
        <v>88053.759999999995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M65">
        <v>-2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1E-3</v>
      </c>
      <c r="AU65" t="s">
        <v>3</v>
      </c>
      <c r="AV65">
        <v>0</v>
      </c>
      <c r="AW65">
        <v>2</v>
      </c>
      <c r="AX65">
        <v>1473417835</v>
      </c>
      <c r="AY65">
        <v>1</v>
      </c>
      <c r="AZ65">
        <v>0</v>
      </c>
      <c r="BA65">
        <v>112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V65">
        <v>0</v>
      </c>
      <c r="CW65">
        <v>0</v>
      </c>
      <c r="CX65">
        <f>ROUND(Y65*Source!I120,9)</f>
        <v>1E-3</v>
      </c>
      <c r="CY65">
        <f t="shared" si="10"/>
        <v>88053.759999999995</v>
      </c>
      <c r="CZ65">
        <f t="shared" si="11"/>
        <v>88053.759999999995</v>
      </c>
      <c r="DA65">
        <f t="shared" si="12"/>
        <v>1</v>
      </c>
      <c r="DB65">
        <f t="shared" si="8"/>
        <v>88.05</v>
      </c>
      <c r="DC65">
        <f t="shared" si="9"/>
        <v>0</v>
      </c>
      <c r="DD65" t="s">
        <v>3</v>
      </c>
      <c r="DE65" t="s">
        <v>3</v>
      </c>
      <c r="DF65">
        <f t="shared" ref="DF65:DF128" si="14">ROUND(ROUND(AE65,2)*CX65,2)</f>
        <v>88.05</v>
      </c>
      <c r="DG65">
        <f t="shared" ref="DG65:DG128" si="15">ROUND(ROUND(AF65,2)*CX65,2)</f>
        <v>0</v>
      </c>
      <c r="DH65">
        <f t="shared" ref="DH65:DH128" si="16">ROUND(ROUND(AG65,2)*CX65,2)</f>
        <v>0</v>
      </c>
      <c r="DI65">
        <f t="shared" ref="DI65:DI128" si="17">ROUND(ROUND(AH65,2)*CX65,2)</f>
        <v>0</v>
      </c>
      <c r="DJ65">
        <f t="shared" si="13"/>
        <v>88.05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ROW(Source!A120)</f>
        <v>120</v>
      </c>
      <c r="B66">
        <v>1473083510</v>
      </c>
      <c r="C66">
        <v>1473084058</v>
      </c>
      <c r="D66">
        <v>1441834836</v>
      </c>
      <c r="E66">
        <v>1</v>
      </c>
      <c r="F66">
        <v>1</v>
      </c>
      <c r="G66">
        <v>15514512</v>
      </c>
      <c r="H66">
        <v>3</v>
      </c>
      <c r="I66" t="s">
        <v>510</v>
      </c>
      <c r="J66" t="s">
        <v>511</v>
      </c>
      <c r="K66" t="s">
        <v>512</v>
      </c>
      <c r="L66">
        <v>1348</v>
      </c>
      <c r="N66">
        <v>1009</v>
      </c>
      <c r="O66" t="s">
        <v>485</v>
      </c>
      <c r="P66" t="s">
        <v>485</v>
      </c>
      <c r="Q66">
        <v>1000</v>
      </c>
      <c r="W66">
        <v>0</v>
      </c>
      <c r="X66">
        <v>1434651514</v>
      </c>
      <c r="Y66">
        <f t="shared" si="7"/>
        <v>7.4799999999999997E-3</v>
      </c>
      <c r="AA66">
        <v>93194.67</v>
      </c>
      <c r="AB66">
        <v>0</v>
      </c>
      <c r="AC66">
        <v>0</v>
      </c>
      <c r="AD66">
        <v>0</v>
      </c>
      <c r="AE66">
        <v>93194.67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M66">
        <v>-2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7.4799999999999997E-3</v>
      </c>
      <c r="AU66" t="s">
        <v>3</v>
      </c>
      <c r="AV66">
        <v>0</v>
      </c>
      <c r="AW66">
        <v>2</v>
      </c>
      <c r="AX66">
        <v>1473417836</v>
      </c>
      <c r="AY66">
        <v>1</v>
      </c>
      <c r="AZ66">
        <v>0</v>
      </c>
      <c r="BA66">
        <v>113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V66">
        <v>0</v>
      </c>
      <c r="CW66">
        <v>0</v>
      </c>
      <c r="CX66">
        <f>ROUND(Y66*Source!I120,9)</f>
        <v>7.4799999999999997E-3</v>
      </c>
      <c r="CY66">
        <f t="shared" si="10"/>
        <v>93194.67</v>
      </c>
      <c r="CZ66">
        <f t="shared" si="11"/>
        <v>93194.67</v>
      </c>
      <c r="DA66">
        <f t="shared" si="12"/>
        <v>1</v>
      </c>
      <c r="DB66">
        <f t="shared" si="8"/>
        <v>697.1</v>
      </c>
      <c r="DC66">
        <f t="shared" si="9"/>
        <v>0</v>
      </c>
      <c r="DD66" t="s">
        <v>3</v>
      </c>
      <c r="DE66" t="s">
        <v>3</v>
      </c>
      <c r="DF66">
        <f t="shared" si="14"/>
        <v>697.1</v>
      </c>
      <c r="DG66">
        <f t="shared" si="15"/>
        <v>0</v>
      </c>
      <c r="DH66">
        <f t="shared" si="16"/>
        <v>0</v>
      </c>
      <c r="DI66">
        <f t="shared" si="17"/>
        <v>0</v>
      </c>
      <c r="DJ66">
        <f t="shared" si="13"/>
        <v>697.1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ROW(Source!A120)</f>
        <v>120</v>
      </c>
      <c r="B67">
        <v>1473083510</v>
      </c>
      <c r="C67">
        <v>1473084058</v>
      </c>
      <c r="D67">
        <v>1441834853</v>
      </c>
      <c r="E67">
        <v>1</v>
      </c>
      <c r="F67">
        <v>1</v>
      </c>
      <c r="G67">
        <v>15514512</v>
      </c>
      <c r="H67">
        <v>3</v>
      </c>
      <c r="I67" t="s">
        <v>513</v>
      </c>
      <c r="J67" t="s">
        <v>514</v>
      </c>
      <c r="K67" t="s">
        <v>515</v>
      </c>
      <c r="L67">
        <v>1348</v>
      </c>
      <c r="N67">
        <v>1009</v>
      </c>
      <c r="O67" t="s">
        <v>485</v>
      </c>
      <c r="P67" t="s">
        <v>485</v>
      </c>
      <c r="Q67">
        <v>1000</v>
      </c>
      <c r="W67">
        <v>0</v>
      </c>
      <c r="X67">
        <v>-1847698748</v>
      </c>
      <c r="Y67">
        <f t="shared" si="7"/>
        <v>2.8E-3</v>
      </c>
      <c r="AA67">
        <v>78065.73</v>
      </c>
      <c r="AB67">
        <v>0</v>
      </c>
      <c r="AC67">
        <v>0</v>
      </c>
      <c r="AD67">
        <v>0</v>
      </c>
      <c r="AE67">
        <v>78065.73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M67">
        <v>-2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2.8E-3</v>
      </c>
      <c r="AU67" t="s">
        <v>3</v>
      </c>
      <c r="AV67">
        <v>0</v>
      </c>
      <c r="AW67">
        <v>2</v>
      </c>
      <c r="AX67">
        <v>1473417837</v>
      </c>
      <c r="AY67">
        <v>1</v>
      </c>
      <c r="AZ67">
        <v>0</v>
      </c>
      <c r="BA67">
        <v>114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V67">
        <v>0</v>
      </c>
      <c r="CW67">
        <v>0</v>
      </c>
      <c r="CX67">
        <f>ROUND(Y67*Source!I120,9)</f>
        <v>2.8E-3</v>
      </c>
      <c r="CY67">
        <f t="shared" si="10"/>
        <v>78065.73</v>
      </c>
      <c r="CZ67">
        <f t="shared" si="11"/>
        <v>78065.73</v>
      </c>
      <c r="DA67">
        <f t="shared" si="12"/>
        <v>1</v>
      </c>
      <c r="DB67">
        <f t="shared" si="8"/>
        <v>218.58</v>
      </c>
      <c r="DC67">
        <f t="shared" si="9"/>
        <v>0</v>
      </c>
      <c r="DD67" t="s">
        <v>3</v>
      </c>
      <c r="DE67" t="s">
        <v>3</v>
      </c>
      <c r="DF67">
        <f t="shared" si="14"/>
        <v>218.58</v>
      </c>
      <c r="DG67">
        <f t="shared" si="15"/>
        <v>0</v>
      </c>
      <c r="DH67">
        <f t="shared" si="16"/>
        <v>0</v>
      </c>
      <c r="DI67">
        <f t="shared" si="17"/>
        <v>0</v>
      </c>
      <c r="DJ67">
        <f t="shared" si="13"/>
        <v>218.58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ROW(Source!A120)</f>
        <v>120</v>
      </c>
      <c r="B68">
        <v>1473083510</v>
      </c>
      <c r="C68">
        <v>1473084058</v>
      </c>
      <c r="D68">
        <v>1441822273</v>
      </c>
      <c r="E68">
        <v>15514512</v>
      </c>
      <c r="F68">
        <v>1</v>
      </c>
      <c r="G68">
        <v>15514512</v>
      </c>
      <c r="H68">
        <v>3</v>
      </c>
      <c r="I68" t="s">
        <v>476</v>
      </c>
      <c r="J68" t="s">
        <v>3</v>
      </c>
      <c r="K68" t="s">
        <v>478</v>
      </c>
      <c r="L68">
        <v>1348</v>
      </c>
      <c r="N68">
        <v>1009</v>
      </c>
      <c r="O68" t="s">
        <v>485</v>
      </c>
      <c r="P68" t="s">
        <v>485</v>
      </c>
      <c r="Q68">
        <v>1000</v>
      </c>
      <c r="W68">
        <v>0</v>
      </c>
      <c r="X68">
        <v>-1698336702</v>
      </c>
      <c r="Y68">
        <f t="shared" si="7"/>
        <v>8.1999999999999998E-4</v>
      </c>
      <c r="AA68">
        <v>94640</v>
      </c>
      <c r="AB68">
        <v>0</v>
      </c>
      <c r="AC68">
        <v>0</v>
      </c>
      <c r="AD68">
        <v>0</v>
      </c>
      <c r="AE68">
        <v>94640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M68">
        <v>-2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</v>
      </c>
      <c r="AT68">
        <v>8.1999999999999998E-4</v>
      </c>
      <c r="AU68" t="s">
        <v>3</v>
      </c>
      <c r="AV68">
        <v>0</v>
      </c>
      <c r="AW68">
        <v>2</v>
      </c>
      <c r="AX68">
        <v>1473417839</v>
      </c>
      <c r="AY68">
        <v>1</v>
      </c>
      <c r="AZ68">
        <v>0</v>
      </c>
      <c r="BA68">
        <v>115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V68">
        <v>0</v>
      </c>
      <c r="CW68">
        <v>0</v>
      </c>
      <c r="CX68">
        <f>ROUND(Y68*Source!I120,9)</f>
        <v>8.1999999999999998E-4</v>
      </c>
      <c r="CY68">
        <f t="shared" si="10"/>
        <v>94640</v>
      </c>
      <c r="CZ68">
        <f t="shared" si="11"/>
        <v>94640</v>
      </c>
      <c r="DA68">
        <f t="shared" si="12"/>
        <v>1</v>
      </c>
      <c r="DB68">
        <f t="shared" si="8"/>
        <v>77.599999999999994</v>
      </c>
      <c r="DC68">
        <f t="shared" si="9"/>
        <v>0</v>
      </c>
      <c r="DD68" t="s">
        <v>3</v>
      </c>
      <c r="DE68" t="s">
        <v>3</v>
      </c>
      <c r="DF68">
        <f t="shared" si="14"/>
        <v>77.599999999999994</v>
      </c>
      <c r="DG68">
        <f t="shared" si="15"/>
        <v>0</v>
      </c>
      <c r="DH68">
        <f t="shared" si="16"/>
        <v>0</v>
      </c>
      <c r="DI68">
        <f t="shared" si="17"/>
        <v>0</v>
      </c>
      <c r="DJ68">
        <f t="shared" si="13"/>
        <v>77.599999999999994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ROW(Source!A120)</f>
        <v>120</v>
      </c>
      <c r="B69">
        <v>1473083510</v>
      </c>
      <c r="C69">
        <v>1473084058</v>
      </c>
      <c r="D69">
        <v>1441850453</v>
      </c>
      <c r="E69">
        <v>1</v>
      </c>
      <c r="F69">
        <v>1</v>
      </c>
      <c r="G69">
        <v>15514512</v>
      </c>
      <c r="H69">
        <v>3</v>
      </c>
      <c r="I69" t="s">
        <v>516</v>
      </c>
      <c r="J69" t="s">
        <v>517</v>
      </c>
      <c r="K69" t="s">
        <v>518</v>
      </c>
      <c r="L69">
        <v>1348</v>
      </c>
      <c r="N69">
        <v>1009</v>
      </c>
      <c r="O69" t="s">
        <v>485</v>
      </c>
      <c r="P69" t="s">
        <v>485</v>
      </c>
      <c r="Q69">
        <v>1000</v>
      </c>
      <c r="W69">
        <v>0</v>
      </c>
      <c r="X69">
        <v>-1449669889</v>
      </c>
      <c r="Y69">
        <f t="shared" si="7"/>
        <v>1.4E-3</v>
      </c>
      <c r="AA69">
        <v>178433.97</v>
      </c>
      <c r="AB69">
        <v>0</v>
      </c>
      <c r="AC69">
        <v>0</v>
      </c>
      <c r="AD69">
        <v>0</v>
      </c>
      <c r="AE69">
        <v>178433.97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M69">
        <v>-2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1.4E-3</v>
      </c>
      <c r="AU69" t="s">
        <v>3</v>
      </c>
      <c r="AV69">
        <v>0</v>
      </c>
      <c r="AW69">
        <v>2</v>
      </c>
      <c r="AX69">
        <v>1473417838</v>
      </c>
      <c r="AY69">
        <v>1</v>
      </c>
      <c r="AZ69">
        <v>0</v>
      </c>
      <c r="BA69">
        <v>116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V69">
        <v>0</v>
      </c>
      <c r="CW69">
        <v>0</v>
      </c>
      <c r="CX69">
        <f>ROUND(Y69*Source!I120,9)</f>
        <v>1.4E-3</v>
      </c>
      <c r="CY69">
        <f t="shared" si="10"/>
        <v>178433.97</v>
      </c>
      <c r="CZ69">
        <f t="shared" si="11"/>
        <v>178433.97</v>
      </c>
      <c r="DA69">
        <f t="shared" si="12"/>
        <v>1</v>
      </c>
      <c r="DB69">
        <f t="shared" si="8"/>
        <v>249.81</v>
      </c>
      <c r="DC69">
        <f t="shared" si="9"/>
        <v>0</v>
      </c>
      <c r="DD69" t="s">
        <v>3</v>
      </c>
      <c r="DE69" t="s">
        <v>3</v>
      </c>
      <c r="DF69">
        <f t="shared" si="14"/>
        <v>249.81</v>
      </c>
      <c r="DG69">
        <f t="shared" si="15"/>
        <v>0</v>
      </c>
      <c r="DH69">
        <f t="shared" si="16"/>
        <v>0</v>
      </c>
      <c r="DI69">
        <f t="shared" si="17"/>
        <v>0</v>
      </c>
      <c r="DJ69">
        <f t="shared" si="13"/>
        <v>249.81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ROW(Source!A121)</f>
        <v>121</v>
      </c>
      <c r="B70">
        <v>1473083510</v>
      </c>
      <c r="C70">
        <v>1473116857</v>
      </c>
      <c r="D70">
        <v>1441819193</v>
      </c>
      <c r="E70">
        <v>15514512</v>
      </c>
      <c r="F70">
        <v>1</v>
      </c>
      <c r="G70">
        <v>15514512</v>
      </c>
      <c r="H70">
        <v>1</v>
      </c>
      <c r="I70" t="s">
        <v>457</v>
      </c>
      <c r="J70" t="s">
        <v>3</v>
      </c>
      <c r="K70" t="s">
        <v>458</v>
      </c>
      <c r="L70">
        <v>1191</v>
      </c>
      <c r="N70">
        <v>1013</v>
      </c>
      <c r="O70" t="s">
        <v>459</v>
      </c>
      <c r="P70" t="s">
        <v>459</v>
      </c>
      <c r="Q70">
        <v>1</v>
      </c>
      <c r="W70">
        <v>0</v>
      </c>
      <c r="X70">
        <v>476480486</v>
      </c>
      <c r="Y70">
        <f t="shared" ref="Y70:Y75" si="18">(AT70*2)</f>
        <v>10.08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5.04</v>
      </c>
      <c r="AU70" t="s">
        <v>228</v>
      </c>
      <c r="AV70">
        <v>1</v>
      </c>
      <c r="AW70">
        <v>2</v>
      </c>
      <c r="AX70">
        <v>1473417840</v>
      </c>
      <c r="AY70">
        <v>1</v>
      </c>
      <c r="AZ70">
        <v>0</v>
      </c>
      <c r="BA70">
        <v>117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U70">
        <f>ROUND(AT70*Source!I121*AH70*AL70,2)</f>
        <v>0</v>
      </c>
      <c r="CV70">
        <f>ROUND(Y70*Source!I121,9)</f>
        <v>10.08</v>
      </c>
      <c r="CW70">
        <v>0</v>
      </c>
      <c r="CX70">
        <f>ROUND(Y70*Source!I121,9)</f>
        <v>10.08</v>
      </c>
      <c r="CY70">
        <f>AD70</f>
        <v>0</v>
      </c>
      <c r="CZ70">
        <f>AH70</f>
        <v>0</v>
      </c>
      <c r="DA70">
        <f>AL70</f>
        <v>1</v>
      </c>
      <c r="DB70">
        <f t="shared" ref="DB70:DB75" si="19">ROUND((ROUND(AT70*CZ70,2)*2),6)</f>
        <v>0</v>
      </c>
      <c r="DC70">
        <f t="shared" ref="DC70:DC75" si="20">ROUND((ROUND(AT70*AG70,2)*2),6)</f>
        <v>0</v>
      </c>
      <c r="DD70" t="s">
        <v>3</v>
      </c>
      <c r="DE70" t="s">
        <v>3</v>
      </c>
      <c r="DF70">
        <f t="shared" si="14"/>
        <v>0</v>
      </c>
      <c r="DG70">
        <f t="shared" si="15"/>
        <v>0</v>
      </c>
      <c r="DH70">
        <f t="shared" si="16"/>
        <v>0</v>
      </c>
      <c r="DI70">
        <f t="shared" si="17"/>
        <v>0</v>
      </c>
      <c r="DJ70">
        <f>DI70</f>
        <v>0</v>
      </c>
      <c r="DK70">
        <v>0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ROW(Source!A121)</f>
        <v>121</v>
      </c>
      <c r="B71">
        <v>1473083510</v>
      </c>
      <c r="C71">
        <v>1473116857</v>
      </c>
      <c r="D71">
        <v>1441833954</v>
      </c>
      <c r="E71">
        <v>1</v>
      </c>
      <c r="F71">
        <v>1</v>
      </c>
      <c r="G71">
        <v>15514512</v>
      </c>
      <c r="H71">
        <v>2</v>
      </c>
      <c r="I71" t="s">
        <v>519</v>
      </c>
      <c r="J71" t="s">
        <v>520</v>
      </c>
      <c r="K71" t="s">
        <v>521</v>
      </c>
      <c r="L71">
        <v>1368</v>
      </c>
      <c r="N71">
        <v>1011</v>
      </c>
      <c r="O71" t="s">
        <v>463</v>
      </c>
      <c r="P71" t="s">
        <v>463</v>
      </c>
      <c r="Q71">
        <v>1</v>
      </c>
      <c r="W71">
        <v>0</v>
      </c>
      <c r="X71">
        <v>-1438587603</v>
      </c>
      <c r="Y71">
        <f t="shared" si="18"/>
        <v>0.18</v>
      </c>
      <c r="AA71">
        <v>0</v>
      </c>
      <c r="AB71">
        <v>59.51</v>
      </c>
      <c r="AC71">
        <v>0.82</v>
      </c>
      <c r="AD71">
        <v>0</v>
      </c>
      <c r="AE71">
        <v>0</v>
      </c>
      <c r="AF71">
        <v>59.51</v>
      </c>
      <c r="AG71">
        <v>0.82</v>
      </c>
      <c r="AH71">
        <v>0</v>
      </c>
      <c r="AI71">
        <v>1</v>
      </c>
      <c r="AJ71">
        <v>1</v>
      </c>
      <c r="AK71">
        <v>1</v>
      </c>
      <c r="AL71">
        <v>1</v>
      </c>
      <c r="AM71">
        <v>-2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0.09</v>
      </c>
      <c r="AU71" t="s">
        <v>228</v>
      </c>
      <c r="AV71">
        <v>0</v>
      </c>
      <c r="AW71">
        <v>2</v>
      </c>
      <c r="AX71">
        <v>1473417841</v>
      </c>
      <c r="AY71">
        <v>1</v>
      </c>
      <c r="AZ71">
        <v>0</v>
      </c>
      <c r="BA71">
        <v>118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V71">
        <v>0</v>
      </c>
      <c r="CW71">
        <f>ROUND(Y71*Source!I121*DO71,9)</f>
        <v>0</v>
      </c>
      <c r="CX71">
        <f>ROUND(Y71*Source!I121,9)</f>
        <v>0.18</v>
      </c>
      <c r="CY71">
        <f>AB71</f>
        <v>59.51</v>
      </c>
      <c r="CZ71">
        <f>AF71</f>
        <v>59.51</v>
      </c>
      <c r="DA71">
        <f>AJ71</f>
        <v>1</v>
      </c>
      <c r="DB71">
        <f t="shared" si="19"/>
        <v>10.72</v>
      </c>
      <c r="DC71">
        <f t="shared" si="20"/>
        <v>0.14000000000000001</v>
      </c>
      <c r="DD71" t="s">
        <v>3</v>
      </c>
      <c r="DE71" t="s">
        <v>3</v>
      </c>
      <c r="DF71">
        <f t="shared" si="14"/>
        <v>0</v>
      </c>
      <c r="DG71">
        <f t="shared" si="15"/>
        <v>10.71</v>
      </c>
      <c r="DH71">
        <f t="shared" si="16"/>
        <v>0.15</v>
      </c>
      <c r="DI71">
        <f t="shared" si="17"/>
        <v>0</v>
      </c>
      <c r="DJ71">
        <f>DG71</f>
        <v>10.71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ROW(Source!A121)</f>
        <v>121</v>
      </c>
      <c r="B72">
        <v>1473083510</v>
      </c>
      <c r="C72">
        <v>1473116857</v>
      </c>
      <c r="D72">
        <v>1441836235</v>
      </c>
      <c r="E72">
        <v>1</v>
      </c>
      <c r="F72">
        <v>1</v>
      </c>
      <c r="G72">
        <v>15514512</v>
      </c>
      <c r="H72">
        <v>3</v>
      </c>
      <c r="I72" t="s">
        <v>464</v>
      </c>
      <c r="J72" t="s">
        <v>465</v>
      </c>
      <c r="K72" t="s">
        <v>466</v>
      </c>
      <c r="L72">
        <v>1346</v>
      </c>
      <c r="N72">
        <v>1009</v>
      </c>
      <c r="O72" t="s">
        <v>467</v>
      </c>
      <c r="P72" t="s">
        <v>467</v>
      </c>
      <c r="Q72">
        <v>1</v>
      </c>
      <c r="W72">
        <v>0</v>
      </c>
      <c r="X72">
        <v>-1595335418</v>
      </c>
      <c r="Y72">
        <f t="shared" si="18"/>
        <v>2.04</v>
      </c>
      <c r="AA72">
        <v>31.49</v>
      </c>
      <c r="AB72">
        <v>0</v>
      </c>
      <c r="AC72">
        <v>0</v>
      </c>
      <c r="AD72">
        <v>0</v>
      </c>
      <c r="AE72">
        <v>31.49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1.02</v>
      </c>
      <c r="AU72" t="s">
        <v>228</v>
      </c>
      <c r="AV72">
        <v>0</v>
      </c>
      <c r="AW72">
        <v>2</v>
      </c>
      <c r="AX72">
        <v>1473417842</v>
      </c>
      <c r="AY72">
        <v>1</v>
      </c>
      <c r="AZ72">
        <v>0</v>
      </c>
      <c r="BA72">
        <v>119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v>0</v>
      </c>
      <c r="CX72">
        <f>ROUND(Y72*Source!I121,9)</f>
        <v>2.04</v>
      </c>
      <c r="CY72">
        <f>AA72</f>
        <v>31.49</v>
      </c>
      <c r="CZ72">
        <f>AE72</f>
        <v>31.49</v>
      </c>
      <c r="DA72">
        <f>AI72</f>
        <v>1</v>
      </c>
      <c r="DB72">
        <f t="shared" si="19"/>
        <v>64.239999999999995</v>
      </c>
      <c r="DC72">
        <f t="shared" si="20"/>
        <v>0</v>
      </c>
      <c r="DD72" t="s">
        <v>3</v>
      </c>
      <c r="DE72" t="s">
        <v>3</v>
      </c>
      <c r="DF72">
        <f t="shared" si="14"/>
        <v>64.239999999999995</v>
      </c>
      <c r="DG72">
        <f t="shared" si="15"/>
        <v>0</v>
      </c>
      <c r="DH72">
        <f t="shared" si="16"/>
        <v>0</v>
      </c>
      <c r="DI72">
        <f t="shared" si="17"/>
        <v>0</v>
      </c>
      <c r="DJ72">
        <f>DF72</f>
        <v>64.239999999999995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ROW(Source!A122)</f>
        <v>122</v>
      </c>
      <c r="B73">
        <v>1473083510</v>
      </c>
      <c r="C73">
        <v>1473116924</v>
      </c>
      <c r="D73">
        <v>1441819193</v>
      </c>
      <c r="E73">
        <v>15514512</v>
      </c>
      <c r="F73">
        <v>1</v>
      </c>
      <c r="G73">
        <v>15514512</v>
      </c>
      <c r="H73">
        <v>1</v>
      </c>
      <c r="I73" t="s">
        <v>457</v>
      </c>
      <c r="J73" t="s">
        <v>3</v>
      </c>
      <c r="K73" t="s">
        <v>458</v>
      </c>
      <c r="L73">
        <v>1191</v>
      </c>
      <c r="N73">
        <v>1013</v>
      </c>
      <c r="O73" t="s">
        <v>459</v>
      </c>
      <c r="P73" t="s">
        <v>459</v>
      </c>
      <c r="Q73">
        <v>1</v>
      </c>
      <c r="W73">
        <v>0</v>
      </c>
      <c r="X73">
        <v>476480486</v>
      </c>
      <c r="Y73">
        <f t="shared" si="18"/>
        <v>5.56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2.78</v>
      </c>
      <c r="AU73" t="s">
        <v>228</v>
      </c>
      <c r="AV73">
        <v>1</v>
      </c>
      <c r="AW73">
        <v>2</v>
      </c>
      <c r="AX73">
        <v>1473417843</v>
      </c>
      <c r="AY73">
        <v>1</v>
      </c>
      <c r="AZ73">
        <v>0</v>
      </c>
      <c r="BA73">
        <v>120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U73">
        <f>ROUND(AT73*Source!I122*AH73*AL73,2)</f>
        <v>0</v>
      </c>
      <c r="CV73">
        <f>ROUND(Y73*Source!I122,9)</f>
        <v>5.56</v>
      </c>
      <c r="CW73">
        <v>0</v>
      </c>
      <c r="CX73">
        <f>ROUND(Y73*Source!I122,9)</f>
        <v>5.56</v>
      </c>
      <c r="CY73">
        <f>AD73</f>
        <v>0</v>
      </c>
      <c r="CZ73">
        <f>AH73</f>
        <v>0</v>
      </c>
      <c r="DA73">
        <f>AL73</f>
        <v>1</v>
      </c>
      <c r="DB73">
        <f t="shared" si="19"/>
        <v>0</v>
      </c>
      <c r="DC73">
        <f t="shared" si="20"/>
        <v>0</v>
      </c>
      <c r="DD73" t="s">
        <v>3</v>
      </c>
      <c r="DE73" t="s">
        <v>3</v>
      </c>
      <c r="DF73">
        <f t="shared" si="14"/>
        <v>0</v>
      </c>
      <c r="DG73">
        <f t="shared" si="15"/>
        <v>0</v>
      </c>
      <c r="DH73">
        <f t="shared" si="16"/>
        <v>0</v>
      </c>
      <c r="DI73">
        <f t="shared" si="17"/>
        <v>0</v>
      </c>
      <c r="DJ73">
        <f>DI73</f>
        <v>0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ROW(Source!A122)</f>
        <v>122</v>
      </c>
      <c r="B74">
        <v>1473083510</v>
      </c>
      <c r="C74">
        <v>1473116924</v>
      </c>
      <c r="D74">
        <v>1441833954</v>
      </c>
      <c r="E74">
        <v>1</v>
      </c>
      <c r="F74">
        <v>1</v>
      </c>
      <c r="G74">
        <v>15514512</v>
      </c>
      <c r="H74">
        <v>2</v>
      </c>
      <c r="I74" t="s">
        <v>519</v>
      </c>
      <c r="J74" t="s">
        <v>520</v>
      </c>
      <c r="K74" t="s">
        <v>521</v>
      </c>
      <c r="L74">
        <v>1368</v>
      </c>
      <c r="N74">
        <v>1011</v>
      </c>
      <c r="O74" t="s">
        <v>463</v>
      </c>
      <c r="P74" t="s">
        <v>463</v>
      </c>
      <c r="Q74">
        <v>1</v>
      </c>
      <c r="W74">
        <v>0</v>
      </c>
      <c r="X74">
        <v>-1438587603</v>
      </c>
      <c r="Y74">
        <f t="shared" si="18"/>
        <v>0.18</v>
      </c>
      <c r="AA74">
        <v>0</v>
      </c>
      <c r="AB74">
        <v>59.51</v>
      </c>
      <c r="AC74">
        <v>0.82</v>
      </c>
      <c r="AD74">
        <v>0</v>
      </c>
      <c r="AE74">
        <v>0</v>
      </c>
      <c r="AF74">
        <v>59.51</v>
      </c>
      <c r="AG74">
        <v>0.82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-2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0.09</v>
      </c>
      <c r="AU74" t="s">
        <v>228</v>
      </c>
      <c r="AV74">
        <v>0</v>
      </c>
      <c r="AW74">
        <v>2</v>
      </c>
      <c r="AX74">
        <v>1473417844</v>
      </c>
      <c r="AY74">
        <v>1</v>
      </c>
      <c r="AZ74">
        <v>0</v>
      </c>
      <c r="BA74">
        <v>121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f>ROUND(Y74*Source!I122*DO74,9)</f>
        <v>0</v>
      </c>
      <c r="CX74">
        <f>ROUND(Y74*Source!I122,9)</f>
        <v>0.18</v>
      </c>
      <c r="CY74">
        <f>AB74</f>
        <v>59.51</v>
      </c>
      <c r="CZ74">
        <f>AF74</f>
        <v>59.51</v>
      </c>
      <c r="DA74">
        <f>AJ74</f>
        <v>1</v>
      </c>
      <c r="DB74">
        <f t="shared" si="19"/>
        <v>10.72</v>
      </c>
      <c r="DC74">
        <f t="shared" si="20"/>
        <v>0.14000000000000001</v>
      </c>
      <c r="DD74" t="s">
        <v>3</v>
      </c>
      <c r="DE74" t="s">
        <v>3</v>
      </c>
      <c r="DF74">
        <f t="shared" si="14"/>
        <v>0</v>
      </c>
      <c r="DG74">
        <f t="shared" si="15"/>
        <v>10.71</v>
      </c>
      <c r="DH74">
        <f t="shared" si="16"/>
        <v>0.15</v>
      </c>
      <c r="DI74">
        <f t="shared" si="17"/>
        <v>0</v>
      </c>
      <c r="DJ74">
        <f>DG74</f>
        <v>10.71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ROW(Source!A122)</f>
        <v>122</v>
      </c>
      <c r="B75">
        <v>1473083510</v>
      </c>
      <c r="C75">
        <v>1473116924</v>
      </c>
      <c r="D75">
        <v>1441836235</v>
      </c>
      <c r="E75">
        <v>1</v>
      </c>
      <c r="F75">
        <v>1</v>
      </c>
      <c r="G75">
        <v>15514512</v>
      </c>
      <c r="H75">
        <v>3</v>
      </c>
      <c r="I75" t="s">
        <v>464</v>
      </c>
      <c r="J75" t="s">
        <v>465</v>
      </c>
      <c r="K75" t="s">
        <v>466</v>
      </c>
      <c r="L75">
        <v>1346</v>
      </c>
      <c r="N75">
        <v>1009</v>
      </c>
      <c r="O75" t="s">
        <v>467</v>
      </c>
      <c r="P75" t="s">
        <v>467</v>
      </c>
      <c r="Q75">
        <v>1</v>
      </c>
      <c r="W75">
        <v>0</v>
      </c>
      <c r="X75">
        <v>-1595335418</v>
      </c>
      <c r="Y75">
        <f t="shared" si="18"/>
        <v>0.1</v>
      </c>
      <c r="AA75">
        <v>31.49</v>
      </c>
      <c r="AB75">
        <v>0</v>
      </c>
      <c r="AC75">
        <v>0</v>
      </c>
      <c r="AD75">
        <v>0</v>
      </c>
      <c r="AE75">
        <v>31.49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0.05</v>
      </c>
      <c r="AU75" t="s">
        <v>228</v>
      </c>
      <c r="AV75">
        <v>0</v>
      </c>
      <c r="AW75">
        <v>2</v>
      </c>
      <c r="AX75">
        <v>1473417845</v>
      </c>
      <c r="AY75">
        <v>1</v>
      </c>
      <c r="AZ75">
        <v>0</v>
      </c>
      <c r="BA75">
        <v>122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V75">
        <v>0</v>
      </c>
      <c r="CW75">
        <v>0</v>
      </c>
      <c r="CX75">
        <f>ROUND(Y75*Source!I122,9)</f>
        <v>0.1</v>
      </c>
      <c r="CY75">
        <f>AA75</f>
        <v>31.49</v>
      </c>
      <c r="CZ75">
        <f>AE75</f>
        <v>31.49</v>
      </c>
      <c r="DA75">
        <f>AI75</f>
        <v>1</v>
      </c>
      <c r="DB75">
        <f t="shared" si="19"/>
        <v>3.14</v>
      </c>
      <c r="DC75">
        <f t="shared" si="20"/>
        <v>0</v>
      </c>
      <c r="DD75" t="s">
        <v>3</v>
      </c>
      <c r="DE75" t="s">
        <v>3</v>
      </c>
      <c r="DF75">
        <f t="shared" si="14"/>
        <v>3.15</v>
      </c>
      <c r="DG75">
        <f t="shared" si="15"/>
        <v>0</v>
      </c>
      <c r="DH75">
        <f t="shared" si="16"/>
        <v>0</v>
      </c>
      <c r="DI75">
        <f t="shared" si="17"/>
        <v>0</v>
      </c>
      <c r="DJ75">
        <f>DF75</f>
        <v>3.15</v>
      </c>
      <c r="DK75">
        <v>0</v>
      </c>
      <c r="DL75" t="s">
        <v>3</v>
      </c>
      <c r="DM75">
        <v>0</v>
      </c>
      <c r="DN75" t="s">
        <v>3</v>
      </c>
      <c r="DO75">
        <v>0</v>
      </c>
    </row>
    <row r="76" spans="1:119" x14ac:dyDescent="0.2">
      <c r="A76">
        <f>ROW(Source!A123)</f>
        <v>123</v>
      </c>
      <c r="B76">
        <v>1473083510</v>
      </c>
      <c r="C76">
        <v>1473084087</v>
      </c>
      <c r="D76">
        <v>1441819193</v>
      </c>
      <c r="E76">
        <v>15514512</v>
      </c>
      <c r="F76">
        <v>1</v>
      </c>
      <c r="G76">
        <v>15514512</v>
      </c>
      <c r="H76">
        <v>1</v>
      </c>
      <c r="I76" t="s">
        <v>457</v>
      </c>
      <c r="J76" t="s">
        <v>3</v>
      </c>
      <c r="K76" t="s">
        <v>458</v>
      </c>
      <c r="L76">
        <v>1191</v>
      </c>
      <c r="N76">
        <v>1013</v>
      </c>
      <c r="O76" t="s">
        <v>459</v>
      </c>
      <c r="P76" t="s">
        <v>459</v>
      </c>
      <c r="Q76">
        <v>1</v>
      </c>
      <c r="W76">
        <v>0</v>
      </c>
      <c r="X76">
        <v>476480486</v>
      </c>
      <c r="Y76">
        <f t="shared" ref="Y76:Y85" si="21">AT76</f>
        <v>84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M76">
        <v>-2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84</v>
      </c>
      <c r="AU76" t="s">
        <v>3</v>
      </c>
      <c r="AV76">
        <v>1</v>
      </c>
      <c r="AW76">
        <v>2</v>
      </c>
      <c r="AX76">
        <v>1473417850</v>
      </c>
      <c r="AY76">
        <v>1</v>
      </c>
      <c r="AZ76">
        <v>0</v>
      </c>
      <c r="BA76">
        <v>123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U76">
        <f>ROUND(AT76*Source!I123*AH76*AL76,2)</f>
        <v>0</v>
      </c>
      <c r="CV76">
        <f>ROUND(Y76*Source!I123,9)</f>
        <v>84</v>
      </c>
      <c r="CW76">
        <v>0</v>
      </c>
      <c r="CX76">
        <f>ROUND(Y76*Source!I123,9)</f>
        <v>84</v>
      </c>
      <c r="CY76">
        <f>AD76</f>
        <v>0</v>
      </c>
      <c r="CZ76">
        <f>AH76</f>
        <v>0</v>
      </c>
      <c r="DA76">
        <f>AL76</f>
        <v>1</v>
      </c>
      <c r="DB76">
        <f t="shared" ref="DB76:DB85" si="22">ROUND(ROUND(AT76*CZ76,2),6)</f>
        <v>0</v>
      </c>
      <c r="DC76">
        <f t="shared" ref="DC76:DC85" si="23">ROUND(ROUND(AT76*AG76,2),6)</f>
        <v>0</v>
      </c>
      <c r="DD76" t="s">
        <v>3</v>
      </c>
      <c r="DE76" t="s">
        <v>3</v>
      </c>
      <c r="DF76">
        <f t="shared" si="14"/>
        <v>0</v>
      </c>
      <c r="DG76">
        <f t="shared" si="15"/>
        <v>0</v>
      </c>
      <c r="DH76">
        <f t="shared" si="16"/>
        <v>0</v>
      </c>
      <c r="DI76">
        <f t="shared" si="17"/>
        <v>0</v>
      </c>
      <c r="DJ76">
        <f>DI76</f>
        <v>0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">
      <c r="A77">
        <f>ROW(Source!A123)</f>
        <v>123</v>
      </c>
      <c r="B77">
        <v>1473083510</v>
      </c>
      <c r="C77">
        <v>1473084087</v>
      </c>
      <c r="D77">
        <v>1441835475</v>
      </c>
      <c r="E77">
        <v>1</v>
      </c>
      <c r="F77">
        <v>1</v>
      </c>
      <c r="G77">
        <v>15514512</v>
      </c>
      <c r="H77">
        <v>3</v>
      </c>
      <c r="I77" t="s">
        <v>482</v>
      </c>
      <c r="J77" t="s">
        <v>483</v>
      </c>
      <c r="K77" t="s">
        <v>484</v>
      </c>
      <c r="L77">
        <v>1348</v>
      </c>
      <c r="N77">
        <v>1009</v>
      </c>
      <c r="O77" t="s">
        <v>485</v>
      </c>
      <c r="P77" t="s">
        <v>485</v>
      </c>
      <c r="Q77">
        <v>1000</v>
      </c>
      <c r="W77">
        <v>0</v>
      </c>
      <c r="X77">
        <v>438248051</v>
      </c>
      <c r="Y77">
        <f t="shared" si="21"/>
        <v>2.9999999999999997E-4</v>
      </c>
      <c r="AA77">
        <v>155908.07999999999</v>
      </c>
      <c r="AB77">
        <v>0</v>
      </c>
      <c r="AC77">
        <v>0</v>
      </c>
      <c r="AD77">
        <v>0</v>
      </c>
      <c r="AE77">
        <v>155908.07999999999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M77">
        <v>-2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2.9999999999999997E-4</v>
      </c>
      <c r="AU77" t="s">
        <v>3</v>
      </c>
      <c r="AV77">
        <v>0</v>
      </c>
      <c r="AW77">
        <v>2</v>
      </c>
      <c r="AX77">
        <v>1473417851</v>
      </c>
      <c r="AY77">
        <v>1</v>
      </c>
      <c r="AZ77">
        <v>0</v>
      </c>
      <c r="BA77">
        <v>124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V77">
        <v>0</v>
      </c>
      <c r="CW77">
        <v>0</v>
      </c>
      <c r="CX77">
        <f>ROUND(Y77*Source!I123,9)</f>
        <v>2.9999999999999997E-4</v>
      </c>
      <c r="CY77">
        <f t="shared" ref="CY77:CY85" si="24">AA77</f>
        <v>155908.07999999999</v>
      </c>
      <c r="CZ77">
        <f t="shared" ref="CZ77:CZ85" si="25">AE77</f>
        <v>155908.07999999999</v>
      </c>
      <c r="DA77">
        <f t="shared" ref="DA77:DA85" si="26">AI77</f>
        <v>1</v>
      </c>
      <c r="DB77">
        <f t="shared" si="22"/>
        <v>46.77</v>
      </c>
      <c r="DC77">
        <f t="shared" si="23"/>
        <v>0</v>
      </c>
      <c r="DD77" t="s">
        <v>3</v>
      </c>
      <c r="DE77" t="s">
        <v>3</v>
      </c>
      <c r="DF77">
        <f t="shared" si="14"/>
        <v>46.77</v>
      </c>
      <c r="DG77">
        <f t="shared" si="15"/>
        <v>0</v>
      </c>
      <c r="DH77">
        <f t="shared" si="16"/>
        <v>0</v>
      </c>
      <c r="DI77">
        <f t="shared" si="17"/>
        <v>0</v>
      </c>
      <c r="DJ77">
        <f t="shared" ref="DJ77:DJ85" si="27">DF77</f>
        <v>46.77</v>
      </c>
      <c r="DK77">
        <v>0</v>
      </c>
      <c r="DL77" t="s">
        <v>3</v>
      </c>
      <c r="DM77">
        <v>0</v>
      </c>
      <c r="DN77" t="s">
        <v>3</v>
      </c>
      <c r="DO77">
        <v>0</v>
      </c>
    </row>
    <row r="78" spans="1:119" x14ac:dyDescent="0.2">
      <c r="A78">
        <f>ROW(Source!A123)</f>
        <v>123</v>
      </c>
      <c r="B78">
        <v>1473083510</v>
      </c>
      <c r="C78">
        <v>1473084087</v>
      </c>
      <c r="D78">
        <v>1441835549</v>
      </c>
      <c r="E78">
        <v>1</v>
      </c>
      <c r="F78">
        <v>1</v>
      </c>
      <c r="G78">
        <v>15514512</v>
      </c>
      <c r="H78">
        <v>3</v>
      </c>
      <c r="I78" t="s">
        <v>486</v>
      </c>
      <c r="J78" t="s">
        <v>487</v>
      </c>
      <c r="K78" t="s">
        <v>488</v>
      </c>
      <c r="L78">
        <v>1348</v>
      </c>
      <c r="N78">
        <v>1009</v>
      </c>
      <c r="O78" t="s">
        <v>485</v>
      </c>
      <c r="P78" t="s">
        <v>485</v>
      </c>
      <c r="Q78">
        <v>1000</v>
      </c>
      <c r="W78">
        <v>0</v>
      </c>
      <c r="X78">
        <v>-2009451208</v>
      </c>
      <c r="Y78">
        <f t="shared" si="21"/>
        <v>1E-4</v>
      </c>
      <c r="AA78">
        <v>194655.19</v>
      </c>
      <c r="AB78">
        <v>0</v>
      </c>
      <c r="AC78">
        <v>0</v>
      </c>
      <c r="AD78">
        <v>0</v>
      </c>
      <c r="AE78">
        <v>194655.19</v>
      </c>
      <c r="AF78">
        <v>0</v>
      </c>
      <c r="AG78">
        <v>0</v>
      </c>
      <c r="AH78">
        <v>0</v>
      </c>
      <c r="AI78">
        <v>1</v>
      </c>
      <c r="AJ78">
        <v>1</v>
      </c>
      <c r="AK78">
        <v>1</v>
      </c>
      <c r="AL78">
        <v>1</v>
      </c>
      <c r="AM78">
        <v>-2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1E-4</v>
      </c>
      <c r="AU78" t="s">
        <v>3</v>
      </c>
      <c r="AV78">
        <v>0</v>
      </c>
      <c r="AW78">
        <v>2</v>
      </c>
      <c r="AX78">
        <v>1473417852</v>
      </c>
      <c r="AY78">
        <v>1</v>
      </c>
      <c r="AZ78">
        <v>0</v>
      </c>
      <c r="BA78">
        <v>125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V78">
        <v>0</v>
      </c>
      <c r="CW78">
        <v>0</v>
      </c>
      <c r="CX78">
        <f>ROUND(Y78*Source!I123,9)</f>
        <v>1E-4</v>
      </c>
      <c r="CY78">
        <f t="shared" si="24"/>
        <v>194655.19</v>
      </c>
      <c r="CZ78">
        <f t="shared" si="25"/>
        <v>194655.19</v>
      </c>
      <c r="DA78">
        <f t="shared" si="26"/>
        <v>1</v>
      </c>
      <c r="DB78">
        <f t="shared" si="22"/>
        <v>19.47</v>
      </c>
      <c r="DC78">
        <f t="shared" si="23"/>
        <v>0</v>
      </c>
      <c r="DD78" t="s">
        <v>3</v>
      </c>
      <c r="DE78" t="s">
        <v>3</v>
      </c>
      <c r="DF78">
        <f t="shared" si="14"/>
        <v>19.47</v>
      </c>
      <c r="DG78">
        <f t="shared" si="15"/>
        <v>0</v>
      </c>
      <c r="DH78">
        <f t="shared" si="16"/>
        <v>0</v>
      </c>
      <c r="DI78">
        <f t="shared" si="17"/>
        <v>0</v>
      </c>
      <c r="DJ78">
        <f t="shared" si="27"/>
        <v>19.47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ROW(Source!A123)</f>
        <v>123</v>
      </c>
      <c r="B79">
        <v>1473083510</v>
      </c>
      <c r="C79">
        <v>1473084087</v>
      </c>
      <c r="D79">
        <v>1441836250</v>
      </c>
      <c r="E79">
        <v>1</v>
      </c>
      <c r="F79">
        <v>1</v>
      </c>
      <c r="G79">
        <v>15514512</v>
      </c>
      <c r="H79">
        <v>3</v>
      </c>
      <c r="I79" t="s">
        <v>522</v>
      </c>
      <c r="J79" t="s">
        <v>523</v>
      </c>
      <c r="K79" t="s">
        <v>524</v>
      </c>
      <c r="L79">
        <v>1327</v>
      </c>
      <c r="N79">
        <v>1005</v>
      </c>
      <c r="O79" t="s">
        <v>525</v>
      </c>
      <c r="P79" t="s">
        <v>525</v>
      </c>
      <c r="Q79">
        <v>1</v>
      </c>
      <c r="W79">
        <v>0</v>
      </c>
      <c r="X79">
        <v>1447035648</v>
      </c>
      <c r="Y79">
        <f t="shared" si="21"/>
        <v>2.1</v>
      </c>
      <c r="AA79">
        <v>149.25</v>
      </c>
      <c r="AB79">
        <v>0</v>
      </c>
      <c r="AC79">
        <v>0</v>
      </c>
      <c r="AD79">
        <v>0</v>
      </c>
      <c r="AE79">
        <v>149.25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2.1</v>
      </c>
      <c r="AU79" t="s">
        <v>3</v>
      </c>
      <c r="AV79">
        <v>0</v>
      </c>
      <c r="AW79">
        <v>2</v>
      </c>
      <c r="AX79">
        <v>1473417853</v>
      </c>
      <c r="AY79">
        <v>1</v>
      </c>
      <c r="AZ79">
        <v>0</v>
      </c>
      <c r="BA79">
        <v>126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v>0</v>
      </c>
      <c r="CX79">
        <f>ROUND(Y79*Source!I123,9)</f>
        <v>2.1</v>
      </c>
      <c r="CY79">
        <f t="shared" si="24"/>
        <v>149.25</v>
      </c>
      <c r="CZ79">
        <f t="shared" si="25"/>
        <v>149.25</v>
      </c>
      <c r="DA79">
        <f t="shared" si="26"/>
        <v>1</v>
      </c>
      <c r="DB79">
        <f t="shared" si="22"/>
        <v>313.43</v>
      </c>
      <c r="DC79">
        <f t="shared" si="23"/>
        <v>0</v>
      </c>
      <c r="DD79" t="s">
        <v>3</v>
      </c>
      <c r="DE79" t="s">
        <v>3</v>
      </c>
      <c r="DF79">
        <f t="shared" si="14"/>
        <v>313.43</v>
      </c>
      <c r="DG79">
        <f t="shared" si="15"/>
        <v>0</v>
      </c>
      <c r="DH79">
        <f t="shared" si="16"/>
        <v>0</v>
      </c>
      <c r="DI79">
        <f t="shared" si="17"/>
        <v>0</v>
      </c>
      <c r="DJ79">
        <f t="shared" si="27"/>
        <v>313.43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ROW(Source!A123)</f>
        <v>123</v>
      </c>
      <c r="B80">
        <v>1473083510</v>
      </c>
      <c r="C80">
        <v>1473084087</v>
      </c>
      <c r="D80">
        <v>1441834635</v>
      </c>
      <c r="E80">
        <v>1</v>
      </c>
      <c r="F80">
        <v>1</v>
      </c>
      <c r="G80">
        <v>15514512</v>
      </c>
      <c r="H80">
        <v>3</v>
      </c>
      <c r="I80" t="s">
        <v>498</v>
      </c>
      <c r="J80" t="s">
        <v>499</v>
      </c>
      <c r="K80" t="s">
        <v>500</v>
      </c>
      <c r="L80">
        <v>1339</v>
      </c>
      <c r="N80">
        <v>1007</v>
      </c>
      <c r="O80" t="s">
        <v>105</v>
      </c>
      <c r="P80" t="s">
        <v>105</v>
      </c>
      <c r="Q80">
        <v>1</v>
      </c>
      <c r="W80">
        <v>0</v>
      </c>
      <c r="X80">
        <v>-389859187</v>
      </c>
      <c r="Y80">
        <f t="shared" si="21"/>
        <v>0.5</v>
      </c>
      <c r="AA80">
        <v>103.4</v>
      </c>
      <c r="AB80">
        <v>0</v>
      </c>
      <c r="AC80">
        <v>0</v>
      </c>
      <c r="AD80">
        <v>0</v>
      </c>
      <c r="AE80">
        <v>103.4</v>
      </c>
      <c r="AF80">
        <v>0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M80">
        <v>-2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3</v>
      </c>
      <c r="AT80">
        <v>0.5</v>
      </c>
      <c r="AU80" t="s">
        <v>3</v>
      </c>
      <c r="AV80">
        <v>0</v>
      </c>
      <c r="AW80">
        <v>2</v>
      </c>
      <c r="AX80">
        <v>1473417854</v>
      </c>
      <c r="AY80">
        <v>1</v>
      </c>
      <c r="AZ80">
        <v>0</v>
      </c>
      <c r="BA80">
        <v>127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V80">
        <v>0</v>
      </c>
      <c r="CW80">
        <v>0</v>
      </c>
      <c r="CX80">
        <f>ROUND(Y80*Source!I123,9)</f>
        <v>0.5</v>
      </c>
      <c r="CY80">
        <f t="shared" si="24"/>
        <v>103.4</v>
      </c>
      <c r="CZ80">
        <f t="shared" si="25"/>
        <v>103.4</v>
      </c>
      <c r="DA80">
        <f t="shared" si="26"/>
        <v>1</v>
      </c>
      <c r="DB80">
        <f t="shared" si="22"/>
        <v>51.7</v>
      </c>
      <c r="DC80">
        <f t="shared" si="23"/>
        <v>0</v>
      </c>
      <c r="DD80" t="s">
        <v>3</v>
      </c>
      <c r="DE80" t="s">
        <v>3</v>
      </c>
      <c r="DF80">
        <f t="shared" si="14"/>
        <v>51.7</v>
      </c>
      <c r="DG80">
        <f t="shared" si="15"/>
        <v>0</v>
      </c>
      <c r="DH80">
        <f t="shared" si="16"/>
        <v>0</v>
      </c>
      <c r="DI80">
        <f t="shared" si="17"/>
        <v>0</v>
      </c>
      <c r="DJ80">
        <f t="shared" si="27"/>
        <v>51.7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ROW(Source!A123)</f>
        <v>123</v>
      </c>
      <c r="B81">
        <v>1473083510</v>
      </c>
      <c r="C81">
        <v>1473084087</v>
      </c>
      <c r="D81">
        <v>1441834627</v>
      </c>
      <c r="E81">
        <v>1</v>
      </c>
      <c r="F81">
        <v>1</v>
      </c>
      <c r="G81">
        <v>15514512</v>
      </c>
      <c r="H81">
        <v>3</v>
      </c>
      <c r="I81" t="s">
        <v>501</v>
      </c>
      <c r="J81" t="s">
        <v>502</v>
      </c>
      <c r="K81" t="s">
        <v>503</v>
      </c>
      <c r="L81">
        <v>1339</v>
      </c>
      <c r="N81">
        <v>1007</v>
      </c>
      <c r="O81" t="s">
        <v>105</v>
      </c>
      <c r="P81" t="s">
        <v>105</v>
      </c>
      <c r="Q81">
        <v>1</v>
      </c>
      <c r="W81">
        <v>0</v>
      </c>
      <c r="X81">
        <v>709656040</v>
      </c>
      <c r="Y81">
        <f t="shared" si="21"/>
        <v>0.3</v>
      </c>
      <c r="AA81">
        <v>875.46</v>
      </c>
      <c r="AB81">
        <v>0</v>
      </c>
      <c r="AC81">
        <v>0</v>
      </c>
      <c r="AD81">
        <v>0</v>
      </c>
      <c r="AE81">
        <v>875.46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M81">
        <v>-2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3</v>
      </c>
      <c r="AT81">
        <v>0.3</v>
      </c>
      <c r="AU81" t="s">
        <v>3</v>
      </c>
      <c r="AV81">
        <v>0</v>
      </c>
      <c r="AW81">
        <v>2</v>
      </c>
      <c r="AX81">
        <v>1473417855</v>
      </c>
      <c r="AY81">
        <v>1</v>
      </c>
      <c r="AZ81">
        <v>0</v>
      </c>
      <c r="BA81">
        <v>128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V81">
        <v>0</v>
      </c>
      <c r="CW81">
        <v>0</v>
      </c>
      <c r="CX81">
        <f>ROUND(Y81*Source!I123,9)</f>
        <v>0.3</v>
      </c>
      <c r="CY81">
        <f t="shared" si="24"/>
        <v>875.46</v>
      </c>
      <c r="CZ81">
        <f t="shared" si="25"/>
        <v>875.46</v>
      </c>
      <c r="DA81">
        <f t="shared" si="26"/>
        <v>1</v>
      </c>
      <c r="DB81">
        <f t="shared" si="22"/>
        <v>262.64</v>
      </c>
      <c r="DC81">
        <f t="shared" si="23"/>
        <v>0</v>
      </c>
      <c r="DD81" t="s">
        <v>3</v>
      </c>
      <c r="DE81" t="s">
        <v>3</v>
      </c>
      <c r="DF81">
        <f t="shared" si="14"/>
        <v>262.64</v>
      </c>
      <c r="DG81">
        <f t="shared" si="15"/>
        <v>0</v>
      </c>
      <c r="DH81">
        <f t="shared" si="16"/>
        <v>0</v>
      </c>
      <c r="DI81">
        <f t="shared" si="17"/>
        <v>0</v>
      </c>
      <c r="DJ81">
        <f t="shared" si="27"/>
        <v>262.64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">
      <c r="A82">
        <f>ROW(Source!A123)</f>
        <v>123</v>
      </c>
      <c r="B82">
        <v>1473083510</v>
      </c>
      <c r="C82">
        <v>1473084087</v>
      </c>
      <c r="D82">
        <v>1441834671</v>
      </c>
      <c r="E82">
        <v>1</v>
      </c>
      <c r="F82">
        <v>1</v>
      </c>
      <c r="G82">
        <v>15514512</v>
      </c>
      <c r="H82">
        <v>3</v>
      </c>
      <c r="I82" t="s">
        <v>504</v>
      </c>
      <c r="J82" t="s">
        <v>505</v>
      </c>
      <c r="K82" t="s">
        <v>506</v>
      </c>
      <c r="L82">
        <v>1348</v>
      </c>
      <c r="N82">
        <v>1009</v>
      </c>
      <c r="O82" t="s">
        <v>485</v>
      </c>
      <c r="P82" t="s">
        <v>485</v>
      </c>
      <c r="Q82">
        <v>1000</v>
      </c>
      <c r="W82">
        <v>0</v>
      </c>
      <c r="X82">
        <v>-19071303</v>
      </c>
      <c r="Y82">
        <f t="shared" si="21"/>
        <v>1E-4</v>
      </c>
      <c r="AA82">
        <v>184462.17</v>
      </c>
      <c r="AB82">
        <v>0</v>
      </c>
      <c r="AC82">
        <v>0</v>
      </c>
      <c r="AD82">
        <v>0</v>
      </c>
      <c r="AE82">
        <v>184462.17</v>
      </c>
      <c r="AF82">
        <v>0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M82">
        <v>-2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3</v>
      </c>
      <c r="AT82">
        <v>1E-4</v>
      </c>
      <c r="AU82" t="s">
        <v>3</v>
      </c>
      <c r="AV82">
        <v>0</v>
      </c>
      <c r="AW82">
        <v>2</v>
      </c>
      <c r="AX82">
        <v>1473417856</v>
      </c>
      <c r="AY82">
        <v>1</v>
      </c>
      <c r="AZ82">
        <v>0</v>
      </c>
      <c r="BA82">
        <v>129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V82">
        <v>0</v>
      </c>
      <c r="CW82">
        <v>0</v>
      </c>
      <c r="CX82">
        <f>ROUND(Y82*Source!I123,9)</f>
        <v>1E-4</v>
      </c>
      <c r="CY82">
        <f t="shared" si="24"/>
        <v>184462.17</v>
      </c>
      <c r="CZ82">
        <f t="shared" si="25"/>
        <v>184462.17</v>
      </c>
      <c r="DA82">
        <f t="shared" si="26"/>
        <v>1</v>
      </c>
      <c r="DB82">
        <f t="shared" si="22"/>
        <v>18.45</v>
      </c>
      <c r="DC82">
        <f t="shared" si="23"/>
        <v>0</v>
      </c>
      <c r="DD82" t="s">
        <v>3</v>
      </c>
      <c r="DE82" t="s">
        <v>3</v>
      </c>
      <c r="DF82">
        <f t="shared" si="14"/>
        <v>18.45</v>
      </c>
      <c r="DG82">
        <f t="shared" si="15"/>
        <v>0</v>
      </c>
      <c r="DH82">
        <f t="shared" si="16"/>
        <v>0</v>
      </c>
      <c r="DI82">
        <f t="shared" si="17"/>
        <v>0</v>
      </c>
      <c r="DJ82">
        <f t="shared" si="27"/>
        <v>18.45</v>
      </c>
      <c r="DK82">
        <v>0</v>
      </c>
      <c r="DL82" t="s">
        <v>3</v>
      </c>
      <c r="DM82">
        <v>0</v>
      </c>
      <c r="DN82" t="s">
        <v>3</v>
      </c>
      <c r="DO82">
        <v>0</v>
      </c>
    </row>
    <row r="83" spans="1:119" x14ac:dyDescent="0.2">
      <c r="A83">
        <f>ROW(Source!A123)</f>
        <v>123</v>
      </c>
      <c r="B83">
        <v>1473083510</v>
      </c>
      <c r="C83">
        <v>1473084087</v>
      </c>
      <c r="D83">
        <v>1441834634</v>
      </c>
      <c r="E83">
        <v>1</v>
      </c>
      <c r="F83">
        <v>1</v>
      </c>
      <c r="G83">
        <v>15514512</v>
      </c>
      <c r="H83">
        <v>3</v>
      </c>
      <c r="I83" t="s">
        <v>507</v>
      </c>
      <c r="J83" t="s">
        <v>508</v>
      </c>
      <c r="K83" t="s">
        <v>509</v>
      </c>
      <c r="L83">
        <v>1348</v>
      </c>
      <c r="N83">
        <v>1009</v>
      </c>
      <c r="O83" t="s">
        <v>485</v>
      </c>
      <c r="P83" t="s">
        <v>485</v>
      </c>
      <c r="Q83">
        <v>1000</v>
      </c>
      <c r="W83">
        <v>0</v>
      </c>
      <c r="X83">
        <v>1869974630</v>
      </c>
      <c r="Y83">
        <f t="shared" si="21"/>
        <v>5.9999999999999995E-4</v>
      </c>
      <c r="AA83">
        <v>88053.759999999995</v>
      </c>
      <c r="AB83">
        <v>0</v>
      </c>
      <c r="AC83">
        <v>0</v>
      </c>
      <c r="AD83">
        <v>0</v>
      </c>
      <c r="AE83">
        <v>88053.759999999995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M83">
        <v>-2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5.9999999999999995E-4</v>
      </c>
      <c r="AU83" t="s">
        <v>3</v>
      </c>
      <c r="AV83">
        <v>0</v>
      </c>
      <c r="AW83">
        <v>2</v>
      </c>
      <c r="AX83">
        <v>1473417857</v>
      </c>
      <c r="AY83">
        <v>1</v>
      </c>
      <c r="AZ83">
        <v>0</v>
      </c>
      <c r="BA83">
        <v>130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V83">
        <v>0</v>
      </c>
      <c r="CW83">
        <v>0</v>
      </c>
      <c r="CX83">
        <f>ROUND(Y83*Source!I123,9)</f>
        <v>5.9999999999999995E-4</v>
      </c>
      <c r="CY83">
        <f t="shared" si="24"/>
        <v>88053.759999999995</v>
      </c>
      <c r="CZ83">
        <f t="shared" si="25"/>
        <v>88053.759999999995</v>
      </c>
      <c r="DA83">
        <f t="shared" si="26"/>
        <v>1</v>
      </c>
      <c r="DB83">
        <f t="shared" si="22"/>
        <v>52.83</v>
      </c>
      <c r="DC83">
        <f t="shared" si="23"/>
        <v>0</v>
      </c>
      <c r="DD83" t="s">
        <v>3</v>
      </c>
      <c r="DE83" t="s">
        <v>3</v>
      </c>
      <c r="DF83">
        <f t="shared" si="14"/>
        <v>52.83</v>
      </c>
      <c r="DG83">
        <f t="shared" si="15"/>
        <v>0</v>
      </c>
      <c r="DH83">
        <f t="shared" si="16"/>
        <v>0</v>
      </c>
      <c r="DI83">
        <f t="shared" si="17"/>
        <v>0</v>
      </c>
      <c r="DJ83">
        <f t="shared" si="27"/>
        <v>52.83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ROW(Source!A123)</f>
        <v>123</v>
      </c>
      <c r="B84">
        <v>1473083510</v>
      </c>
      <c r="C84">
        <v>1473084087</v>
      </c>
      <c r="D84">
        <v>1441834836</v>
      </c>
      <c r="E84">
        <v>1</v>
      </c>
      <c r="F84">
        <v>1</v>
      </c>
      <c r="G84">
        <v>15514512</v>
      </c>
      <c r="H84">
        <v>3</v>
      </c>
      <c r="I84" t="s">
        <v>510</v>
      </c>
      <c r="J84" t="s">
        <v>511</v>
      </c>
      <c r="K84" t="s">
        <v>512</v>
      </c>
      <c r="L84">
        <v>1348</v>
      </c>
      <c r="N84">
        <v>1009</v>
      </c>
      <c r="O84" t="s">
        <v>485</v>
      </c>
      <c r="P84" t="s">
        <v>485</v>
      </c>
      <c r="Q84">
        <v>1000</v>
      </c>
      <c r="W84">
        <v>0</v>
      </c>
      <c r="X84">
        <v>1434651514</v>
      </c>
      <c r="Y84">
        <f t="shared" si="21"/>
        <v>3.15E-3</v>
      </c>
      <c r="AA84">
        <v>93194.67</v>
      </c>
      <c r="AB84">
        <v>0</v>
      </c>
      <c r="AC84">
        <v>0</v>
      </c>
      <c r="AD84">
        <v>0</v>
      </c>
      <c r="AE84">
        <v>93194.67</v>
      </c>
      <c r="AF84">
        <v>0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M84">
        <v>-2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3.15E-3</v>
      </c>
      <c r="AU84" t="s">
        <v>3</v>
      </c>
      <c r="AV84">
        <v>0</v>
      </c>
      <c r="AW84">
        <v>2</v>
      </c>
      <c r="AX84">
        <v>1473417858</v>
      </c>
      <c r="AY84">
        <v>1</v>
      </c>
      <c r="AZ84">
        <v>0</v>
      </c>
      <c r="BA84">
        <v>131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V84">
        <v>0</v>
      </c>
      <c r="CW84">
        <v>0</v>
      </c>
      <c r="CX84">
        <f>ROUND(Y84*Source!I123,9)</f>
        <v>3.15E-3</v>
      </c>
      <c r="CY84">
        <f t="shared" si="24"/>
        <v>93194.67</v>
      </c>
      <c r="CZ84">
        <f t="shared" si="25"/>
        <v>93194.67</v>
      </c>
      <c r="DA84">
        <f t="shared" si="26"/>
        <v>1</v>
      </c>
      <c r="DB84">
        <f t="shared" si="22"/>
        <v>293.56</v>
      </c>
      <c r="DC84">
        <f t="shared" si="23"/>
        <v>0</v>
      </c>
      <c r="DD84" t="s">
        <v>3</v>
      </c>
      <c r="DE84" t="s">
        <v>3</v>
      </c>
      <c r="DF84">
        <f t="shared" si="14"/>
        <v>293.56</v>
      </c>
      <c r="DG84">
        <f t="shared" si="15"/>
        <v>0</v>
      </c>
      <c r="DH84">
        <f t="shared" si="16"/>
        <v>0</v>
      </c>
      <c r="DI84">
        <f t="shared" si="17"/>
        <v>0</v>
      </c>
      <c r="DJ84">
        <f t="shared" si="27"/>
        <v>293.56</v>
      </c>
      <c r="DK84">
        <v>0</v>
      </c>
      <c r="DL84" t="s">
        <v>3</v>
      </c>
      <c r="DM84">
        <v>0</v>
      </c>
      <c r="DN84" t="s">
        <v>3</v>
      </c>
      <c r="DO84">
        <v>0</v>
      </c>
    </row>
    <row r="85" spans="1:119" x14ac:dyDescent="0.2">
      <c r="A85">
        <f>ROW(Source!A123)</f>
        <v>123</v>
      </c>
      <c r="B85">
        <v>1473083510</v>
      </c>
      <c r="C85">
        <v>1473084087</v>
      </c>
      <c r="D85">
        <v>1441822273</v>
      </c>
      <c r="E85">
        <v>15514512</v>
      </c>
      <c r="F85">
        <v>1</v>
      </c>
      <c r="G85">
        <v>15514512</v>
      </c>
      <c r="H85">
        <v>3</v>
      </c>
      <c r="I85" t="s">
        <v>476</v>
      </c>
      <c r="J85" t="s">
        <v>3</v>
      </c>
      <c r="K85" t="s">
        <v>478</v>
      </c>
      <c r="L85">
        <v>1348</v>
      </c>
      <c r="N85">
        <v>1009</v>
      </c>
      <c r="O85" t="s">
        <v>485</v>
      </c>
      <c r="P85" t="s">
        <v>485</v>
      </c>
      <c r="Q85">
        <v>1000</v>
      </c>
      <c r="W85">
        <v>0</v>
      </c>
      <c r="X85">
        <v>-1698336702</v>
      </c>
      <c r="Y85">
        <f t="shared" si="21"/>
        <v>3.5E-4</v>
      </c>
      <c r="AA85">
        <v>94640</v>
      </c>
      <c r="AB85">
        <v>0</v>
      </c>
      <c r="AC85">
        <v>0</v>
      </c>
      <c r="AD85">
        <v>0</v>
      </c>
      <c r="AE85">
        <v>94640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M85">
        <v>-2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3</v>
      </c>
      <c r="AT85">
        <v>3.5E-4</v>
      </c>
      <c r="AU85" t="s">
        <v>3</v>
      </c>
      <c r="AV85">
        <v>0</v>
      </c>
      <c r="AW85">
        <v>2</v>
      </c>
      <c r="AX85">
        <v>1473417859</v>
      </c>
      <c r="AY85">
        <v>1</v>
      </c>
      <c r="AZ85">
        <v>0</v>
      </c>
      <c r="BA85">
        <v>132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V85">
        <v>0</v>
      </c>
      <c r="CW85">
        <v>0</v>
      </c>
      <c r="CX85">
        <f>ROUND(Y85*Source!I123,9)</f>
        <v>3.5E-4</v>
      </c>
      <c r="CY85">
        <f t="shared" si="24"/>
        <v>94640</v>
      </c>
      <c r="CZ85">
        <f t="shared" si="25"/>
        <v>94640</v>
      </c>
      <c r="DA85">
        <f t="shared" si="26"/>
        <v>1</v>
      </c>
      <c r="DB85">
        <f t="shared" si="22"/>
        <v>33.119999999999997</v>
      </c>
      <c r="DC85">
        <f t="shared" si="23"/>
        <v>0</v>
      </c>
      <c r="DD85" t="s">
        <v>3</v>
      </c>
      <c r="DE85" t="s">
        <v>3</v>
      </c>
      <c r="DF85">
        <f t="shared" si="14"/>
        <v>33.119999999999997</v>
      </c>
      <c r="DG85">
        <f t="shared" si="15"/>
        <v>0</v>
      </c>
      <c r="DH85">
        <f t="shared" si="16"/>
        <v>0</v>
      </c>
      <c r="DI85">
        <f t="shared" si="17"/>
        <v>0</v>
      </c>
      <c r="DJ85">
        <f t="shared" si="27"/>
        <v>33.119999999999997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">
      <c r="A86">
        <f>ROW(Source!A124)</f>
        <v>124</v>
      </c>
      <c r="B86">
        <v>1473083510</v>
      </c>
      <c r="C86">
        <v>1473133010</v>
      </c>
      <c r="D86">
        <v>1441819193</v>
      </c>
      <c r="E86">
        <v>15514512</v>
      </c>
      <c r="F86">
        <v>1</v>
      </c>
      <c r="G86">
        <v>15514512</v>
      </c>
      <c r="H86">
        <v>1</v>
      </c>
      <c r="I86" t="s">
        <v>457</v>
      </c>
      <c r="J86" t="s">
        <v>3</v>
      </c>
      <c r="K86" t="s">
        <v>458</v>
      </c>
      <c r="L86">
        <v>1191</v>
      </c>
      <c r="N86">
        <v>1013</v>
      </c>
      <c r="O86" t="s">
        <v>459</v>
      </c>
      <c r="P86" t="s">
        <v>459</v>
      </c>
      <c r="Q86">
        <v>1</v>
      </c>
      <c r="W86">
        <v>0</v>
      </c>
      <c r="X86">
        <v>476480486</v>
      </c>
      <c r="Y86">
        <f>(AT86*2)</f>
        <v>5.56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M86">
        <v>-2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2.78</v>
      </c>
      <c r="AU86" t="s">
        <v>228</v>
      </c>
      <c r="AV86">
        <v>1</v>
      </c>
      <c r="AW86">
        <v>2</v>
      </c>
      <c r="AX86">
        <v>1473417860</v>
      </c>
      <c r="AY86">
        <v>1</v>
      </c>
      <c r="AZ86">
        <v>0</v>
      </c>
      <c r="BA86">
        <v>133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U86">
        <f>ROUND(AT86*Source!I124*AH86*AL86,2)</f>
        <v>0</v>
      </c>
      <c r="CV86">
        <f>ROUND(Y86*Source!I124,9)</f>
        <v>5.56</v>
      </c>
      <c r="CW86">
        <v>0</v>
      </c>
      <c r="CX86">
        <f>ROUND(Y86*Source!I124,9)</f>
        <v>5.56</v>
      </c>
      <c r="CY86">
        <f>AD86</f>
        <v>0</v>
      </c>
      <c r="CZ86">
        <f>AH86</f>
        <v>0</v>
      </c>
      <c r="DA86">
        <f>AL86</f>
        <v>1</v>
      </c>
      <c r="DB86">
        <f>ROUND((ROUND(AT86*CZ86,2)*2),6)</f>
        <v>0</v>
      </c>
      <c r="DC86">
        <f>ROUND((ROUND(AT86*AG86,2)*2),6)</f>
        <v>0</v>
      </c>
      <c r="DD86" t="s">
        <v>3</v>
      </c>
      <c r="DE86" t="s">
        <v>3</v>
      </c>
      <c r="DF86">
        <f t="shared" si="14"/>
        <v>0</v>
      </c>
      <c r="DG86">
        <f t="shared" si="15"/>
        <v>0</v>
      </c>
      <c r="DH86">
        <f t="shared" si="16"/>
        <v>0</v>
      </c>
      <c r="DI86">
        <f t="shared" si="17"/>
        <v>0</v>
      </c>
      <c r="DJ86">
        <f>DI86</f>
        <v>0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ROW(Source!A124)</f>
        <v>124</v>
      </c>
      <c r="B87">
        <v>1473083510</v>
      </c>
      <c r="C87">
        <v>1473133010</v>
      </c>
      <c r="D87">
        <v>1441836235</v>
      </c>
      <c r="E87">
        <v>1</v>
      </c>
      <c r="F87">
        <v>1</v>
      </c>
      <c r="G87">
        <v>15514512</v>
      </c>
      <c r="H87">
        <v>3</v>
      </c>
      <c r="I87" t="s">
        <v>464</v>
      </c>
      <c r="J87" t="s">
        <v>465</v>
      </c>
      <c r="K87" t="s">
        <v>466</v>
      </c>
      <c r="L87">
        <v>1346</v>
      </c>
      <c r="N87">
        <v>1009</v>
      </c>
      <c r="O87" t="s">
        <v>467</v>
      </c>
      <c r="P87" t="s">
        <v>467</v>
      </c>
      <c r="Q87">
        <v>1</v>
      </c>
      <c r="W87">
        <v>0</v>
      </c>
      <c r="X87">
        <v>-1595335418</v>
      </c>
      <c r="Y87">
        <f>(AT87*2)</f>
        <v>8.0000000000000002E-3</v>
      </c>
      <c r="AA87">
        <v>31.49</v>
      </c>
      <c r="AB87">
        <v>0</v>
      </c>
      <c r="AC87">
        <v>0</v>
      </c>
      <c r="AD87">
        <v>0</v>
      </c>
      <c r="AE87">
        <v>31.49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M87">
        <v>-2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4.0000000000000001E-3</v>
      </c>
      <c r="AU87" t="s">
        <v>228</v>
      </c>
      <c r="AV87">
        <v>0</v>
      </c>
      <c r="AW87">
        <v>2</v>
      </c>
      <c r="AX87">
        <v>1473417861</v>
      </c>
      <c r="AY87">
        <v>1</v>
      </c>
      <c r="AZ87">
        <v>0</v>
      </c>
      <c r="BA87">
        <v>134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V87">
        <v>0</v>
      </c>
      <c r="CW87">
        <v>0</v>
      </c>
      <c r="CX87">
        <f>ROUND(Y87*Source!I124,9)</f>
        <v>8.0000000000000002E-3</v>
      </c>
      <c r="CY87">
        <f>AA87</f>
        <v>31.49</v>
      </c>
      <c r="CZ87">
        <f>AE87</f>
        <v>31.49</v>
      </c>
      <c r="DA87">
        <f>AI87</f>
        <v>1</v>
      </c>
      <c r="DB87">
        <f>ROUND((ROUND(AT87*CZ87,2)*2),6)</f>
        <v>0.26</v>
      </c>
      <c r="DC87">
        <f>ROUND((ROUND(AT87*AG87,2)*2),6)</f>
        <v>0</v>
      </c>
      <c r="DD87" t="s">
        <v>3</v>
      </c>
      <c r="DE87" t="s">
        <v>3</v>
      </c>
      <c r="DF87">
        <f t="shared" si="14"/>
        <v>0.25</v>
      </c>
      <c r="DG87">
        <f t="shared" si="15"/>
        <v>0</v>
      </c>
      <c r="DH87">
        <f t="shared" si="16"/>
        <v>0</v>
      </c>
      <c r="DI87">
        <f t="shared" si="17"/>
        <v>0</v>
      </c>
      <c r="DJ87">
        <f>DF87</f>
        <v>0.25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ROW(Source!A125)</f>
        <v>125</v>
      </c>
      <c r="B88">
        <v>1473083510</v>
      </c>
      <c r="C88">
        <v>1473133023</v>
      </c>
      <c r="D88">
        <v>1441819193</v>
      </c>
      <c r="E88">
        <v>15514512</v>
      </c>
      <c r="F88">
        <v>1</v>
      </c>
      <c r="G88">
        <v>15514512</v>
      </c>
      <c r="H88">
        <v>1</v>
      </c>
      <c r="I88" t="s">
        <v>457</v>
      </c>
      <c r="J88" t="s">
        <v>3</v>
      </c>
      <c r="K88" t="s">
        <v>458</v>
      </c>
      <c r="L88">
        <v>1191</v>
      </c>
      <c r="N88">
        <v>1013</v>
      </c>
      <c r="O88" t="s">
        <v>459</v>
      </c>
      <c r="P88" t="s">
        <v>459</v>
      </c>
      <c r="Q88">
        <v>1</v>
      </c>
      <c r="W88">
        <v>0</v>
      </c>
      <c r="X88">
        <v>476480486</v>
      </c>
      <c r="Y88">
        <f>(AT88*2)</f>
        <v>3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M88">
        <v>-2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3</v>
      </c>
      <c r="AT88">
        <v>1.5</v>
      </c>
      <c r="AU88" t="s">
        <v>228</v>
      </c>
      <c r="AV88">
        <v>1</v>
      </c>
      <c r="AW88">
        <v>2</v>
      </c>
      <c r="AX88">
        <v>1473417862</v>
      </c>
      <c r="AY88">
        <v>1</v>
      </c>
      <c r="AZ88">
        <v>0</v>
      </c>
      <c r="BA88">
        <v>135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U88">
        <f>ROUND(AT88*Source!I125*AH88*AL88,2)</f>
        <v>0</v>
      </c>
      <c r="CV88">
        <f>ROUND(Y88*Source!I125,9)</f>
        <v>3</v>
      </c>
      <c r="CW88">
        <v>0</v>
      </c>
      <c r="CX88">
        <f>ROUND(Y88*Source!I125,9)</f>
        <v>3</v>
      </c>
      <c r="CY88">
        <f>AD88</f>
        <v>0</v>
      </c>
      <c r="CZ88">
        <f>AH88</f>
        <v>0</v>
      </c>
      <c r="DA88">
        <f>AL88</f>
        <v>1</v>
      </c>
      <c r="DB88">
        <f>ROUND((ROUND(AT88*CZ88,2)*2),6)</f>
        <v>0</v>
      </c>
      <c r="DC88">
        <f>ROUND((ROUND(AT88*AG88,2)*2),6)</f>
        <v>0</v>
      </c>
      <c r="DD88" t="s">
        <v>3</v>
      </c>
      <c r="DE88" t="s">
        <v>3</v>
      </c>
      <c r="DF88">
        <f t="shared" si="14"/>
        <v>0</v>
      </c>
      <c r="DG88">
        <f t="shared" si="15"/>
        <v>0</v>
      </c>
      <c r="DH88">
        <f t="shared" si="16"/>
        <v>0</v>
      </c>
      <c r="DI88">
        <f t="shared" si="17"/>
        <v>0</v>
      </c>
      <c r="DJ88">
        <f>DI88</f>
        <v>0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ROW(Source!A125)</f>
        <v>125</v>
      </c>
      <c r="B89">
        <v>1473083510</v>
      </c>
      <c r="C89">
        <v>1473133023</v>
      </c>
      <c r="D89">
        <v>1441836235</v>
      </c>
      <c r="E89">
        <v>1</v>
      </c>
      <c r="F89">
        <v>1</v>
      </c>
      <c r="G89">
        <v>15514512</v>
      </c>
      <c r="H89">
        <v>3</v>
      </c>
      <c r="I89" t="s">
        <v>464</v>
      </c>
      <c r="J89" t="s">
        <v>465</v>
      </c>
      <c r="K89" t="s">
        <v>466</v>
      </c>
      <c r="L89">
        <v>1346</v>
      </c>
      <c r="N89">
        <v>1009</v>
      </c>
      <c r="O89" t="s">
        <v>467</v>
      </c>
      <c r="P89" t="s">
        <v>467</v>
      </c>
      <c r="Q89">
        <v>1</v>
      </c>
      <c r="W89">
        <v>0</v>
      </c>
      <c r="X89">
        <v>-1595335418</v>
      </c>
      <c r="Y89">
        <f>(AT89*2)</f>
        <v>8.3999999999999995E-3</v>
      </c>
      <c r="AA89">
        <v>31.49</v>
      </c>
      <c r="AB89">
        <v>0</v>
      </c>
      <c r="AC89">
        <v>0</v>
      </c>
      <c r="AD89">
        <v>0</v>
      </c>
      <c r="AE89">
        <v>31.49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4.1999999999999997E-3</v>
      </c>
      <c r="AU89" t="s">
        <v>228</v>
      </c>
      <c r="AV89">
        <v>0</v>
      </c>
      <c r="AW89">
        <v>2</v>
      </c>
      <c r="AX89">
        <v>1473417863</v>
      </c>
      <c r="AY89">
        <v>1</v>
      </c>
      <c r="AZ89">
        <v>0</v>
      </c>
      <c r="BA89">
        <v>136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V89">
        <v>0</v>
      </c>
      <c r="CW89">
        <v>0</v>
      </c>
      <c r="CX89">
        <f>ROUND(Y89*Source!I125,9)</f>
        <v>8.3999999999999995E-3</v>
      </c>
      <c r="CY89">
        <f>AA89</f>
        <v>31.49</v>
      </c>
      <c r="CZ89">
        <f>AE89</f>
        <v>31.49</v>
      </c>
      <c r="DA89">
        <f>AI89</f>
        <v>1</v>
      </c>
      <c r="DB89">
        <f>ROUND((ROUND(AT89*CZ89,2)*2),6)</f>
        <v>0.26</v>
      </c>
      <c r="DC89">
        <f>ROUND((ROUND(AT89*AG89,2)*2),6)</f>
        <v>0</v>
      </c>
      <c r="DD89" t="s">
        <v>3</v>
      </c>
      <c r="DE89" t="s">
        <v>3</v>
      </c>
      <c r="DF89">
        <f t="shared" si="14"/>
        <v>0.26</v>
      </c>
      <c r="DG89">
        <f t="shared" si="15"/>
        <v>0</v>
      </c>
      <c r="DH89">
        <f t="shared" si="16"/>
        <v>0</v>
      </c>
      <c r="DI89">
        <f t="shared" si="17"/>
        <v>0</v>
      </c>
      <c r="DJ89">
        <f>DF89</f>
        <v>0.26</v>
      </c>
      <c r="DK89">
        <v>0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ROW(Source!A126)</f>
        <v>126</v>
      </c>
      <c r="B90">
        <v>1473083510</v>
      </c>
      <c r="C90">
        <v>1473084108</v>
      </c>
      <c r="D90">
        <v>1306222152</v>
      </c>
      <c r="E90">
        <v>37</v>
      </c>
      <c r="F90">
        <v>1</v>
      </c>
      <c r="G90">
        <v>15514512</v>
      </c>
      <c r="H90">
        <v>1</v>
      </c>
      <c r="I90" t="s">
        <v>457</v>
      </c>
      <c r="J90" t="s">
        <v>3</v>
      </c>
      <c r="K90" t="s">
        <v>458</v>
      </c>
      <c r="L90">
        <v>1191</v>
      </c>
      <c r="N90">
        <v>1013</v>
      </c>
      <c r="O90" t="s">
        <v>459</v>
      </c>
      <c r="P90" t="s">
        <v>459</v>
      </c>
      <c r="Q90">
        <v>1</v>
      </c>
      <c r="W90">
        <v>0</v>
      </c>
      <c r="X90">
        <v>476480486</v>
      </c>
      <c r="Y90">
        <f>AT90</f>
        <v>9.6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3</v>
      </c>
      <c r="AT90">
        <v>9.6</v>
      </c>
      <c r="AU90" t="s">
        <v>3</v>
      </c>
      <c r="AV90">
        <v>1</v>
      </c>
      <c r="AW90">
        <v>2</v>
      </c>
      <c r="AX90">
        <v>1473417864</v>
      </c>
      <c r="AY90">
        <v>1</v>
      </c>
      <c r="AZ90">
        <v>6144</v>
      </c>
      <c r="BA90">
        <v>137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U90">
        <f>ROUND(AT90*Source!I126*AH90*AL90,2)</f>
        <v>0</v>
      </c>
      <c r="CV90">
        <f>ROUND(Y90*Source!I126,9)</f>
        <v>9.6</v>
      </c>
      <c r="CW90">
        <v>0</v>
      </c>
      <c r="CX90">
        <f>ROUND(Y90*Source!I126,9)</f>
        <v>9.6</v>
      </c>
      <c r="CY90">
        <f>AD90</f>
        <v>0</v>
      </c>
      <c r="CZ90">
        <f>AH90</f>
        <v>0</v>
      </c>
      <c r="DA90">
        <f>AL90</f>
        <v>1</v>
      </c>
      <c r="DB90">
        <f>ROUND(ROUND(AT90*CZ90,2),6)</f>
        <v>0</v>
      </c>
      <c r="DC90">
        <f>ROUND(ROUND(AT90*AG90,2),6)</f>
        <v>0</v>
      </c>
      <c r="DD90" t="s">
        <v>3</v>
      </c>
      <c r="DE90" t="s">
        <v>3</v>
      </c>
      <c r="DF90">
        <f t="shared" si="14"/>
        <v>0</v>
      </c>
      <c r="DG90">
        <f t="shared" si="15"/>
        <v>0</v>
      </c>
      <c r="DH90">
        <f t="shared" si="16"/>
        <v>0</v>
      </c>
      <c r="DI90">
        <f t="shared" si="17"/>
        <v>0</v>
      </c>
      <c r="DJ90">
        <f>DI90</f>
        <v>0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ROW(Source!A126)</f>
        <v>126</v>
      </c>
      <c r="B91">
        <v>1473083510</v>
      </c>
      <c r="C91">
        <v>1473084108</v>
      </c>
      <c r="D91">
        <v>1306223898</v>
      </c>
      <c r="E91">
        <v>1</v>
      </c>
      <c r="F91">
        <v>1</v>
      </c>
      <c r="G91">
        <v>15514512</v>
      </c>
      <c r="H91">
        <v>2</v>
      </c>
      <c r="I91" t="s">
        <v>526</v>
      </c>
      <c r="J91" t="s">
        <v>527</v>
      </c>
      <c r="K91" t="s">
        <v>528</v>
      </c>
      <c r="L91">
        <v>1368</v>
      </c>
      <c r="N91">
        <v>1011</v>
      </c>
      <c r="O91" t="s">
        <v>463</v>
      </c>
      <c r="P91" t="s">
        <v>463</v>
      </c>
      <c r="Q91">
        <v>1</v>
      </c>
      <c r="W91">
        <v>0</v>
      </c>
      <c r="X91">
        <v>-1063987438</v>
      </c>
      <c r="Y91">
        <f>AT91</f>
        <v>2.23</v>
      </c>
      <c r="AA91">
        <v>0</v>
      </c>
      <c r="AB91">
        <v>7.3</v>
      </c>
      <c r="AC91">
        <v>0.14000000000000001</v>
      </c>
      <c r="AD91">
        <v>0</v>
      </c>
      <c r="AE91">
        <v>0</v>
      </c>
      <c r="AF91">
        <v>7.3</v>
      </c>
      <c r="AG91">
        <v>0.14000000000000001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3</v>
      </c>
      <c r="AT91">
        <v>2.23</v>
      </c>
      <c r="AU91" t="s">
        <v>3</v>
      </c>
      <c r="AV91">
        <v>0</v>
      </c>
      <c r="AW91">
        <v>2</v>
      </c>
      <c r="AX91">
        <v>1473417865</v>
      </c>
      <c r="AY91">
        <v>2</v>
      </c>
      <c r="AZ91">
        <v>104448</v>
      </c>
      <c r="BA91">
        <v>138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V91">
        <v>0</v>
      </c>
      <c r="CW91">
        <f>ROUND(Y91*Source!I126*DO91,9)</f>
        <v>0</v>
      </c>
      <c r="CX91">
        <f>ROUND(Y91*Source!I126,9)</f>
        <v>2.23</v>
      </c>
      <c r="CY91">
        <f>AB91</f>
        <v>7.3</v>
      </c>
      <c r="CZ91">
        <f>AF91</f>
        <v>7.3</v>
      </c>
      <c r="DA91">
        <f>AJ91</f>
        <v>1</v>
      </c>
      <c r="DB91">
        <f>ROUND(ROUND(AT91*CZ91,2),6)</f>
        <v>16.28</v>
      </c>
      <c r="DC91">
        <f>ROUND(ROUND(AT91*AG91,2),6)</f>
        <v>0.31</v>
      </c>
      <c r="DD91" t="s">
        <v>3</v>
      </c>
      <c r="DE91" t="s">
        <v>3</v>
      </c>
      <c r="DF91">
        <f t="shared" si="14"/>
        <v>0</v>
      </c>
      <c r="DG91">
        <f t="shared" si="15"/>
        <v>16.28</v>
      </c>
      <c r="DH91">
        <f t="shared" si="16"/>
        <v>0.31</v>
      </c>
      <c r="DI91">
        <f t="shared" si="17"/>
        <v>0</v>
      </c>
      <c r="DJ91">
        <f>DG91</f>
        <v>16.28</v>
      </c>
      <c r="DK91">
        <v>0</v>
      </c>
      <c r="DL91" t="s">
        <v>3</v>
      </c>
      <c r="DM91">
        <v>0</v>
      </c>
      <c r="DN91" t="s">
        <v>3</v>
      </c>
      <c r="DO91">
        <v>0</v>
      </c>
    </row>
    <row r="92" spans="1:119" x14ac:dyDescent="0.2">
      <c r="A92">
        <f>ROW(Source!A126)</f>
        <v>126</v>
      </c>
      <c r="B92">
        <v>1473083510</v>
      </c>
      <c r="C92">
        <v>1473084108</v>
      </c>
      <c r="D92">
        <v>1306224024</v>
      </c>
      <c r="E92">
        <v>1</v>
      </c>
      <c r="F92">
        <v>1</v>
      </c>
      <c r="G92">
        <v>15514512</v>
      </c>
      <c r="H92">
        <v>2</v>
      </c>
      <c r="I92" t="s">
        <v>460</v>
      </c>
      <c r="J92" t="s">
        <v>529</v>
      </c>
      <c r="K92" t="s">
        <v>462</v>
      </c>
      <c r="L92">
        <v>1368</v>
      </c>
      <c r="N92">
        <v>1011</v>
      </c>
      <c r="O92" t="s">
        <v>463</v>
      </c>
      <c r="P92" t="s">
        <v>463</v>
      </c>
      <c r="Q92">
        <v>1</v>
      </c>
      <c r="W92">
        <v>0</v>
      </c>
      <c r="X92">
        <v>1391077869</v>
      </c>
      <c r="Y92">
        <f>AT92</f>
        <v>2.4500000000000002</v>
      </c>
      <c r="AA92">
        <v>0</v>
      </c>
      <c r="AB92">
        <v>1335.8</v>
      </c>
      <c r="AC92">
        <v>668.13</v>
      </c>
      <c r="AD92">
        <v>0</v>
      </c>
      <c r="AE92">
        <v>0</v>
      </c>
      <c r="AF92">
        <v>1335.8</v>
      </c>
      <c r="AG92">
        <v>668.13</v>
      </c>
      <c r="AH92">
        <v>0</v>
      </c>
      <c r="AI92">
        <v>1</v>
      </c>
      <c r="AJ92">
        <v>1</v>
      </c>
      <c r="AK92">
        <v>1</v>
      </c>
      <c r="AL92">
        <v>1</v>
      </c>
      <c r="AM92">
        <v>-2</v>
      </c>
      <c r="AN92">
        <v>0</v>
      </c>
      <c r="AO92">
        <v>1</v>
      </c>
      <c r="AP92">
        <v>1</v>
      </c>
      <c r="AQ92">
        <v>0</v>
      </c>
      <c r="AR92">
        <v>0</v>
      </c>
      <c r="AS92" t="s">
        <v>3</v>
      </c>
      <c r="AT92">
        <v>2.4500000000000002</v>
      </c>
      <c r="AU92" t="s">
        <v>3</v>
      </c>
      <c r="AV92">
        <v>0</v>
      </c>
      <c r="AW92">
        <v>2</v>
      </c>
      <c r="AX92">
        <v>1473417866</v>
      </c>
      <c r="AY92">
        <v>2</v>
      </c>
      <c r="AZ92">
        <v>104448</v>
      </c>
      <c r="BA92">
        <v>139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V92">
        <v>0</v>
      </c>
      <c r="CW92">
        <f>ROUND(Y92*Source!I126*DO92,9)</f>
        <v>0</v>
      </c>
      <c r="CX92">
        <f>ROUND(Y92*Source!I126,9)</f>
        <v>2.4500000000000002</v>
      </c>
      <c r="CY92">
        <f>AB92</f>
        <v>1335.8</v>
      </c>
      <c r="CZ92">
        <f>AF92</f>
        <v>1335.8</v>
      </c>
      <c r="DA92">
        <f>AJ92</f>
        <v>1</v>
      </c>
      <c r="DB92">
        <f>ROUND(ROUND(AT92*CZ92,2),6)</f>
        <v>3272.71</v>
      </c>
      <c r="DC92">
        <f>ROUND(ROUND(AT92*AG92,2),6)</f>
        <v>1636.92</v>
      </c>
      <c r="DD92" t="s">
        <v>3</v>
      </c>
      <c r="DE92" t="s">
        <v>3</v>
      </c>
      <c r="DF92">
        <f t="shared" si="14"/>
        <v>0</v>
      </c>
      <c r="DG92">
        <f t="shared" si="15"/>
        <v>3272.71</v>
      </c>
      <c r="DH92">
        <f t="shared" si="16"/>
        <v>1636.92</v>
      </c>
      <c r="DI92">
        <f t="shared" si="17"/>
        <v>0</v>
      </c>
      <c r="DJ92">
        <f>DG92</f>
        <v>3272.71</v>
      </c>
      <c r="DK92">
        <v>0</v>
      </c>
      <c r="DL92" t="s">
        <v>3</v>
      </c>
      <c r="DM92">
        <v>0</v>
      </c>
      <c r="DN92" t="s">
        <v>3</v>
      </c>
      <c r="DO92">
        <v>0</v>
      </c>
    </row>
    <row r="93" spans="1:119" x14ac:dyDescent="0.2">
      <c r="A93">
        <f>ROW(Source!A126)</f>
        <v>126</v>
      </c>
      <c r="B93">
        <v>1473083510</v>
      </c>
      <c r="C93">
        <v>1473084108</v>
      </c>
      <c r="D93">
        <v>1306226163</v>
      </c>
      <c r="E93">
        <v>1</v>
      </c>
      <c r="F93">
        <v>1</v>
      </c>
      <c r="G93">
        <v>15514512</v>
      </c>
      <c r="H93">
        <v>3</v>
      </c>
      <c r="I93" t="s">
        <v>530</v>
      </c>
      <c r="J93" t="s">
        <v>531</v>
      </c>
      <c r="K93" t="s">
        <v>532</v>
      </c>
      <c r="L93">
        <v>1346</v>
      </c>
      <c r="N93">
        <v>1009</v>
      </c>
      <c r="O93" t="s">
        <v>467</v>
      </c>
      <c r="P93" t="s">
        <v>467</v>
      </c>
      <c r="Q93">
        <v>1</v>
      </c>
      <c r="W93">
        <v>0</v>
      </c>
      <c r="X93">
        <v>-166253626</v>
      </c>
      <c r="Y93">
        <f>AT93</f>
        <v>0.32</v>
      </c>
      <c r="AA93">
        <v>1017.45</v>
      </c>
      <c r="AB93">
        <v>0</v>
      </c>
      <c r="AC93">
        <v>0</v>
      </c>
      <c r="AD93">
        <v>0</v>
      </c>
      <c r="AE93">
        <v>1017.45</v>
      </c>
      <c r="AF93">
        <v>0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M93">
        <v>-2</v>
      </c>
      <c r="AN93">
        <v>0</v>
      </c>
      <c r="AO93">
        <v>1</v>
      </c>
      <c r="AP93">
        <v>1</v>
      </c>
      <c r="AQ93">
        <v>0</v>
      </c>
      <c r="AR93">
        <v>0</v>
      </c>
      <c r="AS93" t="s">
        <v>3</v>
      </c>
      <c r="AT93">
        <v>0.32</v>
      </c>
      <c r="AU93" t="s">
        <v>3</v>
      </c>
      <c r="AV93">
        <v>0</v>
      </c>
      <c r="AW93">
        <v>2</v>
      </c>
      <c r="AX93">
        <v>1473417867</v>
      </c>
      <c r="AY93">
        <v>2</v>
      </c>
      <c r="AZ93">
        <v>22528</v>
      </c>
      <c r="BA93">
        <v>140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V93">
        <v>0</v>
      </c>
      <c r="CW93">
        <v>0</v>
      </c>
      <c r="CX93">
        <f>ROUND(Y93*Source!I126,9)</f>
        <v>0.32</v>
      </c>
      <c r="CY93">
        <f>AA93</f>
        <v>1017.45</v>
      </c>
      <c r="CZ93">
        <f>AE93</f>
        <v>1017.45</v>
      </c>
      <c r="DA93">
        <f>AI93</f>
        <v>1</v>
      </c>
      <c r="DB93">
        <f>ROUND(ROUND(AT93*CZ93,2),6)</f>
        <v>325.58</v>
      </c>
      <c r="DC93">
        <f>ROUND(ROUND(AT93*AG93,2),6)</f>
        <v>0</v>
      </c>
      <c r="DD93" t="s">
        <v>3</v>
      </c>
      <c r="DE93" t="s">
        <v>3</v>
      </c>
      <c r="DF93">
        <f t="shared" si="14"/>
        <v>325.58</v>
      </c>
      <c r="DG93">
        <f t="shared" si="15"/>
        <v>0</v>
      </c>
      <c r="DH93">
        <f t="shared" si="16"/>
        <v>0</v>
      </c>
      <c r="DI93">
        <f t="shared" si="17"/>
        <v>0</v>
      </c>
      <c r="DJ93">
        <f>DF93</f>
        <v>325.58</v>
      </c>
      <c r="DK93">
        <v>0</v>
      </c>
      <c r="DL93" t="s">
        <v>3</v>
      </c>
      <c r="DM93">
        <v>0</v>
      </c>
      <c r="DN93" t="s">
        <v>3</v>
      </c>
      <c r="DO93">
        <v>0</v>
      </c>
    </row>
    <row r="94" spans="1:119" x14ac:dyDescent="0.2">
      <c r="A94">
        <f>ROW(Source!A127)</f>
        <v>127</v>
      </c>
      <c r="B94">
        <v>1473083510</v>
      </c>
      <c r="C94">
        <v>1473084117</v>
      </c>
      <c r="D94">
        <v>1441819193</v>
      </c>
      <c r="E94">
        <v>15514512</v>
      </c>
      <c r="F94">
        <v>1</v>
      </c>
      <c r="G94">
        <v>15514512</v>
      </c>
      <c r="H94">
        <v>1</v>
      </c>
      <c r="I94" t="s">
        <v>457</v>
      </c>
      <c r="J94" t="s">
        <v>3</v>
      </c>
      <c r="K94" t="s">
        <v>458</v>
      </c>
      <c r="L94">
        <v>1191</v>
      </c>
      <c r="N94">
        <v>1013</v>
      </c>
      <c r="O94" t="s">
        <v>459</v>
      </c>
      <c r="P94" t="s">
        <v>459</v>
      </c>
      <c r="Q94">
        <v>1</v>
      </c>
      <c r="W94">
        <v>0</v>
      </c>
      <c r="X94">
        <v>476480486</v>
      </c>
      <c r="Y94">
        <f t="shared" ref="Y94:Y102" si="28">(AT94*4)</f>
        <v>55.08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1</v>
      </c>
      <c r="AJ94">
        <v>1</v>
      </c>
      <c r="AK94">
        <v>1</v>
      </c>
      <c r="AL94">
        <v>1</v>
      </c>
      <c r="AM94">
        <v>-2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3</v>
      </c>
      <c r="AT94">
        <v>13.77</v>
      </c>
      <c r="AU94" t="s">
        <v>93</v>
      </c>
      <c r="AV94">
        <v>1</v>
      </c>
      <c r="AW94">
        <v>2</v>
      </c>
      <c r="AX94">
        <v>1473417868</v>
      </c>
      <c r="AY94">
        <v>1</v>
      </c>
      <c r="AZ94">
        <v>0</v>
      </c>
      <c r="BA94">
        <v>141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U94">
        <f>ROUND(AT94*Source!I127*AH94*AL94,2)</f>
        <v>0</v>
      </c>
      <c r="CV94">
        <f>ROUND(Y94*Source!I127,9)</f>
        <v>55.08</v>
      </c>
      <c r="CW94">
        <v>0</v>
      </c>
      <c r="CX94">
        <f>ROUND(Y94*Source!I127,9)</f>
        <v>55.08</v>
      </c>
      <c r="CY94">
        <f>AD94</f>
        <v>0</v>
      </c>
      <c r="CZ94">
        <f>AH94</f>
        <v>0</v>
      </c>
      <c r="DA94">
        <f>AL94</f>
        <v>1</v>
      </c>
      <c r="DB94">
        <f t="shared" ref="DB94:DB102" si="29">ROUND((ROUND(AT94*CZ94,2)*4),6)</f>
        <v>0</v>
      </c>
      <c r="DC94">
        <f t="shared" ref="DC94:DC102" si="30">ROUND((ROUND(AT94*AG94,2)*4),6)</f>
        <v>0</v>
      </c>
      <c r="DD94" t="s">
        <v>3</v>
      </c>
      <c r="DE94" t="s">
        <v>3</v>
      </c>
      <c r="DF94">
        <f t="shared" si="14"/>
        <v>0</v>
      </c>
      <c r="DG94">
        <f t="shared" si="15"/>
        <v>0</v>
      </c>
      <c r="DH94">
        <f t="shared" si="16"/>
        <v>0</v>
      </c>
      <c r="DI94">
        <f t="shared" si="17"/>
        <v>0</v>
      </c>
      <c r="DJ94">
        <f>DI94</f>
        <v>0</v>
      </c>
      <c r="DK94">
        <v>0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ROW(Source!A127)</f>
        <v>127</v>
      </c>
      <c r="B95">
        <v>1473083510</v>
      </c>
      <c r="C95">
        <v>1473084117</v>
      </c>
      <c r="D95">
        <v>1441833844</v>
      </c>
      <c r="E95">
        <v>1</v>
      </c>
      <c r="F95">
        <v>1</v>
      </c>
      <c r="G95">
        <v>15514512</v>
      </c>
      <c r="H95">
        <v>2</v>
      </c>
      <c r="I95" t="s">
        <v>533</v>
      </c>
      <c r="J95" t="s">
        <v>534</v>
      </c>
      <c r="K95" t="s">
        <v>535</v>
      </c>
      <c r="L95">
        <v>1368</v>
      </c>
      <c r="N95">
        <v>1011</v>
      </c>
      <c r="O95" t="s">
        <v>463</v>
      </c>
      <c r="P95" t="s">
        <v>463</v>
      </c>
      <c r="Q95">
        <v>1</v>
      </c>
      <c r="W95">
        <v>0</v>
      </c>
      <c r="X95">
        <v>-1091517852</v>
      </c>
      <c r="Y95">
        <f t="shared" si="28"/>
        <v>0.36</v>
      </c>
      <c r="AA95">
        <v>0</v>
      </c>
      <c r="AB95">
        <v>17.37</v>
      </c>
      <c r="AC95">
        <v>0.04</v>
      </c>
      <c r="AD95">
        <v>0</v>
      </c>
      <c r="AE95">
        <v>0</v>
      </c>
      <c r="AF95">
        <v>17.37</v>
      </c>
      <c r="AG95">
        <v>0.04</v>
      </c>
      <c r="AH95">
        <v>0</v>
      </c>
      <c r="AI95">
        <v>1</v>
      </c>
      <c r="AJ95">
        <v>1</v>
      </c>
      <c r="AK95">
        <v>1</v>
      </c>
      <c r="AL95">
        <v>1</v>
      </c>
      <c r="AM95">
        <v>-2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3</v>
      </c>
      <c r="AT95">
        <v>0.09</v>
      </c>
      <c r="AU95" t="s">
        <v>93</v>
      </c>
      <c r="AV95">
        <v>0</v>
      </c>
      <c r="AW95">
        <v>2</v>
      </c>
      <c r="AX95">
        <v>1473417869</v>
      </c>
      <c r="AY95">
        <v>1</v>
      </c>
      <c r="AZ95">
        <v>0</v>
      </c>
      <c r="BA95">
        <v>142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V95">
        <v>0</v>
      </c>
      <c r="CW95">
        <f>ROUND(Y95*Source!I127*DO95,9)</f>
        <v>0</v>
      </c>
      <c r="CX95">
        <f>ROUND(Y95*Source!I127,9)</f>
        <v>0.36</v>
      </c>
      <c r="CY95">
        <f>AB95</f>
        <v>17.37</v>
      </c>
      <c r="CZ95">
        <f>AF95</f>
        <v>17.37</v>
      </c>
      <c r="DA95">
        <f>AJ95</f>
        <v>1</v>
      </c>
      <c r="DB95">
        <f t="shared" si="29"/>
        <v>6.24</v>
      </c>
      <c r="DC95">
        <f t="shared" si="30"/>
        <v>0</v>
      </c>
      <c r="DD95" t="s">
        <v>3</v>
      </c>
      <c r="DE95" t="s">
        <v>3</v>
      </c>
      <c r="DF95">
        <f t="shared" si="14"/>
        <v>0</v>
      </c>
      <c r="DG95">
        <f t="shared" si="15"/>
        <v>6.25</v>
      </c>
      <c r="DH95">
        <f t="shared" si="16"/>
        <v>0.01</v>
      </c>
      <c r="DI95">
        <f t="shared" si="17"/>
        <v>0</v>
      </c>
      <c r="DJ95">
        <f>DG95</f>
        <v>6.25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ROW(Source!A127)</f>
        <v>127</v>
      </c>
      <c r="B96">
        <v>1473083510</v>
      </c>
      <c r="C96">
        <v>1473084117</v>
      </c>
      <c r="D96">
        <v>1441833877</v>
      </c>
      <c r="E96">
        <v>1</v>
      </c>
      <c r="F96">
        <v>1</v>
      </c>
      <c r="G96">
        <v>15514512</v>
      </c>
      <c r="H96">
        <v>2</v>
      </c>
      <c r="I96" t="s">
        <v>536</v>
      </c>
      <c r="J96" t="s">
        <v>537</v>
      </c>
      <c r="K96" t="s">
        <v>538</v>
      </c>
      <c r="L96">
        <v>1368</v>
      </c>
      <c r="N96">
        <v>1011</v>
      </c>
      <c r="O96" t="s">
        <v>463</v>
      </c>
      <c r="P96" t="s">
        <v>463</v>
      </c>
      <c r="Q96">
        <v>1</v>
      </c>
      <c r="W96">
        <v>0</v>
      </c>
      <c r="X96">
        <v>1866108989</v>
      </c>
      <c r="Y96">
        <f t="shared" si="28"/>
        <v>0.72</v>
      </c>
      <c r="AA96">
        <v>0</v>
      </c>
      <c r="AB96">
        <v>1165.03</v>
      </c>
      <c r="AC96">
        <v>351.43</v>
      </c>
      <c r="AD96">
        <v>0</v>
      </c>
      <c r="AE96">
        <v>0</v>
      </c>
      <c r="AF96">
        <v>1165.03</v>
      </c>
      <c r="AG96">
        <v>351.43</v>
      </c>
      <c r="AH96">
        <v>0</v>
      </c>
      <c r="AI96">
        <v>1</v>
      </c>
      <c r="AJ96">
        <v>1</v>
      </c>
      <c r="AK96">
        <v>1</v>
      </c>
      <c r="AL96">
        <v>1</v>
      </c>
      <c r="AM96">
        <v>-2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3</v>
      </c>
      <c r="AT96">
        <v>0.18</v>
      </c>
      <c r="AU96" t="s">
        <v>93</v>
      </c>
      <c r="AV96">
        <v>0</v>
      </c>
      <c r="AW96">
        <v>2</v>
      </c>
      <c r="AX96">
        <v>1473417870</v>
      </c>
      <c r="AY96">
        <v>1</v>
      </c>
      <c r="AZ96">
        <v>0</v>
      </c>
      <c r="BA96">
        <v>143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V96">
        <v>0</v>
      </c>
      <c r="CW96">
        <f>ROUND(Y96*Source!I127*DO96,9)</f>
        <v>0</v>
      </c>
      <c r="CX96">
        <f>ROUND(Y96*Source!I127,9)</f>
        <v>0.72</v>
      </c>
      <c r="CY96">
        <f>AB96</f>
        <v>1165.03</v>
      </c>
      <c r="CZ96">
        <f>AF96</f>
        <v>1165.03</v>
      </c>
      <c r="DA96">
        <f>AJ96</f>
        <v>1</v>
      </c>
      <c r="DB96">
        <f t="shared" si="29"/>
        <v>838.84</v>
      </c>
      <c r="DC96">
        <f t="shared" si="30"/>
        <v>253.04</v>
      </c>
      <c r="DD96" t="s">
        <v>3</v>
      </c>
      <c r="DE96" t="s">
        <v>3</v>
      </c>
      <c r="DF96">
        <f t="shared" si="14"/>
        <v>0</v>
      </c>
      <c r="DG96">
        <f t="shared" si="15"/>
        <v>838.82</v>
      </c>
      <c r="DH96">
        <f t="shared" si="16"/>
        <v>253.03</v>
      </c>
      <c r="DI96">
        <f t="shared" si="17"/>
        <v>0</v>
      </c>
      <c r="DJ96">
        <f>DG96</f>
        <v>838.82</v>
      </c>
      <c r="DK96">
        <v>0</v>
      </c>
      <c r="DL96" t="s">
        <v>3</v>
      </c>
      <c r="DM96">
        <v>0</v>
      </c>
      <c r="DN96" t="s">
        <v>3</v>
      </c>
      <c r="DO96">
        <v>0</v>
      </c>
    </row>
    <row r="97" spans="1:119" x14ac:dyDescent="0.2">
      <c r="A97">
        <f>ROW(Source!A127)</f>
        <v>127</v>
      </c>
      <c r="B97">
        <v>1473083510</v>
      </c>
      <c r="C97">
        <v>1473084117</v>
      </c>
      <c r="D97">
        <v>1441833954</v>
      </c>
      <c r="E97">
        <v>1</v>
      </c>
      <c r="F97">
        <v>1</v>
      </c>
      <c r="G97">
        <v>15514512</v>
      </c>
      <c r="H97">
        <v>2</v>
      </c>
      <c r="I97" t="s">
        <v>519</v>
      </c>
      <c r="J97" t="s">
        <v>520</v>
      </c>
      <c r="K97" t="s">
        <v>521</v>
      </c>
      <c r="L97">
        <v>1368</v>
      </c>
      <c r="N97">
        <v>1011</v>
      </c>
      <c r="O97" t="s">
        <v>463</v>
      </c>
      <c r="P97" t="s">
        <v>463</v>
      </c>
      <c r="Q97">
        <v>1</v>
      </c>
      <c r="W97">
        <v>0</v>
      </c>
      <c r="X97">
        <v>-1438587603</v>
      </c>
      <c r="Y97">
        <f t="shared" si="28"/>
        <v>4.12</v>
      </c>
      <c r="AA97">
        <v>0</v>
      </c>
      <c r="AB97">
        <v>59.51</v>
      </c>
      <c r="AC97">
        <v>0.82</v>
      </c>
      <c r="AD97">
        <v>0</v>
      </c>
      <c r="AE97">
        <v>0</v>
      </c>
      <c r="AF97">
        <v>59.51</v>
      </c>
      <c r="AG97">
        <v>0.82</v>
      </c>
      <c r="AH97">
        <v>0</v>
      </c>
      <c r="AI97">
        <v>1</v>
      </c>
      <c r="AJ97">
        <v>1</v>
      </c>
      <c r="AK97">
        <v>1</v>
      </c>
      <c r="AL97">
        <v>1</v>
      </c>
      <c r="AM97">
        <v>-2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3</v>
      </c>
      <c r="AT97">
        <v>1.03</v>
      </c>
      <c r="AU97" t="s">
        <v>93</v>
      </c>
      <c r="AV97">
        <v>0</v>
      </c>
      <c r="AW97">
        <v>2</v>
      </c>
      <c r="AX97">
        <v>1473417871</v>
      </c>
      <c r="AY97">
        <v>1</v>
      </c>
      <c r="AZ97">
        <v>0</v>
      </c>
      <c r="BA97">
        <v>144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V97">
        <v>0</v>
      </c>
      <c r="CW97">
        <f>ROUND(Y97*Source!I127*DO97,9)</f>
        <v>0</v>
      </c>
      <c r="CX97">
        <f>ROUND(Y97*Source!I127,9)</f>
        <v>4.12</v>
      </c>
      <c r="CY97">
        <f>AB97</f>
        <v>59.51</v>
      </c>
      <c r="CZ97">
        <f>AF97</f>
        <v>59.51</v>
      </c>
      <c r="DA97">
        <f>AJ97</f>
        <v>1</v>
      </c>
      <c r="DB97">
        <f t="shared" si="29"/>
        <v>245.2</v>
      </c>
      <c r="DC97">
        <f t="shared" si="30"/>
        <v>3.36</v>
      </c>
      <c r="DD97" t="s">
        <v>3</v>
      </c>
      <c r="DE97" t="s">
        <v>3</v>
      </c>
      <c r="DF97">
        <f t="shared" si="14"/>
        <v>0</v>
      </c>
      <c r="DG97">
        <f t="shared" si="15"/>
        <v>245.18</v>
      </c>
      <c r="DH97">
        <f t="shared" si="16"/>
        <v>3.38</v>
      </c>
      <c r="DI97">
        <f t="shared" si="17"/>
        <v>0</v>
      </c>
      <c r="DJ97">
        <f>DG97</f>
        <v>245.18</v>
      </c>
      <c r="DK97">
        <v>0</v>
      </c>
      <c r="DL97" t="s">
        <v>3</v>
      </c>
      <c r="DM97">
        <v>0</v>
      </c>
      <c r="DN97" t="s">
        <v>3</v>
      </c>
      <c r="DO97">
        <v>0</v>
      </c>
    </row>
    <row r="98" spans="1:119" x14ac:dyDescent="0.2">
      <c r="A98">
        <f>ROW(Source!A127)</f>
        <v>127</v>
      </c>
      <c r="B98">
        <v>1473083510</v>
      </c>
      <c r="C98">
        <v>1473084117</v>
      </c>
      <c r="D98">
        <v>1441834139</v>
      </c>
      <c r="E98">
        <v>1</v>
      </c>
      <c r="F98">
        <v>1</v>
      </c>
      <c r="G98">
        <v>15514512</v>
      </c>
      <c r="H98">
        <v>2</v>
      </c>
      <c r="I98" t="s">
        <v>539</v>
      </c>
      <c r="J98" t="s">
        <v>540</v>
      </c>
      <c r="K98" t="s">
        <v>541</v>
      </c>
      <c r="L98">
        <v>1368</v>
      </c>
      <c r="N98">
        <v>1011</v>
      </c>
      <c r="O98" t="s">
        <v>463</v>
      </c>
      <c r="P98" t="s">
        <v>463</v>
      </c>
      <c r="Q98">
        <v>1</v>
      </c>
      <c r="W98">
        <v>0</v>
      </c>
      <c r="X98">
        <v>8340984</v>
      </c>
      <c r="Y98">
        <f t="shared" si="28"/>
        <v>1</v>
      </c>
      <c r="AA98">
        <v>0</v>
      </c>
      <c r="AB98">
        <v>8.82</v>
      </c>
      <c r="AC98">
        <v>0.11</v>
      </c>
      <c r="AD98">
        <v>0</v>
      </c>
      <c r="AE98">
        <v>0</v>
      </c>
      <c r="AF98">
        <v>8.82</v>
      </c>
      <c r="AG98">
        <v>0.11</v>
      </c>
      <c r="AH98">
        <v>0</v>
      </c>
      <c r="AI98">
        <v>1</v>
      </c>
      <c r="AJ98">
        <v>1</v>
      </c>
      <c r="AK98">
        <v>1</v>
      </c>
      <c r="AL98">
        <v>1</v>
      </c>
      <c r="AM98">
        <v>-2</v>
      </c>
      <c r="AN98">
        <v>0</v>
      </c>
      <c r="AO98">
        <v>1</v>
      </c>
      <c r="AP98">
        <v>1</v>
      </c>
      <c r="AQ98">
        <v>0</v>
      </c>
      <c r="AR98">
        <v>0</v>
      </c>
      <c r="AS98" t="s">
        <v>3</v>
      </c>
      <c r="AT98">
        <v>0.25</v>
      </c>
      <c r="AU98" t="s">
        <v>93</v>
      </c>
      <c r="AV98">
        <v>0</v>
      </c>
      <c r="AW98">
        <v>2</v>
      </c>
      <c r="AX98">
        <v>1473417872</v>
      </c>
      <c r="AY98">
        <v>1</v>
      </c>
      <c r="AZ98">
        <v>0</v>
      </c>
      <c r="BA98">
        <v>145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V98">
        <v>0</v>
      </c>
      <c r="CW98">
        <f>ROUND(Y98*Source!I127*DO98,9)</f>
        <v>0</v>
      </c>
      <c r="CX98">
        <f>ROUND(Y98*Source!I127,9)</f>
        <v>1</v>
      </c>
      <c r="CY98">
        <f>AB98</f>
        <v>8.82</v>
      </c>
      <c r="CZ98">
        <f>AF98</f>
        <v>8.82</v>
      </c>
      <c r="DA98">
        <f>AJ98</f>
        <v>1</v>
      </c>
      <c r="DB98">
        <f t="shared" si="29"/>
        <v>8.84</v>
      </c>
      <c r="DC98">
        <f t="shared" si="30"/>
        <v>0.12</v>
      </c>
      <c r="DD98" t="s">
        <v>3</v>
      </c>
      <c r="DE98" t="s">
        <v>3</v>
      </c>
      <c r="DF98">
        <f t="shared" si="14"/>
        <v>0</v>
      </c>
      <c r="DG98">
        <f t="shared" si="15"/>
        <v>8.82</v>
      </c>
      <c r="DH98">
        <f t="shared" si="16"/>
        <v>0.11</v>
      </c>
      <c r="DI98">
        <f t="shared" si="17"/>
        <v>0</v>
      </c>
      <c r="DJ98">
        <f>DG98</f>
        <v>8.82</v>
      </c>
      <c r="DK98">
        <v>0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ROW(Source!A127)</f>
        <v>127</v>
      </c>
      <c r="B99">
        <v>1473083510</v>
      </c>
      <c r="C99">
        <v>1473084117</v>
      </c>
      <c r="D99">
        <v>1441834258</v>
      </c>
      <c r="E99">
        <v>1</v>
      </c>
      <c r="F99">
        <v>1</v>
      </c>
      <c r="G99">
        <v>15514512</v>
      </c>
      <c r="H99">
        <v>2</v>
      </c>
      <c r="I99" t="s">
        <v>460</v>
      </c>
      <c r="J99" t="s">
        <v>461</v>
      </c>
      <c r="K99" t="s">
        <v>462</v>
      </c>
      <c r="L99">
        <v>1368</v>
      </c>
      <c r="N99">
        <v>1011</v>
      </c>
      <c r="O99" t="s">
        <v>463</v>
      </c>
      <c r="P99" t="s">
        <v>463</v>
      </c>
      <c r="Q99">
        <v>1</v>
      </c>
      <c r="W99">
        <v>0</v>
      </c>
      <c r="X99">
        <v>1077756263</v>
      </c>
      <c r="Y99">
        <f t="shared" si="28"/>
        <v>13.76</v>
      </c>
      <c r="AA99">
        <v>0</v>
      </c>
      <c r="AB99">
        <v>1303.01</v>
      </c>
      <c r="AC99">
        <v>826.2</v>
      </c>
      <c r="AD99">
        <v>0</v>
      </c>
      <c r="AE99">
        <v>0</v>
      </c>
      <c r="AF99">
        <v>1303.01</v>
      </c>
      <c r="AG99">
        <v>826.2</v>
      </c>
      <c r="AH99">
        <v>0</v>
      </c>
      <c r="AI99">
        <v>1</v>
      </c>
      <c r="AJ99">
        <v>1</v>
      </c>
      <c r="AK99">
        <v>1</v>
      </c>
      <c r="AL99">
        <v>1</v>
      </c>
      <c r="AM99">
        <v>-2</v>
      </c>
      <c r="AN99">
        <v>0</v>
      </c>
      <c r="AO99">
        <v>1</v>
      </c>
      <c r="AP99">
        <v>1</v>
      </c>
      <c r="AQ99">
        <v>0</v>
      </c>
      <c r="AR99">
        <v>0</v>
      </c>
      <c r="AS99" t="s">
        <v>3</v>
      </c>
      <c r="AT99">
        <v>3.44</v>
      </c>
      <c r="AU99" t="s">
        <v>93</v>
      </c>
      <c r="AV99">
        <v>0</v>
      </c>
      <c r="AW99">
        <v>2</v>
      </c>
      <c r="AX99">
        <v>1473417873</v>
      </c>
      <c r="AY99">
        <v>1</v>
      </c>
      <c r="AZ99">
        <v>0</v>
      </c>
      <c r="BA99">
        <v>146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V99">
        <v>0</v>
      </c>
      <c r="CW99">
        <f>ROUND(Y99*Source!I127*DO99,9)</f>
        <v>0</v>
      </c>
      <c r="CX99">
        <f>ROUND(Y99*Source!I127,9)</f>
        <v>13.76</v>
      </c>
      <c r="CY99">
        <f>AB99</f>
        <v>1303.01</v>
      </c>
      <c r="CZ99">
        <f>AF99</f>
        <v>1303.01</v>
      </c>
      <c r="DA99">
        <f>AJ99</f>
        <v>1</v>
      </c>
      <c r="DB99">
        <f t="shared" si="29"/>
        <v>17929.400000000001</v>
      </c>
      <c r="DC99">
        <f t="shared" si="30"/>
        <v>11368.52</v>
      </c>
      <c r="DD99" t="s">
        <v>3</v>
      </c>
      <c r="DE99" t="s">
        <v>3</v>
      </c>
      <c r="DF99">
        <f t="shared" si="14"/>
        <v>0</v>
      </c>
      <c r="DG99">
        <f t="shared" si="15"/>
        <v>17929.419999999998</v>
      </c>
      <c r="DH99">
        <f t="shared" si="16"/>
        <v>11368.51</v>
      </c>
      <c r="DI99">
        <f t="shared" si="17"/>
        <v>0</v>
      </c>
      <c r="DJ99">
        <f>DG99</f>
        <v>17929.419999999998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ROW(Source!A127)</f>
        <v>127</v>
      </c>
      <c r="B100">
        <v>1473083510</v>
      </c>
      <c r="C100">
        <v>1473084117</v>
      </c>
      <c r="D100">
        <v>1441836235</v>
      </c>
      <c r="E100">
        <v>1</v>
      </c>
      <c r="F100">
        <v>1</v>
      </c>
      <c r="G100">
        <v>15514512</v>
      </c>
      <c r="H100">
        <v>3</v>
      </c>
      <c r="I100" t="s">
        <v>464</v>
      </c>
      <c r="J100" t="s">
        <v>465</v>
      </c>
      <c r="K100" t="s">
        <v>466</v>
      </c>
      <c r="L100">
        <v>1346</v>
      </c>
      <c r="N100">
        <v>1009</v>
      </c>
      <c r="O100" t="s">
        <v>467</v>
      </c>
      <c r="P100" t="s">
        <v>467</v>
      </c>
      <c r="Q100">
        <v>1</v>
      </c>
      <c r="W100">
        <v>0</v>
      </c>
      <c r="X100">
        <v>-1595335418</v>
      </c>
      <c r="Y100">
        <f t="shared" si="28"/>
        <v>0.72</v>
      </c>
      <c r="AA100">
        <v>31.49</v>
      </c>
      <c r="AB100">
        <v>0</v>
      </c>
      <c r="AC100">
        <v>0</v>
      </c>
      <c r="AD100">
        <v>0</v>
      </c>
      <c r="AE100">
        <v>31.49</v>
      </c>
      <c r="AF100">
        <v>0</v>
      </c>
      <c r="AG100">
        <v>0</v>
      </c>
      <c r="AH100">
        <v>0</v>
      </c>
      <c r="AI100">
        <v>1</v>
      </c>
      <c r="AJ100">
        <v>1</v>
      </c>
      <c r="AK100">
        <v>1</v>
      </c>
      <c r="AL100">
        <v>1</v>
      </c>
      <c r="AM100">
        <v>-2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3</v>
      </c>
      <c r="AT100">
        <v>0.18</v>
      </c>
      <c r="AU100" t="s">
        <v>93</v>
      </c>
      <c r="AV100">
        <v>0</v>
      </c>
      <c r="AW100">
        <v>2</v>
      </c>
      <c r="AX100">
        <v>1473417874</v>
      </c>
      <c r="AY100">
        <v>1</v>
      </c>
      <c r="AZ100">
        <v>0</v>
      </c>
      <c r="BA100">
        <v>147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V100">
        <v>0</v>
      </c>
      <c r="CW100">
        <v>0</v>
      </c>
      <c r="CX100">
        <f>ROUND(Y100*Source!I127,9)</f>
        <v>0.72</v>
      </c>
      <c r="CY100">
        <f>AA100</f>
        <v>31.49</v>
      </c>
      <c r="CZ100">
        <f>AE100</f>
        <v>31.49</v>
      </c>
      <c r="DA100">
        <f>AI100</f>
        <v>1</v>
      </c>
      <c r="DB100">
        <f t="shared" si="29"/>
        <v>22.68</v>
      </c>
      <c r="DC100">
        <f t="shared" si="30"/>
        <v>0</v>
      </c>
      <c r="DD100" t="s">
        <v>3</v>
      </c>
      <c r="DE100" t="s">
        <v>3</v>
      </c>
      <c r="DF100">
        <f t="shared" si="14"/>
        <v>22.67</v>
      </c>
      <c r="DG100">
        <f t="shared" si="15"/>
        <v>0</v>
      </c>
      <c r="DH100">
        <f t="shared" si="16"/>
        <v>0</v>
      </c>
      <c r="DI100">
        <f t="shared" si="17"/>
        <v>0</v>
      </c>
      <c r="DJ100">
        <f>DF100</f>
        <v>22.67</v>
      </c>
      <c r="DK100">
        <v>0</v>
      </c>
      <c r="DL100" t="s">
        <v>3</v>
      </c>
      <c r="DM100">
        <v>0</v>
      </c>
      <c r="DN100" t="s">
        <v>3</v>
      </c>
      <c r="DO100">
        <v>0</v>
      </c>
    </row>
    <row r="101" spans="1:119" x14ac:dyDescent="0.2">
      <c r="A101">
        <f>ROW(Source!A127)</f>
        <v>127</v>
      </c>
      <c r="B101">
        <v>1473083510</v>
      </c>
      <c r="C101">
        <v>1473084117</v>
      </c>
      <c r="D101">
        <v>1441836393</v>
      </c>
      <c r="E101">
        <v>1</v>
      </c>
      <c r="F101">
        <v>1</v>
      </c>
      <c r="G101">
        <v>15514512</v>
      </c>
      <c r="H101">
        <v>3</v>
      </c>
      <c r="I101" t="s">
        <v>542</v>
      </c>
      <c r="J101" t="s">
        <v>543</v>
      </c>
      <c r="K101" t="s">
        <v>544</v>
      </c>
      <c r="L101">
        <v>1296</v>
      </c>
      <c r="N101">
        <v>1002</v>
      </c>
      <c r="O101" t="s">
        <v>545</v>
      </c>
      <c r="P101" t="s">
        <v>545</v>
      </c>
      <c r="Q101">
        <v>1</v>
      </c>
      <c r="W101">
        <v>0</v>
      </c>
      <c r="X101">
        <v>-57204603</v>
      </c>
      <c r="Y101">
        <f t="shared" si="28"/>
        <v>9.5999999999999992E-3</v>
      </c>
      <c r="AA101">
        <v>4241.6400000000003</v>
      </c>
      <c r="AB101">
        <v>0</v>
      </c>
      <c r="AC101">
        <v>0</v>
      </c>
      <c r="AD101">
        <v>0</v>
      </c>
      <c r="AE101">
        <v>4241.6400000000003</v>
      </c>
      <c r="AF101">
        <v>0</v>
      </c>
      <c r="AG101">
        <v>0</v>
      </c>
      <c r="AH101">
        <v>0</v>
      </c>
      <c r="AI101">
        <v>1</v>
      </c>
      <c r="AJ101">
        <v>1</v>
      </c>
      <c r="AK101">
        <v>1</v>
      </c>
      <c r="AL101">
        <v>1</v>
      </c>
      <c r="AM101">
        <v>-2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3</v>
      </c>
      <c r="AT101">
        <v>2.3999999999999998E-3</v>
      </c>
      <c r="AU101" t="s">
        <v>93</v>
      </c>
      <c r="AV101">
        <v>0</v>
      </c>
      <c r="AW101">
        <v>2</v>
      </c>
      <c r="AX101">
        <v>1473417875</v>
      </c>
      <c r="AY101">
        <v>1</v>
      </c>
      <c r="AZ101">
        <v>0</v>
      </c>
      <c r="BA101">
        <v>148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V101">
        <v>0</v>
      </c>
      <c r="CW101">
        <v>0</v>
      </c>
      <c r="CX101">
        <f>ROUND(Y101*Source!I127,9)</f>
        <v>9.5999999999999992E-3</v>
      </c>
      <c r="CY101">
        <f>AA101</f>
        <v>4241.6400000000003</v>
      </c>
      <c r="CZ101">
        <f>AE101</f>
        <v>4241.6400000000003</v>
      </c>
      <c r="DA101">
        <f>AI101</f>
        <v>1</v>
      </c>
      <c r="DB101">
        <f t="shared" si="29"/>
        <v>40.72</v>
      </c>
      <c r="DC101">
        <f t="shared" si="30"/>
        <v>0</v>
      </c>
      <c r="DD101" t="s">
        <v>3</v>
      </c>
      <c r="DE101" t="s">
        <v>3</v>
      </c>
      <c r="DF101">
        <f t="shared" si="14"/>
        <v>40.72</v>
      </c>
      <c r="DG101">
        <f t="shared" si="15"/>
        <v>0</v>
      </c>
      <c r="DH101">
        <f t="shared" si="16"/>
        <v>0</v>
      </c>
      <c r="DI101">
        <f t="shared" si="17"/>
        <v>0</v>
      </c>
      <c r="DJ101">
        <f>DF101</f>
        <v>40.72</v>
      </c>
      <c r="DK101">
        <v>0</v>
      </c>
      <c r="DL101" t="s">
        <v>3</v>
      </c>
      <c r="DM101">
        <v>0</v>
      </c>
      <c r="DN101" t="s">
        <v>3</v>
      </c>
      <c r="DO101">
        <v>0</v>
      </c>
    </row>
    <row r="102" spans="1:119" x14ac:dyDescent="0.2">
      <c r="A102">
        <f>ROW(Source!A127)</f>
        <v>127</v>
      </c>
      <c r="B102">
        <v>1473083510</v>
      </c>
      <c r="C102">
        <v>1473084117</v>
      </c>
      <c r="D102">
        <v>1441836514</v>
      </c>
      <c r="E102">
        <v>1</v>
      </c>
      <c r="F102">
        <v>1</v>
      </c>
      <c r="G102">
        <v>15514512</v>
      </c>
      <c r="H102">
        <v>3</v>
      </c>
      <c r="I102" t="s">
        <v>103</v>
      </c>
      <c r="J102" t="s">
        <v>106</v>
      </c>
      <c r="K102" t="s">
        <v>104</v>
      </c>
      <c r="L102">
        <v>1339</v>
      </c>
      <c r="N102">
        <v>1007</v>
      </c>
      <c r="O102" t="s">
        <v>105</v>
      </c>
      <c r="P102" t="s">
        <v>105</v>
      </c>
      <c r="Q102">
        <v>1</v>
      </c>
      <c r="W102">
        <v>0</v>
      </c>
      <c r="X102">
        <v>2112060389</v>
      </c>
      <c r="Y102">
        <f t="shared" si="28"/>
        <v>9.5999999999999992E-3</v>
      </c>
      <c r="AA102">
        <v>54.81</v>
      </c>
      <c r="AB102">
        <v>0</v>
      </c>
      <c r="AC102">
        <v>0</v>
      </c>
      <c r="AD102">
        <v>0</v>
      </c>
      <c r="AE102">
        <v>54.81</v>
      </c>
      <c r="AF102">
        <v>0</v>
      </c>
      <c r="AG102">
        <v>0</v>
      </c>
      <c r="AH102">
        <v>0</v>
      </c>
      <c r="AI102">
        <v>1</v>
      </c>
      <c r="AJ102">
        <v>1</v>
      </c>
      <c r="AK102">
        <v>1</v>
      </c>
      <c r="AL102">
        <v>1</v>
      </c>
      <c r="AM102">
        <v>-2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3</v>
      </c>
      <c r="AT102">
        <v>2.3999999999999998E-3</v>
      </c>
      <c r="AU102" t="s">
        <v>93</v>
      </c>
      <c r="AV102">
        <v>0</v>
      </c>
      <c r="AW102">
        <v>2</v>
      </c>
      <c r="AX102">
        <v>1473417876</v>
      </c>
      <c r="AY102">
        <v>1</v>
      </c>
      <c r="AZ102">
        <v>0</v>
      </c>
      <c r="BA102">
        <v>149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V102">
        <v>0</v>
      </c>
      <c r="CW102">
        <v>0</v>
      </c>
      <c r="CX102">
        <f>ROUND(Y102*Source!I127,9)</f>
        <v>9.5999999999999992E-3</v>
      </c>
      <c r="CY102">
        <f>AA102</f>
        <v>54.81</v>
      </c>
      <c r="CZ102">
        <f>AE102</f>
        <v>54.81</v>
      </c>
      <c r="DA102">
        <f>AI102</f>
        <v>1</v>
      </c>
      <c r="DB102">
        <f t="shared" si="29"/>
        <v>0.52</v>
      </c>
      <c r="DC102">
        <f t="shared" si="30"/>
        <v>0</v>
      </c>
      <c r="DD102" t="s">
        <v>3</v>
      </c>
      <c r="DE102" t="s">
        <v>3</v>
      </c>
      <c r="DF102">
        <f t="shared" si="14"/>
        <v>0.53</v>
      </c>
      <c r="DG102">
        <f t="shared" si="15"/>
        <v>0</v>
      </c>
      <c r="DH102">
        <f t="shared" si="16"/>
        <v>0</v>
      </c>
      <c r="DI102">
        <f t="shared" si="17"/>
        <v>0</v>
      </c>
      <c r="DJ102">
        <f>DF102</f>
        <v>0.53</v>
      </c>
      <c r="DK102">
        <v>0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ROW(Source!A131)</f>
        <v>131</v>
      </c>
      <c r="B103">
        <v>1473083510</v>
      </c>
      <c r="C103">
        <v>1473084144</v>
      </c>
      <c r="D103">
        <v>1441819193</v>
      </c>
      <c r="E103">
        <v>15514512</v>
      </c>
      <c r="F103">
        <v>1</v>
      </c>
      <c r="G103">
        <v>15514512</v>
      </c>
      <c r="H103">
        <v>1</v>
      </c>
      <c r="I103" t="s">
        <v>457</v>
      </c>
      <c r="J103" t="s">
        <v>3</v>
      </c>
      <c r="K103" t="s">
        <v>458</v>
      </c>
      <c r="L103">
        <v>1191</v>
      </c>
      <c r="N103">
        <v>1013</v>
      </c>
      <c r="O103" t="s">
        <v>459</v>
      </c>
      <c r="P103" t="s">
        <v>459</v>
      </c>
      <c r="Q103">
        <v>1</v>
      </c>
      <c r="W103">
        <v>0</v>
      </c>
      <c r="X103">
        <v>476480486</v>
      </c>
      <c r="Y103">
        <f t="shared" ref="Y103:Y116" si="31">AT103</f>
        <v>148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M103">
        <v>-2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3</v>
      </c>
      <c r="AT103">
        <v>148</v>
      </c>
      <c r="AU103" t="s">
        <v>3</v>
      </c>
      <c r="AV103">
        <v>1</v>
      </c>
      <c r="AW103">
        <v>2</v>
      </c>
      <c r="AX103">
        <v>1473417942</v>
      </c>
      <c r="AY103">
        <v>1</v>
      </c>
      <c r="AZ103">
        <v>0</v>
      </c>
      <c r="BA103">
        <v>155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U103">
        <f>ROUND(AT103*Source!I131*AH103*AL103,2)</f>
        <v>0</v>
      </c>
      <c r="CV103">
        <f>ROUND(Y103*Source!I131,9)</f>
        <v>148</v>
      </c>
      <c r="CW103">
        <v>0</v>
      </c>
      <c r="CX103">
        <f>ROUND(Y103*Source!I131,9)</f>
        <v>148</v>
      </c>
      <c r="CY103">
        <f>AD103</f>
        <v>0</v>
      </c>
      <c r="CZ103">
        <f>AH103</f>
        <v>0</v>
      </c>
      <c r="DA103">
        <f>AL103</f>
        <v>1</v>
      </c>
      <c r="DB103">
        <f t="shared" ref="DB103:DB116" si="32">ROUND(ROUND(AT103*CZ103,2),6)</f>
        <v>0</v>
      </c>
      <c r="DC103">
        <f t="shared" ref="DC103:DC116" si="33">ROUND(ROUND(AT103*AG103,2),6)</f>
        <v>0</v>
      </c>
      <c r="DD103" t="s">
        <v>3</v>
      </c>
      <c r="DE103" t="s">
        <v>3</v>
      </c>
      <c r="DF103">
        <f t="shared" si="14"/>
        <v>0</v>
      </c>
      <c r="DG103">
        <f t="shared" si="15"/>
        <v>0</v>
      </c>
      <c r="DH103">
        <f t="shared" si="16"/>
        <v>0</v>
      </c>
      <c r="DI103">
        <f t="shared" si="17"/>
        <v>0</v>
      </c>
      <c r="DJ103">
        <f>DI103</f>
        <v>0</v>
      </c>
      <c r="DK103">
        <v>0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ROW(Source!A131)</f>
        <v>131</v>
      </c>
      <c r="B104">
        <v>1473083510</v>
      </c>
      <c r="C104">
        <v>1473084144</v>
      </c>
      <c r="D104">
        <v>1441835475</v>
      </c>
      <c r="E104">
        <v>1</v>
      </c>
      <c r="F104">
        <v>1</v>
      </c>
      <c r="G104">
        <v>15514512</v>
      </c>
      <c r="H104">
        <v>3</v>
      </c>
      <c r="I104" t="s">
        <v>482</v>
      </c>
      <c r="J104" t="s">
        <v>483</v>
      </c>
      <c r="K104" t="s">
        <v>484</v>
      </c>
      <c r="L104">
        <v>1348</v>
      </c>
      <c r="N104">
        <v>1009</v>
      </c>
      <c r="O104" t="s">
        <v>485</v>
      </c>
      <c r="P104" t="s">
        <v>485</v>
      </c>
      <c r="Q104">
        <v>1000</v>
      </c>
      <c r="W104">
        <v>0</v>
      </c>
      <c r="X104">
        <v>438248051</v>
      </c>
      <c r="Y104">
        <f t="shared" si="31"/>
        <v>1.5E-3</v>
      </c>
      <c r="AA104">
        <v>155908.07999999999</v>
      </c>
      <c r="AB104">
        <v>0</v>
      </c>
      <c r="AC104">
        <v>0</v>
      </c>
      <c r="AD104">
        <v>0</v>
      </c>
      <c r="AE104">
        <v>155908.07999999999</v>
      </c>
      <c r="AF104">
        <v>0</v>
      </c>
      <c r="AG104">
        <v>0</v>
      </c>
      <c r="AH104">
        <v>0</v>
      </c>
      <c r="AI104">
        <v>1</v>
      </c>
      <c r="AJ104">
        <v>1</v>
      </c>
      <c r="AK104">
        <v>1</v>
      </c>
      <c r="AL104">
        <v>1</v>
      </c>
      <c r="AM104">
        <v>-2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3</v>
      </c>
      <c r="AT104">
        <v>1.5E-3</v>
      </c>
      <c r="AU104" t="s">
        <v>3</v>
      </c>
      <c r="AV104">
        <v>0</v>
      </c>
      <c r="AW104">
        <v>2</v>
      </c>
      <c r="AX104">
        <v>1473417943</v>
      </c>
      <c r="AY104">
        <v>1</v>
      </c>
      <c r="AZ104">
        <v>0</v>
      </c>
      <c r="BA104">
        <v>156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V104">
        <v>0</v>
      </c>
      <c r="CW104">
        <v>0</v>
      </c>
      <c r="CX104">
        <f>ROUND(Y104*Source!I131,9)</f>
        <v>1.5E-3</v>
      </c>
      <c r="CY104">
        <f t="shared" ref="CY104:CY116" si="34">AA104</f>
        <v>155908.07999999999</v>
      </c>
      <c r="CZ104">
        <f t="shared" ref="CZ104:CZ116" si="35">AE104</f>
        <v>155908.07999999999</v>
      </c>
      <c r="DA104">
        <f t="shared" ref="DA104:DA116" si="36">AI104</f>
        <v>1</v>
      </c>
      <c r="DB104">
        <f t="shared" si="32"/>
        <v>233.86</v>
      </c>
      <c r="DC104">
        <f t="shared" si="33"/>
        <v>0</v>
      </c>
      <c r="DD104" t="s">
        <v>3</v>
      </c>
      <c r="DE104" t="s">
        <v>3</v>
      </c>
      <c r="DF104">
        <f t="shared" si="14"/>
        <v>233.86</v>
      </c>
      <c r="DG104">
        <f t="shared" si="15"/>
        <v>0</v>
      </c>
      <c r="DH104">
        <f t="shared" si="16"/>
        <v>0</v>
      </c>
      <c r="DI104">
        <f t="shared" si="17"/>
        <v>0</v>
      </c>
      <c r="DJ104">
        <f t="shared" ref="DJ104:DJ116" si="37">DF104</f>
        <v>233.86</v>
      </c>
      <c r="DK104">
        <v>0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ROW(Source!A131)</f>
        <v>131</v>
      </c>
      <c r="B105">
        <v>1473083510</v>
      </c>
      <c r="C105">
        <v>1473084144</v>
      </c>
      <c r="D105">
        <v>1441835549</v>
      </c>
      <c r="E105">
        <v>1</v>
      </c>
      <c r="F105">
        <v>1</v>
      </c>
      <c r="G105">
        <v>15514512</v>
      </c>
      <c r="H105">
        <v>3</v>
      </c>
      <c r="I105" t="s">
        <v>486</v>
      </c>
      <c r="J105" t="s">
        <v>487</v>
      </c>
      <c r="K105" t="s">
        <v>488</v>
      </c>
      <c r="L105">
        <v>1348</v>
      </c>
      <c r="N105">
        <v>1009</v>
      </c>
      <c r="O105" t="s">
        <v>485</v>
      </c>
      <c r="P105" t="s">
        <v>485</v>
      </c>
      <c r="Q105">
        <v>1000</v>
      </c>
      <c r="W105">
        <v>0</v>
      </c>
      <c r="X105">
        <v>-2009451208</v>
      </c>
      <c r="Y105">
        <f t="shared" si="31"/>
        <v>2.9999999999999997E-4</v>
      </c>
      <c r="AA105">
        <v>194655.19</v>
      </c>
      <c r="AB105">
        <v>0</v>
      </c>
      <c r="AC105">
        <v>0</v>
      </c>
      <c r="AD105">
        <v>0</v>
      </c>
      <c r="AE105">
        <v>194655.19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M105">
        <v>-2</v>
      </c>
      <c r="AN105">
        <v>0</v>
      </c>
      <c r="AO105">
        <v>1</v>
      </c>
      <c r="AP105">
        <v>1</v>
      </c>
      <c r="AQ105">
        <v>0</v>
      </c>
      <c r="AR105">
        <v>0</v>
      </c>
      <c r="AS105" t="s">
        <v>3</v>
      </c>
      <c r="AT105">
        <v>2.9999999999999997E-4</v>
      </c>
      <c r="AU105" t="s">
        <v>3</v>
      </c>
      <c r="AV105">
        <v>0</v>
      </c>
      <c r="AW105">
        <v>2</v>
      </c>
      <c r="AX105">
        <v>1473417944</v>
      </c>
      <c r="AY105">
        <v>1</v>
      </c>
      <c r="AZ105">
        <v>0</v>
      </c>
      <c r="BA105">
        <v>157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v>0</v>
      </c>
      <c r="CX105">
        <f>ROUND(Y105*Source!I131,9)</f>
        <v>2.9999999999999997E-4</v>
      </c>
      <c r="CY105">
        <f t="shared" si="34"/>
        <v>194655.19</v>
      </c>
      <c r="CZ105">
        <f t="shared" si="35"/>
        <v>194655.19</v>
      </c>
      <c r="DA105">
        <f t="shared" si="36"/>
        <v>1</v>
      </c>
      <c r="DB105">
        <f t="shared" si="32"/>
        <v>58.4</v>
      </c>
      <c r="DC105">
        <f t="shared" si="33"/>
        <v>0</v>
      </c>
      <c r="DD105" t="s">
        <v>3</v>
      </c>
      <c r="DE105" t="s">
        <v>3</v>
      </c>
      <c r="DF105">
        <f t="shared" si="14"/>
        <v>58.4</v>
      </c>
      <c r="DG105">
        <f t="shared" si="15"/>
        <v>0</v>
      </c>
      <c r="DH105">
        <f t="shared" si="16"/>
        <v>0</v>
      </c>
      <c r="DI105">
        <f t="shared" si="17"/>
        <v>0</v>
      </c>
      <c r="DJ105">
        <f t="shared" si="37"/>
        <v>58.4</v>
      </c>
      <c r="DK105">
        <v>0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ROW(Source!A131)</f>
        <v>131</v>
      </c>
      <c r="B106">
        <v>1473083510</v>
      </c>
      <c r="C106">
        <v>1473084144</v>
      </c>
      <c r="D106">
        <v>1441836325</v>
      </c>
      <c r="E106">
        <v>1</v>
      </c>
      <c r="F106">
        <v>1</v>
      </c>
      <c r="G106">
        <v>15514512</v>
      </c>
      <c r="H106">
        <v>3</v>
      </c>
      <c r="I106" t="s">
        <v>489</v>
      </c>
      <c r="J106" t="s">
        <v>490</v>
      </c>
      <c r="K106" t="s">
        <v>491</v>
      </c>
      <c r="L106">
        <v>1348</v>
      </c>
      <c r="N106">
        <v>1009</v>
      </c>
      <c r="O106" t="s">
        <v>485</v>
      </c>
      <c r="P106" t="s">
        <v>485</v>
      </c>
      <c r="Q106">
        <v>1000</v>
      </c>
      <c r="W106">
        <v>0</v>
      </c>
      <c r="X106">
        <v>-1093051030</v>
      </c>
      <c r="Y106">
        <f t="shared" si="31"/>
        <v>1.6999999999999999E-3</v>
      </c>
      <c r="AA106">
        <v>108798.39999999999</v>
      </c>
      <c r="AB106">
        <v>0</v>
      </c>
      <c r="AC106">
        <v>0</v>
      </c>
      <c r="AD106">
        <v>0</v>
      </c>
      <c r="AE106">
        <v>108798.39999999999</v>
      </c>
      <c r="AF106">
        <v>0</v>
      </c>
      <c r="AG106">
        <v>0</v>
      </c>
      <c r="AH106">
        <v>0</v>
      </c>
      <c r="AI106">
        <v>1</v>
      </c>
      <c r="AJ106">
        <v>1</v>
      </c>
      <c r="AK106">
        <v>1</v>
      </c>
      <c r="AL106">
        <v>1</v>
      </c>
      <c r="AM106">
        <v>-2</v>
      </c>
      <c r="AN106">
        <v>0</v>
      </c>
      <c r="AO106">
        <v>1</v>
      </c>
      <c r="AP106">
        <v>1</v>
      </c>
      <c r="AQ106">
        <v>0</v>
      </c>
      <c r="AR106">
        <v>0</v>
      </c>
      <c r="AS106" t="s">
        <v>3</v>
      </c>
      <c r="AT106">
        <v>1.6999999999999999E-3</v>
      </c>
      <c r="AU106" t="s">
        <v>3</v>
      </c>
      <c r="AV106">
        <v>0</v>
      </c>
      <c r="AW106">
        <v>2</v>
      </c>
      <c r="AX106">
        <v>1473417945</v>
      </c>
      <c r="AY106">
        <v>1</v>
      </c>
      <c r="AZ106">
        <v>0</v>
      </c>
      <c r="BA106">
        <v>158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V106">
        <v>0</v>
      </c>
      <c r="CW106">
        <v>0</v>
      </c>
      <c r="CX106">
        <f>ROUND(Y106*Source!I131,9)</f>
        <v>1.6999999999999999E-3</v>
      </c>
      <c r="CY106">
        <f t="shared" si="34"/>
        <v>108798.39999999999</v>
      </c>
      <c r="CZ106">
        <f t="shared" si="35"/>
        <v>108798.39999999999</v>
      </c>
      <c r="DA106">
        <f t="shared" si="36"/>
        <v>1</v>
      </c>
      <c r="DB106">
        <f t="shared" si="32"/>
        <v>184.96</v>
      </c>
      <c r="DC106">
        <f t="shared" si="33"/>
        <v>0</v>
      </c>
      <c r="DD106" t="s">
        <v>3</v>
      </c>
      <c r="DE106" t="s">
        <v>3</v>
      </c>
      <c r="DF106">
        <f t="shared" si="14"/>
        <v>184.96</v>
      </c>
      <c r="DG106">
        <f t="shared" si="15"/>
        <v>0</v>
      </c>
      <c r="DH106">
        <f t="shared" si="16"/>
        <v>0</v>
      </c>
      <c r="DI106">
        <f t="shared" si="17"/>
        <v>0</v>
      </c>
      <c r="DJ106">
        <f t="shared" si="37"/>
        <v>184.96</v>
      </c>
      <c r="DK106">
        <v>0</v>
      </c>
      <c r="DL106" t="s">
        <v>3</v>
      </c>
      <c r="DM106">
        <v>0</v>
      </c>
      <c r="DN106" t="s">
        <v>3</v>
      </c>
      <c r="DO106">
        <v>0</v>
      </c>
    </row>
    <row r="107" spans="1:119" x14ac:dyDescent="0.2">
      <c r="A107">
        <f>ROW(Source!A131)</f>
        <v>131</v>
      </c>
      <c r="B107">
        <v>1473083510</v>
      </c>
      <c r="C107">
        <v>1473084144</v>
      </c>
      <c r="D107">
        <v>1441838531</v>
      </c>
      <c r="E107">
        <v>1</v>
      </c>
      <c r="F107">
        <v>1</v>
      </c>
      <c r="G107">
        <v>15514512</v>
      </c>
      <c r="H107">
        <v>3</v>
      </c>
      <c r="I107" t="s">
        <v>492</v>
      </c>
      <c r="J107" t="s">
        <v>493</v>
      </c>
      <c r="K107" t="s">
        <v>494</v>
      </c>
      <c r="L107">
        <v>1348</v>
      </c>
      <c r="N107">
        <v>1009</v>
      </c>
      <c r="O107" t="s">
        <v>485</v>
      </c>
      <c r="P107" t="s">
        <v>485</v>
      </c>
      <c r="Q107">
        <v>1000</v>
      </c>
      <c r="W107">
        <v>0</v>
      </c>
      <c r="X107">
        <v>1694696001</v>
      </c>
      <c r="Y107">
        <f t="shared" si="31"/>
        <v>1.1000000000000001E-3</v>
      </c>
      <c r="AA107">
        <v>370783.55</v>
      </c>
      <c r="AB107">
        <v>0</v>
      </c>
      <c r="AC107">
        <v>0</v>
      </c>
      <c r="AD107">
        <v>0</v>
      </c>
      <c r="AE107">
        <v>370783.55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M107">
        <v>-2</v>
      </c>
      <c r="AN107">
        <v>0</v>
      </c>
      <c r="AO107">
        <v>1</v>
      </c>
      <c r="AP107">
        <v>1</v>
      </c>
      <c r="AQ107">
        <v>0</v>
      </c>
      <c r="AR107">
        <v>0</v>
      </c>
      <c r="AS107" t="s">
        <v>3</v>
      </c>
      <c r="AT107">
        <v>1.1000000000000001E-3</v>
      </c>
      <c r="AU107" t="s">
        <v>3</v>
      </c>
      <c r="AV107">
        <v>0</v>
      </c>
      <c r="AW107">
        <v>2</v>
      </c>
      <c r="AX107">
        <v>1473417946</v>
      </c>
      <c r="AY107">
        <v>1</v>
      </c>
      <c r="AZ107">
        <v>0</v>
      </c>
      <c r="BA107">
        <v>159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V107">
        <v>0</v>
      </c>
      <c r="CW107">
        <v>0</v>
      </c>
      <c r="CX107">
        <f>ROUND(Y107*Source!I131,9)</f>
        <v>1.1000000000000001E-3</v>
      </c>
      <c r="CY107">
        <f t="shared" si="34"/>
        <v>370783.55</v>
      </c>
      <c r="CZ107">
        <f t="shared" si="35"/>
        <v>370783.55</v>
      </c>
      <c r="DA107">
        <f t="shared" si="36"/>
        <v>1</v>
      </c>
      <c r="DB107">
        <f t="shared" si="32"/>
        <v>407.86</v>
      </c>
      <c r="DC107">
        <f t="shared" si="33"/>
        <v>0</v>
      </c>
      <c r="DD107" t="s">
        <v>3</v>
      </c>
      <c r="DE107" t="s">
        <v>3</v>
      </c>
      <c r="DF107">
        <f t="shared" si="14"/>
        <v>407.86</v>
      </c>
      <c r="DG107">
        <f t="shared" si="15"/>
        <v>0</v>
      </c>
      <c r="DH107">
        <f t="shared" si="16"/>
        <v>0</v>
      </c>
      <c r="DI107">
        <f t="shared" si="17"/>
        <v>0</v>
      </c>
      <c r="DJ107">
        <f t="shared" si="37"/>
        <v>407.86</v>
      </c>
      <c r="DK107">
        <v>0</v>
      </c>
      <c r="DL107" t="s">
        <v>3</v>
      </c>
      <c r="DM107">
        <v>0</v>
      </c>
      <c r="DN107" t="s">
        <v>3</v>
      </c>
      <c r="DO107">
        <v>0</v>
      </c>
    </row>
    <row r="108" spans="1:119" x14ac:dyDescent="0.2">
      <c r="A108">
        <f>ROW(Source!A131)</f>
        <v>131</v>
      </c>
      <c r="B108">
        <v>1473083510</v>
      </c>
      <c r="C108">
        <v>1473084144</v>
      </c>
      <c r="D108">
        <v>1441838759</v>
      </c>
      <c r="E108">
        <v>1</v>
      </c>
      <c r="F108">
        <v>1</v>
      </c>
      <c r="G108">
        <v>15514512</v>
      </c>
      <c r="H108">
        <v>3</v>
      </c>
      <c r="I108" t="s">
        <v>495</v>
      </c>
      <c r="J108" t="s">
        <v>496</v>
      </c>
      <c r="K108" t="s">
        <v>497</v>
      </c>
      <c r="L108">
        <v>1348</v>
      </c>
      <c r="N108">
        <v>1009</v>
      </c>
      <c r="O108" t="s">
        <v>485</v>
      </c>
      <c r="P108" t="s">
        <v>485</v>
      </c>
      <c r="Q108">
        <v>1000</v>
      </c>
      <c r="W108">
        <v>0</v>
      </c>
      <c r="X108">
        <v>-1635103781</v>
      </c>
      <c r="Y108">
        <f t="shared" si="31"/>
        <v>1.8E-3</v>
      </c>
      <c r="AA108">
        <v>1590701.16</v>
      </c>
      <c r="AB108">
        <v>0</v>
      </c>
      <c r="AC108">
        <v>0</v>
      </c>
      <c r="AD108">
        <v>0</v>
      </c>
      <c r="AE108">
        <v>1590701.16</v>
      </c>
      <c r="AF108">
        <v>0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M108">
        <v>-2</v>
      </c>
      <c r="AN108">
        <v>0</v>
      </c>
      <c r="AO108">
        <v>1</v>
      </c>
      <c r="AP108">
        <v>1</v>
      </c>
      <c r="AQ108">
        <v>0</v>
      </c>
      <c r="AR108">
        <v>0</v>
      </c>
      <c r="AS108" t="s">
        <v>3</v>
      </c>
      <c r="AT108">
        <v>1.8E-3</v>
      </c>
      <c r="AU108" t="s">
        <v>3</v>
      </c>
      <c r="AV108">
        <v>0</v>
      </c>
      <c r="AW108">
        <v>2</v>
      </c>
      <c r="AX108">
        <v>1473417947</v>
      </c>
      <c r="AY108">
        <v>1</v>
      </c>
      <c r="AZ108">
        <v>0</v>
      </c>
      <c r="BA108">
        <v>160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V108">
        <v>0</v>
      </c>
      <c r="CW108">
        <v>0</v>
      </c>
      <c r="CX108">
        <f>ROUND(Y108*Source!I131,9)</f>
        <v>1.8E-3</v>
      </c>
      <c r="CY108">
        <f t="shared" si="34"/>
        <v>1590701.16</v>
      </c>
      <c r="CZ108">
        <f t="shared" si="35"/>
        <v>1590701.16</v>
      </c>
      <c r="DA108">
        <f t="shared" si="36"/>
        <v>1</v>
      </c>
      <c r="DB108">
        <f t="shared" si="32"/>
        <v>2863.26</v>
      </c>
      <c r="DC108">
        <f t="shared" si="33"/>
        <v>0</v>
      </c>
      <c r="DD108" t="s">
        <v>3</v>
      </c>
      <c r="DE108" t="s">
        <v>3</v>
      </c>
      <c r="DF108">
        <f t="shared" si="14"/>
        <v>2863.26</v>
      </c>
      <c r="DG108">
        <f t="shared" si="15"/>
        <v>0</v>
      </c>
      <c r="DH108">
        <f t="shared" si="16"/>
        <v>0</v>
      </c>
      <c r="DI108">
        <f t="shared" si="17"/>
        <v>0</v>
      </c>
      <c r="DJ108">
        <f t="shared" si="37"/>
        <v>2863.26</v>
      </c>
      <c r="DK108">
        <v>0</v>
      </c>
      <c r="DL108" t="s">
        <v>3</v>
      </c>
      <c r="DM108">
        <v>0</v>
      </c>
      <c r="DN108" t="s">
        <v>3</v>
      </c>
      <c r="DO108">
        <v>0</v>
      </c>
    </row>
    <row r="109" spans="1:119" x14ac:dyDescent="0.2">
      <c r="A109">
        <f>ROW(Source!A131)</f>
        <v>131</v>
      </c>
      <c r="B109">
        <v>1473083510</v>
      </c>
      <c r="C109">
        <v>1473084144</v>
      </c>
      <c r="D109">
        <v>1441834635</v>
      </c>
      <c r="E109">
        <v>1</v>
      </c>
      <c r="F109">
        <v>1</v>
      </c>
      <c r="G109">
        <v>15514512</v>
      </c>
      <c r="H109">
        <v>3</v>
      </c>
      <c r="I109" t="s">
        <v>498</v>
      </c>
      <c r="J109" t="s">
        <v>499</v>
      </c>
      <c r="K109" t="s">
        <v>500</v>
      </c>
      <c r="L109">
        <v>1339</v>
      </c>
      <c r="N109">
        <v>1007</v>
      </c>
      <c r="O109" t="s">
        <v>105</v>
      </c>
      <c r="P109" t="s">
        <v>105</v>
      </c>
      <c r="Q109">
        <v>1</v>
      </c>
      <c r="W109">
        <v>0</v>
      </c>
      <c r="X109">
        <v>-389859187</v>
      </c>
      <c r="Y109">
        <f t="shared" si="31"/>
        <v>2.4</v>
      </c>
      <c r="AA109">
        <v>103.4</v>
      </c>
      <c r="AB109">
        <v>0</v>
      </c>
      <c r="AC109">
        <v>0</v>
      </c>
      <c r="AD109">
        <v>0</v>
      </c>
      <c r="AE109">
        <v>103.4</v>
      </c>
      <c r="AF109">
        <v>0</v>
      </c>
      <c r="AG109">
        <v>0</v>
      </c>
      <c r="AH109">
        <v>0</v>
      </c>
      <c r="AI109">
        <v>1</v>
      </c>
      <c r="AJ109">
        <v>1</v>
      </c>
      <c r="AK109">
        <v>1</v>
      </c>
      <c r="AL109">
        <v>1</v>
      </c>
      <c r="AM109">
        <v>-2</v>
      </c>
      <c r="AN109">
        <v>0</v>
      </c>
      <c r="AO109">
        <v>1</v>
      </c>
      <c r="AP109">
        <v>1</v>
      </c>
      <c r="AQ109">
        <v>0</v>
      </c>
      <c r="AR109">
        <v>0</v>
      </c>
      <c r="AS109" t="s">
        <v>3</v>
      </c>
      <c r="AT109">
        <v>2.4</v>
      </c>
      <c r="AU109" t="s">
        <v>3</v>
      </c>
      <c r="AV109">
        <v>0</v>
      </c>
      <c r="AW109">
        <v>2</v>
      </c>
      <c r="AX109">
        <v>1473417948</v>
      </c>
      <c r="AY109">
        <v>1</v>
      </c>
      <c r="AZ109">
        <v>0</v>
      </c>
      <c r="BA109">
        <v>161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V109">
        <v>0</v>
      </c>
      <c r="CW109">
        <v>0</v>
      </c>
      <c r="CX109">
        <f>ROUND(Y109*Source!I131,9)</f>
        <v>2.4</v>
      </c>
      <c r="CY109">
        <f t="shared" si="34"/>
        <v>103.4</v>
      </c>
      <c r="CZ109">
        <f t="shared" si="35"/>
        <v>103.4</v>
      </c>
      <c r="DA109">
        <f t="shared" si="36"/>
        <v>1</v>
      </c>
      <c r="DB109">
        <f t="shared" si="32"/>
        <v>248.16</v>
      </c>
      <c r="DC109">
        <f t="shared" si="33"/>
        <v>0</v>
      </c>
      <c r="DD109" t="s">
        <v>3</v>
      </c>
      <c r="DE109" t="s">
        <v>3</v>
      </c>
      <c r="DF109">
        <f t="shared" si="14"/>
        <v>248.16</v>
      </c>
      <c r="DG109">
        <f t="shared" si="15"/>
        <v>0</v>
      </c>
      <c r="DH109">
        <f t="shared" si="16"/>
        <v>0</v>
      </c>
      <c r="DI109">
        <f t="shared" si="17"/>
        <v>0</v>
      </c>
      <c r="DJ109">
        <f t="shared" si="37"/>
        <v>248.16</v>
      </c>
      <c r="DK109">
        <v>0</v>
      </c>
      <c r="DL109" t="s">
        <v>3</v>
      </c>
      <c r="DM109">
        <v>0</v>
      </c>
      <c r="DN109" t="s">
        <v>3</v>
      </c>
      <c r="DO109">
        <v>0</v>
      </c>
    </row>
    <row r="110" spans="1:119" x14ac:dyDescent="0.2">
      <c r="A110">
        <f>ROW(Source!A131)</f>
        <v>131</v>
      </c>
      <c r="B110">
        <v>1473083510</v>
      </c>
      <c r="C110">
        <v>1473084144</v>
      </c>
      <c r="D110">
        <v>1441834627</v>
      </c>
      <c r="E110">
        <v>1</v>
      </c>
      <c r="F110">
        <v>1</v>
      </c>
      <c r="G110">
        <v>15514512</v>
      </c>
      <c r="H110">
        <v>3</v>
      </c>
      <c r="I110" t="s">
        <v>501</v>
      </c>
      <c r="J110" t="s">
        <v>502</v>
      </c>
      <c r="K110" t="s">
        <v>503</v>
      </c>
      <c r="L110">
        <v>1339</v>
      </c>
      <c r="N110">
        <v>1007</v>
      </c>
      <c r="O110" t="s">
        <v>105</v>
      </c>
      <c r="P110" t="s">
        <v>105</v>
      </c>
      <c r="Q110">
        <v>1</v>
      </c>
      <c r="W110">
        <v>0</v>
      </c>
      <c r="X110">
        <v>709656040</v>
      </c>
      <c r="Y110">
        <f t="shared" si="31"/>
        <v>1.2</v>
      </c>
      <c r="AA110">
        <v>875.46</v>
      </c>
      <c r="AB110">
        <v>0</v>
      </c>
      <c r="AC110">
        <v>0</v>
      </c>
      <c r="AD110">
        <v>0</v>
      </c>
      <c r="AE110">
        <v>875.46</v>
      </c>
      <c r="AF110">
        <v>0</v>
      </c>
      <c r="AG110">
        <v>0</v>
      </c>
      <c r="AH110">
        <v>0</v>
      </c>
      <c r="AI110">
        <v>1</v>
      </c>
      <c r="AJ110">
        <v>1</v>
      </c>
      <c r="AK110">
        <v>1</v>
      </c>
      <c r="AL110">
        <v>1</v>
      </c>
      <c r="AM110">
        <v>-2</v>
      </c>
      <c r="AN110">
        <v>0</v>
      </c>
      <c r="AO110">
        <v>1</v>
      </c>
      <c r="AP110">
        <v>1</v>
      </c>
      <c r="AQ110">
        <v>0</v>
      </c>
      <c r="AR110">
        <v>0</v>
      </c>
      <c r="AS110" t="s">
        <v>3</v>
      </c>
      <c r="AT110">
        <v>1.2</v>
      </c>
      <c r="AU110" t="s">
        <v>3</v>
      </c>
      <c r="AV110">
        <v>0</v>
      </c>
      <c r="AW110">
        <v>2</v>
      </c>
      <c r="AX110">
        <v>1473417949</v>
      </c>
      <c r="AY110">
        <v>1</v>
      </c>
      <c r="AZ110">
        <v>0</v>
      </c>
      <c r="BA110">
        <v>162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V110">
        <v>0</v>
      </c>
      <c r="CW110">
        <v>0</v>
      </c>
      <c r="CX110">
        <f>ROUND(Y110*Source!I131,9)</f>
        <v>1.2</v>
      </c>
      <c r="CY110">
        <f t="shared" si="34"/>
        <v>875.46</v>
      </c>
      <c r="CZ110">
        <f t="shared" si="35"/>
        <v>875.46</v>
      </c>
      <c r="DA110">
        <f t="shared" si="36"/>
        <v>1</v>
      </c>
      <c r="DB110">
        <f t="shared" si="32"/>
        <v>1050.55</v>
      </c>
      <c r="DC110">
        <f t="shared" si="33"/>
        <v>0</v>
      </c>
      <c r="DD110" t="s">
        <v>3</v>
      </c>
      <c r="DE110" t="s">
        <v>3</v>
      </c>
      <c r="DF110">
        <f t="shared" si="14"/>
        <v>1050.55</v>
      </c>
      <c r="DG110">
        <f t="shared" si="15"/>
        <v>0</v>
      </c>
      <c r="DH110">
        <f t="shared" si="16"/>
        <v>0</v>
      </c>
      <c r="DI110">
        <f t="shared" si="17"/>
        <v>0</v>
      </c>
      <c r="DJ110">
        <f t="shared" si="37"/>
        <v>1050.55</v>
      </c>
      <c r="DK110">
        <v>0</v>
      </c>
      <c r="DL110" t="s">
        <v>3</v>
      </c>
      <c r="DM110">
        <v>0</v>
      </c>
      <c r="DN110" t="s">
        <v>3</v>
      </c>
      <c r="DO110">
        <v>0</v>
      </c>
    </row>
    <row r="111" spans="1:119" x14ac:dyDescent="0.2">
      <c r="A111">
        <f>ROW(Source!A131)</f>
        <v>131</v>
      </c>
      <c r="B111">
        <v>1473083510</v>
      </c>
      <c r="C111">
        <v>1473084144</v>
      </c>
      <c r="D111">
        <v>1441834671</v>
      </c>
      <c r="E111">
        <v>1</v>
      </c>
      <c r="F111">
        <v>1</v>
      </c>
      <c r="G111">
        <v>15514512</v>
      </c>
      <c r="H111">
        <v>3</v>
      </c>
      <c r="I111" t="s">
        <v>504</v>
      </c>
      <c r="J111" t="s">
        <v>505</v>
      </c>
      <c r="K111" t="s">
        <v>506</v>
      </c>
      <c r="L111">
        <v>1348</v>
      </c>
      <c r="N111">
        <v>1009</v>
      </c>
      <c r="O111" t="s">
        <v>485</v>
      </c>
      <c r="P111" t="s">
        <v>485</v>
      </c>
      <c r="Q111">
        <v>1000</v>
      </c>
      <c r="W111">
        <v>0</v>
      </c>
      <c r="X111">
        <v>-19071303</v>
      </c>
      <c r="Y111">
        <f t="shared" si="31"/>
        <v>1.6999999999999999E-3</v>
      </c>
      <c r="AA111">
        <v>184462.17</v>
      </c>
      <c r="AB111">
        <v>0</v>
      </c>
      <c r="AC111">
        <v>0</v>
      </c>
      <c r="AD111">
        <v>0</v>
      </c>
      <c r="AE111">
        <v>184462.17</v>
      </c>
      <c r="AF111">
        <v>0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M111">
        <v>-2</v>
      </c>
      <c r="AN111">
        <v>0</v>
      </c>
      <c r="AO111">
        <v>1</v>
      </c>
      <c r="AP111">
        <v>1</v>
      </c>
      <c r="AQ111">
        <v>0</v>
      </c>
      <c r="AR111">
        <v>0</v>
      </c>
      <c r="AS111" t="s">
        <v>3</v>
      </c>
      <c r="AT111">
        <v>1.6999999999999999E-3</v>
      </c>
      <c r="AU111" t="s">
        <v>3</v>
      </c>
      <c r="AV111">
        <v>0</v>
      </c>
      <c r="AW111">
        <v>2</v>
      </c>
      <c r="AX111">
        <v>1473417950</v>
      </c>
      <c r="AY111">
        <v>1</v>
      </c>
      <c r="AZ111">
        <v>0</v>
      </c>
      <c r="BA111">
        <v>163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V111">
        <v>0</v>
      </c>
      <c r="CW111">
        <v>0</v>
      </c>
      <c r="CX111">
        <f>ROUND(Y111*Source!I131,9)</f>
        <v>1.6999999999999999E-3</v>
      </c>
      <c r="CY111">
        <f t="shared" si="34"/>
        <v>184462.17</v>
      </c>
      <c r="CZ111">
        <f t="shared" si="35"/>
        <v>184462.17</v>
      </c>
      <c r="DA111">
        <f t="shared" si="36"/>
        <v>1</v>
      </c>
      <c r="DB111">
        <f t="shared" si="32"/>
        <v>313.58999999999997</v>
      </c>
      <c r="DC111">
        <f t="shared" si="33"/>
        <v>0</v>
      </c>
      <c r="DD111" t="s">
        <v>3</v>
      </c>
      <c r="DE111" t="s">
        <v>3</v>
      </c>
      <c r="DF111">
        <f t="shared" si="14"/>
        <v>313.58999999999997</v>
      </c>
      <c r="DG111">
        <f t="shared" si="15"/>
        <v>0</v>
      </c>
      <c r="DH111">
        <f t="shared" si="16"/>
        <v>0</v>
      </c>
      <c r="DI111">
        <f t="shared" si="17"/>
        <v>0</v>
      </c>
      <c r="DJ111">
        <f t="shared" si="37"/>
        <v>313.58999999999997</v>
      </c>
      <c r="DK111">
        <v>0</v>
      </c>
      <c r="DL111" t="s">
        <v>3</v>
      </c>
      <c r="DM111">
        <v>0</v>
      </c>
      <c r="DN111" t="s">
        <v>3</v>
      </c>
      <c r="DO111">
        <v>0</v>
      </c>
    </row>
    <row r="112" spans="1:119" x14ac:dyDescent="0.2">
      <c r="A112">
        <f>ROW(Source!A131)</f>
        <v>131</v>
      </c>
      <c r="B112">
        <v>1473083510</v>
      </c>
      <c r="C112">
        <v>1473084144</v>
      </c>
      <c r="D112">
        <v>1441834634</v>
      </c>
      <c r="E112">
        <v>1</v>
      </c>
      <c r="F112">
        <v>1</v>
      </c>
      <c r="G112">
        <v>15514512</v>
      </c>
      <c r="H112">
        <v>3</v>
      </c>
      <c r="I112" t="s">
        <v>507</v>
      </c>
      <c r="J112" t="s">
        <v>508</v>
      </c>
      <c r="K112" t="s">
        <v>509</v>
      </c>
      <c r="L112">
        <v>1348</v>
      </c>
      <c r="N112">
        <v>1009</v>
      </c>
      <c r="O112" t="s">
        <v>485</v>
      </c>
      <c r="P112" t="s">
        <v>485</v>
      </c>
      <c r="Q112">
        <v>1000</v>
      </c>
      <c r="W112">
        <v>0</v>
      </c>
      <c r="X112">
        <v>1869974630</v>
      </c>
      <c r="Y112">
        <f t="shared" si="31"/>
        <v>1E-3</v>
      </c>
      <c r="AA112">
        <v>88053.759999999995</v>
      </c>
      <c r="AB112">
        <v>0</v>
      </c>
      <c r="AC112">
        <v>0</v>
      </c>
      <c r="AD112">
        <v>0</v>
      </c>
      <c r="AE112">
        <v>88053.759999999995</v>
      </c>
      <c r="AF112">
        <v>0</v>
      </c>
      <c r="AG112">
        <v>0</v>
      </c>
      <c r="AH112">
        <v>0</v>
      </c>
      <c r="AI112">
        <v>1</v>
      </c>
      <c r="AJ112">
        <v>1</v>
      </c>
      <c r="AK112">
        <v>1</v>
      </c>
      <c r="AL112">
        <v>1</v>
      </c>
      <c r="AM112">
        <v>-2</v>
      </c>
      <c r="AN112">
        <v>0</v>
      </c>
      <c r="AO112">
        <v>1</v>
      </c>
      <c r="AP112">
        <v>1</v>
      </c>
      <c r="AQ112">
        <v>0</v>
      </c>
      <c r="AR112">
        <v>0</v>
      </c>
      <c r="AS112" t="s">
        <v>3</v>
      </c>
      <c r="AT112">
        <v>1E-3</v>
      </c>
      <c r="AU112" t="s">
        <v>3</v>
      </c>
      <c r="AV112">
        <v>0</v>
      </c>
      <c r="AW112">
        <v>2</v>
      </c>
      <c r="AX112">
        <v>1473417951</v>
      </c>
      <c r="AY112">
        <v>1</v>
      </c>
      <c r="AZ112">
        <v>0</v>
      </c>
      <c r="BA112">
        <v>164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V112">
        <v>0</v>
      </c>
      <c r="CW112">
        <v>0</v>
      </c>
      <c r="CX112">
        <f>ROUND(Y112*Source!I131,9)</f>
        <v>1E-3</v>
      </c>
      <c r="CY112">
        <f t="shared" si="34"/>
        <v>88053.759999999995</v>
      </c>
      <c r="CZ112">
        <f t="shared" si="35"/>
        <v>88053.759999999995</v>
      </c>
      <c r="DA112">
        <f t="shared" si="36"/>
        <v>1</v>
      </c>
      <c r="DB112">
        <f t="shared" si="32"/>
        <v>88.05</v>
      </c>
      <c r="DC112">
        <f t="shared" si="33"/>
        <v>0</v>
      </c>
      <c r="DD112" t="s">
        <v>3</v>
      </c>
      <c r="DE112" t="s">
        <v>3</v>
      </c>
      <c r="DF112">
        <f t="shared" si="14"/>
        <v>88.05</v>
      </c>
      <c r="DG112">
        <f t="shared" si="15"/>
        <v>0</v>
      </c>
      <c r="DH112">
        <f t="shared" si="16"/>
        <v>0</v>
      </c>
      <c r="DI112">
        <f t="shared" si="17"/>
        <v>0</v>
      </c>
      <c r="DJ112">
        <f t="shared" si="37"/>
        <v>88.05</v>
      </c>
      <c r="DK112">
        <v>0</v>
      </c>
      <c r="DL112" t="s">
        <v>3</v>
      </c>
      <c r="DM112">
        <v>0</v>
      </c>
      <c r="DN112" t="s">
        <v>3</v>
      </c>
      <c r="DO112">
        <v>0</v>
      </c>
    </row>
    <row r="113" spans="1:119" x14ac:dyDescent="0.2">
      <c r="A113">
        <f>ROW(Source!A131)</f>
        <v>131</v>
      </c>
      <c r="B113">
        <v>1473083510</v>
      </c>
      <c r="C113">
        <v>1473084144</v>
      </c>
      <c r="D113">
        <v>1441834836</v>
      </c>
      <c r="E113">
        <v>1</v>
      </c>
      <c r="F113">
        <v>1</v>
      </c>
      <c r="G113">
        <v>15514512</v>
      </c>
      <c r="H113">
        <v>3</v>
      </c>
      <c r="I113" t="s">
        <v>510</v>
      </c>
      <c r="J113" t="s">
        <v>511</v>
      </c>
      <c r="K113" t="s">
        <v>512</v>
      </c>
      <c r="L113">
        <v>1348</v>
      </c>
      <c r="N113">
        <v>1009</v>
      </c>
      <c r="O113" t="s">
        <v>485</v>
      </c>
      <c r="P113" t="s">
        <v>485</v>
      </c>
      <c r="Q113">
        <v>1000</v>
      </c>
      <c r="W113">
        <v>0</v>
      </c>
      <c r="X113">
        <v>1434651514</v>
      </c>
      <c r="Y113">
        <f t="shared" si="31"/>
        <v>7.4799999999999997E-3</v>
      </c>
      <c r="AA113">
        <v>93194.67</v>
      </c>
      <c r="AB113">
        <v>0</v>
      </c>
      <c r="AC113">
        <v>0</v>
      </c>
      <c r="AD113">
        <v>0</v>
      </c>
      <c r="AE113">
        <v>93194.67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M113">
        <v>-2</v>
      </c>
      <c r="AN113">
        <v>0</v>
      </c>
      <c r="AO113">
        <v>1</v>
      </c>
      <c r="AP113">
        <v>1</v>
      </c>
      <c r="AQ113">
        <v>0</v>
      </c>
      <c r="AR113">
        <v>0</v>
      </c>
      <c r="AS113" t="s">
        <v>3</v>
      </c>
      <c r="AT113">
        <v>7.4799999999999997E-3</v>
      </c>
      <c r="AU113" t="s">
        <v>3</v>
      </c>
      <c r="AV113">
        <v>0</v>
      </c>
      <c r="AW113">
        <v>2</v>
      </c>
      <c r="AX113">
        <v>1473417952</v>
      </c>
      <c r="AY113">
        <v>1</v>
      </c>
      <c r="AZ113">
        <v>0</v>
      </c>
      <c r="BA113">
        <v>165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V113">
        <v>0</v>
      </c>
      <c r="CW113">
        <v>0</v>
      </c>
      <c r="CX113">
        <f>ROUND(Y113*Source!I131,9)</f>
        <v>7.4799999999999997E-3</v>
      </c>
      <c r="CY113">
        <f t="shared" si="34"/>
        <v>93194.67</v>
      </c>
      <c r="CZ113">
        <f t="shared" si="35"/>
        <v>93194.67</v>
      </c>
      <c r="DA113">
        <f t="shared" si="36"/>
        <v>1</v>
      </c>
      <c r="DB113">
        <f t="shared" si="32"/>
        <v>697.1</v>
      </c>
      <c r="DC113">
        <f t="shared" si="33"/>
        <v>0</v>
      </c>
      <c r="DD113" t="s">
        <v>3</v>
      </c>
      <c r="DE113" t="s">
        <v>3</v>
      </c>
      <c r="DF113">
        <f t="shared" si="14"/>
        <v>697.1</v>
      </c>
      <c r="DG113">
        <f t="shared" si="15"/>
        <v>0</v>
      </c>
      <c r="DH113">
        <f t="shared" si="16"/>
        <v>0</v>
      </c>
      <c r="DI113">
        <f t="shared" si="17"/>
        <v>0</v>
      </c>
      <c r="DJ113">
        <f t="shared" si="37"/>
        <v>697.1</v>
      </c>
      <c r="DK113">
        <v>0</v>
      </c>
      <c r="DL113" t="s">
        <v>3</v>
      </c>
      <c r="DM113">
        <v>0</v>
      </c>
      <c r="DN113" t="s">
        <v>3</v>
      </c>
      <c r="DO113">
        <v>0</v>
      </c>
    </row>
    <row r="114" spans="1:119" x14ac:dyDescent="0.2">
      <c r="A114">
        <f>ROW(Source!A131)</f>
        <v>131</v>
      </c>
      <c r="B114">
        <v>1473083510</v>
      </c>
      <c r="C114">
        <v>1473084144</v>
      </c>
      <c r="D114">
        <v>1441834853</v>
      </c>
      <c r="E114">
        <v>1</v>
      </c>
      <c r="F114">
        <v>1</v>
      </c>
      <c r="G114">
        <v>15514512</v>
      </c>
      <c r="H114">
        <v>3</v>
      </c>
      <c r="I114" t="s">
        <v>513</v>
      </c>
      <c r="J114" t="s">
        <v>514</v>
      </c>
      <c r="K114" t="s">
        <v>515</v>
      </c>
      <c r="L114">
        <v>1348</v>
      </c>
      <c r="N114">
        <v>1009</v>
      </c>
      <c r="O114" t="s">
        <v>485</v>
      </c>
      <c r="P114" t="s">
        <v>485</v>
      </c>
      <c r="Q114">
        <v>1000</v>
      </c>
      <c r="W114">
        <v>0</v>
      </c>
      <c r="X114">
        <v>-1847698748</v>
      </c>
      <c r="Y114">
        <f t="shared" si="31"/>
        <v>2.8E-3</v>
      </c>
      <c r="AA114">
        <v>78065.73</v>
      </c>
      <c r="AB114">
        <v>0</v>
      </c>
      <c r="AC114">
        <v>0</v>
      </c>
      <c r="AD114">
        <v>0</v>
      </c>
      <c r="AE114">
        <v>78065.73</v>
      </c>
      <c r="AF114">
        <v>0</v>
      </c>
      <c r="AG114">
        <v>0</v>
      </c>
      <c r="AH114">
        <v>0</v>
      </c>
      <c r="AI114">
        <v>1</v>
      </c>
      <c r="AJ114">
        <v>1</v>
      </c>
      <c r="AK114">
        <v>1</v>
      </c>
      <c r="AL114">
        <v>1</v>
      </c>
      <c r="AM114">
        <v>-2</v>
      </c>
      <c r="AN114">
        <v>0</v>
      </c>
      <c r="AO114">
        <v>1</v>
      </c>
      <c r="AP114">
        <v>1</v>
      </c>
      <c r="AQ114">
        <v>0</v>
      </c>
      <c r="AR114">
        <v>0</v>
      </c>
      <c r="AS114" t="s">
        <v>3</v>
      </c>
      <c r="AT114">
        <v>2.8E-3</v>
      </c>
      <c r="AU114" t="s">
        <v>3</v>
      </c>
      <c r="AV114">
        <v>0</v>
      </c>
      <c r="AW114">
        <v>2</v>
      </c>
      <c r="AX114">
        <v>1473417953</v>
      </c>
      <c r="AY114">
        <v>1</v>
      </c>
      <c r="AZ114">
        <v>0</v>
      </c>
      <c r="BA114">
        <v>166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V114">
        <v>0</v>
      </c>
      <c r="CW114">
        <v>0</v>
      </c>
      <c r="CX114">
        <f>ROUND(Y114*Source!I131,9)</f>
        <v>2.8E-3</v>
      </c>
      <c r="CY114">
        <f t="shared" si="34"/>
        <v>78065.73</v>
      </c>
      <c r="CZ114">
        <f t="shared" si="35"/>
        <v>78065.73</v>
      </c>
      <c r="DA114">
        <f t="shared" si="36"/>
        <v>1</v>
      </c>
      <c r="DB114">
        <f t="shared" si="32"/>
        <v>218.58</v>
      </c>
      <c r="DC114">
        <f t="shared" si="33"/>
        <v>0</v>
      </c>
      <c r="DD114" t="s">
        <v>3</v>
      </c>
      <c r="DE114" t="s">
        <v>3</v>
      </c>
      <c r="DF114">
        <f t="shared" si="14"/>
        <v>218.58</v>
      </c>
      <c r="DG114">
        <f t="shared" si="15"/>
        <v>0</v>
      </c>
      <c r="DH114">
        <f t="shared" si="16"/>
        <v>0</v>
      </c>
      <c r="DI114">
        <f t="shared" si="17"/>
        <v>0</v>
      </c>
      <c r="DJ114">
        <f t="shared" si="37"/>
        <v>218.58</v>
      </c>
      <c r="DK114">
        <v>0</v>
      </c>
      <c r="DL114" t="s">
        <v>3</v>
      </c>
      <c r="DM114">
        <v>0</v>
      </c>
      <c r="DN114" t="s">
        <v>3</v>
      </c>
      <c r="DO114">
        <v>0</v>
      </c>
    </row>
    <row r="115" spans="1:119" x14ac:dyDescent="0.2">
      <c r="A115">
        <f>ROW(Source!A131)</f>
        <v>131</v>
      </c>
      <c r="B115">
        <v>1473083510</v>
      </c>
      <c r="C115">
        <v>1473084144</v>
      </c>
      <c r="D115">
        <v>1441822273</v>
      </c>
      <c r="E115">
        <v>15514512</v>
      </c>
      <c r="F115">
        <v>1</v>
      </c>
      <c r="G115">
        <v>15514512</v>
      </c>
      <c r="H115">
        <v>3</v>
      </c>
      <c r="I115" t="s">
        <v>476</v>
      </c>
      <c r="J115" t="s">
        <v>3</v>
      </c>
      <c r="K115" t="s">
        <v>478</v>
      </c>
      <c r="L115">
        <v>1348</v>
      </c>
      <c r="N115">
        <v>1009</v>
      </c>
      <c r="O115" t="s">
        <v>485</v>
      </c>
      <c r="P115" t="s">
        <v>485</v>
      </c>
      <c r="Q115">
        <v>1000</v>
      </c>
      <c r="W115">
        <v>0</v>
      </c>
      <c r="X115">
        <v>-1698336702</v>
      </c>
      <c r="Y115">
        <f t="shared" si="31"/>
        <v>8.1999999999999998E-4</v>
      </c>
      <c r="AA115">
        <v>94640</v>
      </c>
      <c r="AB115">
        <v>0</v>
      </c>
      <c r="AC115">
        <v>0</v>
      </c>
      <c r="AD115">
        <v>0</v>
      </c>
      <c r="AE115">
        <v>94640</v>
      </c>
      <c r="AF115">
        <v>0</v>
      </c>
      <c r="AG115">
        <v>0</v>
      </c>
      <c r="AH115">
        <v>0</v>
      </c>
      <c r="AI115">
        <v>1</v>
      </c>
      <c r="AJ115">
        <v>1</v>
      </c>
      <c r="AK115">
        <v>1</v>
      </c>
      <c r="AL115">
        <v>1</v>
      </c>
      <c r="AM115">
        <v>-2</v>
      </c>
      <c r="AN115">
        <v>0</v>
      </c>
      <c r="AO115">
        <v>1</v>
      </c>
      <c r="AP115">
        <v>1</v>
      </c>
      <c r="AQ115">
        <v>0</v>
      </c>
      <c r="AR115">
        <v>0</v>
      </c>
      <c r="AS115" t="s">
        <v>3</v>
      </c>
      <c r="AT115">
        <v>8.1999999999999998E-4</v>
      </c>
      <c r="AU115" t="s">
        <v>3</v>
      </c>
      <c r="AV115">
        <v>0</v>
      </c>
      <c r="AW115">
        <v>2</v>
      </c>
      <c r="AX115">
        <v>1473417955</v>
      </c>
      <c r="AY115">
        <v>1</v>
      </c>
      <c r="AZ115">
        <v>0</v>
      </c>
      <c r="BA115">
        <v>167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V115">
        <v>0</v>
      </c>
      <c r="CW115">
        <v>0</v>
      </c>
      <c r="CX115">
        <f>ROUND(Y115*Source!I131,9)</f>
        <v>8.1999999999999998E-4</v>
      </c>
      <c r="CY115">
        <f t="shared" si="34"/>
        <v>94640</v>
      </c>
      <c r="CZ115">
        <f t="shared" si="35"/>
        <v>94640</v>
      </c>
      <c r="DA115">
        <f t="shared" si="36"/>
        <v>1</v>
      </c>
      <c r="DB115">
        <f t="shared" si="32"/>
        <v>77.599999999999994</v>
      </c>
      <c r="DC115">
        <f t="shared" si="33"/>
        <v>0</v>
      </c>
      <c r="DD115" t="s">
        <v>3</v>
      </c>
      <c r="DE115" t="s">
        <v>3</v>
      </c>
      <c r="DF115">
        <f t="shared" si="14"/>
        <v>77.599999999999994</v>
      </c>
      <c r="DG115">
        <f t="shared" si="15"/>
        <v>0</v>
      </c>
      <c r="DH115">
        <f t="shared" si="16"/>
        <v>0</v>
      </c>
      <c r="DI115">
        <f t="shared" si="17"/>
        <v>0</v>
      </c>
      <c r="DJ115">
        <f t="shared" si="37"/>
        <v>77.599999999999994</v>
      </c>
      <c r="DK115">
        <v>0</v>
      </c>
      <c r="DL115" t="s">
        <v>3</v>
      </c>
      <c r="DM115">
        <v>0</v>
      </c>
      <c r="DN115" t="s">
        <v>3</v>
      </c>
      <c r="DO115">
        <v>0</v>
      </c>
    </row>
    <row r="116" spans="1:119" x14ac:dyDescent="0.2">
      <c r="A116">
        <f>ROW(Source!A131)</f>
        <v>131</v>
      </c>
      <c r="B116">
        <v>1473083510</v>
      </c>
      <c r="C116">
        <v>1473084144</v>
      </c>
      <c r="D116">
        <v>1441850453</v>
      </c>
      <c r="E116">
        <v>1</v>
      </c>
      <c r="F116">
        <v>1</v>
      </c>
      <c r="G116">
        <v>15514512</v>
      </c>
      <c r="H116">
        <v>3</v>
      </c>
      <c r="I116" t="s">
        <v>516</v>
      </c>
      <c r="J116" t="s">
        <v>517</v>
      </c>
      <c r="K116" t="s">
        <v>518</v>
      </c>
      <c r="L116">
        <v>1348</v>
      </c>
      <c r="N116">
        <v>1009</v>
      </c>
      <c r="O116" t="s">
        <v>485</v>
      </c>
      <c r="P116" t="s">
        <v>485</v>
      </c>
      <c r="Q116">
        <v>1000</v>
      </c>
      <c r="W116">
        <v>0</v>
      </c>
      <c r="X116">
        <v>-1449669889</v>
      </c>
      <c r="Y116">
        <f t="shared" si="31"/>
        <v>1.4E-3</v>
      </c>
      <c r="AA116">
        <v>178433.97</v>
      </c>
      <c r="AB116">
        <v>0</v>
      </c>
      <c r="AC116">
        <v>0</v>
      </c>
      <c r="AD116">
        <v>0</v>
      </c>
      <c r="AE116">
        <v>178433.97</v>
      </c>
      <c r="AF116">
        <v>0</v>
      </c>
      <c r="AG116">
        <v>0</v>
      </c>
      <c r="AH116">
        <v>0</v>
      </c>
      <c r="AI116">
        <v>1</v>
      </c>
      <c r="AJ116">
        <v>1</v>
      </c>
      <c r="AK116">
        <v>1</v>
      </c>
      <c r="AL116">
        <v>1</v>
      </c>
      <c r="AM116">
        <v>-2</v>
      </c>
      <c r="AN116">
        <v>0</v>
      </c>
      <c r="AO116">
        <v>1</v>
      </c>
      <c r="AP116">
        <v>1</v>
      </c>
      <c r="AQ116">
        <v>0</v>
      </c>
      <c r="AR116">
        <v>0</v>
      </c>
      <c r="AS116" t="s">
        <v>3</v>
      </c>
      <c r="AT116">
        <v>1.4E-3</v>
      </c>
      <c r="AU116" t="s">
        <v>3</v>
      </c>
      <c r="AV116">
        <v>0</v>
      </c>
      <c r="AW116">
        <v>2</v>
      </c>
      <c r="AX116">
        <v>1473417954</v>
      </c>
      <c r="AY116">
        <v>1</v>
      </c>
      <c r="AZ116">
        <v>0</v>
      </c>
      <c r="BA116">
        <v>168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V116">
        <v>0</v>
      </c>
      <c r="CW116">
        <v>0</v>
      </c>
      <c r="CX116">
        <f>ROUND(Y116*Source!I131,9)</f>
        <v>1.4E-3</v>
      </c>
      <c r="CY116">
        <f t="shared" si="34"/>
        <v>178433.97</v>
      </c>
      <c r="CZ116">
        <f t="shared" si="35"/>
        <v>178433.97</v>
      </c>
      <c r="DA116">
        <f t="shared" si="36"/>
        <v>1</v>
      </c>
      <c r="DB116">
        <f t="shared" si="32"/>
        <v>249.81</v>
      </c>
      <c r="DC116">
        <f t="shared" si="33"/>
        <v>0</v>
      </c>
      <c r="DD116" t="s">
        <v>3</v>
      </c>
      <c r="DE116" t="s">
        <v>3</v>
      </c>
      <c r="DF116">
        <f t="shared" si="14"/>
        <v>249.81</v>
      </c>
      <c r="DG116">
        <f t="shared" si="15"/>
        <v>0</v>
      </c>
      <c r="DH116">
        <f t="shared" si="16"/>
        <v>0</v>
      </c>
      <c r="DI116">
        <f t="shared" si="17"/>
        <v>0</v>
      </c>
      <c r="DJ116">
        <f t="shared" si="37"/>
        <v>249.81</v>
      </c>
      <c r="DK116">
        <v>0</v>
      </c>
      <c r="DL116" t="s">
        <v>3</v>
      </c>
      <c r="DM116">
        <v>0</v>
      </c>
      <c r="DN116" t="s">
        <v>3</v>
      </c>
      <c r="DO116">
        <v>0</v>
      </c>
    </row>
    <row r="117" spans="1:119" x14ac:dyDescent="0.2">
      <c r="A117">
        <f>ROW(Source!A132)</f>
        <v>132</v>
      </c>
      <c r="B117">
        <v>1473083510</v>
      </c>
      <c r="C117">
        <v>1473140252</v>
      </c>
      <c r="D117">
        <v>1441819193</v>
      </c>
      <c r="E117">
        <v>15514512</v>
      </c>
      <c r="F117">
        <v>1</v>
      </c>
      <c r="G117">
        <v>15514512</v>
      </c>
      <c r="H117">
        <v>1</v>
      </c>
      <c r="I117" t="s">
        <v>457</v>
      </c>
      <c r="J117" t="s">
        <v>3</v>
      </c>
      <c r="K117" t="s">
        <v>458</v>
      </c>
      <c r="L117">
        <v>1191</v>
      </c>
      <c r="N117">
        <v>1013</v>
      </c>
      <c r="O117" t="s">
        <v>459</v>
      </c>
      <c r="P117" t="s">
        <v>459</v>
      </c>
      <c r="Q117">
        <v>1</v>
      </c>
      <c r="W117">
        <v>0</v>
      </c>
      <c r="X117">
        <v>476480486</v>
      </c>
      <c r="Y117">
        <f t="shared" ref="Y117:Y122" si="38">(AT117*2)</f>
        <v>10.08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1</v>
      </c>
      <c r="AJ117">
        <v>1</v>
      </c>
      <c r="AK117">
        <v>1</v>
      </c>
      <c r="AL117">
        <v>1</v>
      </c>
      <c r="AM117">
        <v>-2</v>
      </c>
      <c r="AN117">
        <v>0</v>
      </c>
      <c r="AO117">
        <v>1</v>
      </c>
      <c r="AP117">
        <v>1</v>
      </c>
      <c r="AQ117">
        <v>0</v>
      </c>
      <c r="AR117">
        <v>0</v>
      </c>
      <c r="AS117" t="s">
        <v>3</v>
      </c>
      <c r="AT117">
        <v>5.04</v>
      </c>
      <c r="AU117" t="s">
        <v>228</v>
      </c>
      <c r="AV117">
        <v>1</v>
      </c>
      <c r="AW117">
        <v>2</v>
      </c>
      <c r="AX117">
        <v>1473417967</v>
      </c>
      <c r="AY117">
        <v>1</v>
      </c>
      <c r="AZ117">
        <v>0</v>
      </c>
      <c r="BA117">
        <v>169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U117">
        <f>ROUND(AT117*Source!I132*AH117*AL117,2)</f>
        <v>0</v>
      </c>
      <c r="CV117">
        <f>ROUND(Y117*Source!I132,9)</f>
        <v>10.08</v>
      </c>
      <c r="CW117">
        <v>0</v>
      </c>
      <c r="CX117">
        <f>ROUND(Y117*Source!I132,9)</f>
        <v>10.08</v>
      </c>
      <c r="CY117">
        <f>AD117</f>
        <v>0</v>
      </c>
      <c r="CZ117">
        <f>AH117</f>
        <v>0</v>
      </c>
      <c r="DA117">
        <f>AL117</f>
        <v>1</v>
      </c>
      <c r="DB117">
        <f t="shared" ref="DB117:DB122" si="39">ROUND((ROUND(AT117*CZ117,2)*2),6)</f>
        <v>0</v>
      </c>
      <c r="DC117">
        <f t="shared" ref="DC117:DC122" si="40">ROUND((ROUND(AT117*AG117,2)*2),6)</f>
        <v>0</v>
      </c>
      <c r="DD117" t="s">
        <v>3</v>
      </c>
      <c r="DE117" t="s">
        <v>3</v>
      </c>
      <c r="DF117">
        <f t="shared" si="14"/>
        <v>0</v>
      </c>
      <c r="DG117">
        <f t="shared" si="15"/>
        <v>0</v>
      </c>
      <c r="DH117">
        <f t="shared" si="16"/>
        <v>0</v>
      </c>
      <c r="DI117">
        <f t="shared" si="17"/>
        <v>0</v>
      </c>
      <c r="DJ117">
        <f>DI117</f>
        <v>0</v>
      </c>
      <c r="DK117">
        <v>0</v>
      </c>
      <c r="DL117" t="s">
        <v>3</v>
      </c>
      <c r="DM117">
        <v>0</v>
      </c>
      <c r="DN117" t="s">
        <v>3</v>
      </c>
      <c r="DO117">
        <v>0</v>
      </c>
    </row>
    <row r="118" spans="1:119" x14ac:dyDescent="0.2">
      <c r="A118">
        <f>ROW(Source!A132)</f>
        <v>132</v>
      </c>
      <c r="B118">
        <v>1473083510</v>
      </c>
      <c r="C118">
        <v>1473140252</v>
      </c>
      <c r="D118">
        <v>1441833954</v>
      </c>
      <c r="E118">
        <v>1</v>
      </c>
      <c r="F118">
        <v>1</v>
      </c>
      <c r="G118">
        <v>15514512</v>
      </c>
      <c r="H118">
        <v>2</v>
      </c>
      <c r="I118" t="s">
        <v>519</v>
      </c>
      <c r="J118" t="s">
        <v>520</v>
      </c>
      <c r="K118" t="s">
        <v>521</v>
      </c>
      <c r="L118">
        <v>1368</v>
      </c>
      <c r="N118">
        <v>1011</v>
      </c>
      <c r="O118" t="s">
        <v>463</v>
      </c>
      <c r="P118" t="s">
        <v>463</v>
      </c>
      <c r="Q118">
        <v>1</v>
      </c>
      <c r="W118">
        <v>0</v>
      </c>
      <c r="X118">
        <v>-1438587603</v>
      </c>
      <c r="Y118">
        <f t="shared" si="38"/>
        <v>0.18</v>
      </c>
      <c r="AA118">
        <v>0</v>
      </c>
      <c r="AB118">
        <v>59.51</v>
      </c>
      <c r="AC118">
        <v>0.82</v>
      </c>
      <c r="AD118">
        <v>0</v>
      </c>
      <c r="AE118">
        <v>0</v>
      </c>
      <c r="AF118">
        <v>59.51</v>
      </c>
      <c r="AG118">
        <v>0.82</v>
      </c>
      <c r="AH118">
        <v>0</v>
      </c>
      <c r="AI118">
        <v>1</v>
      </c>
      <c r="AJ118">
        <v>1</v>
      </c>
      <c r="AK118">
        <v>1</v>
      </c>
      <c r="AL118">
        <v>1</v>
      </c>
      <c r="AM118">
        <v>-2</v>
      </c>
      <c r="AN118">
        <v>0</v>
      </c>
      <c r="AO118">
        <v>1</v>
      </c>
      <c r="AP118">
        <v>1</v>
      </c>
      <c r="AQ118">
        <v>0</v>
      </c>
      <c r="AR118">
        <v>0</v>
      </c>
      <c r="AS118" t="s">
        <v>3</v>
      </c>
      <c r="AT118">
        <v>0.09</v>
      </c>
      <c r="AU118" t="s">
        <v>228</v>
      </c>
      <c r="AV118">
        <v>0</v>
      </c>
      <c r="AW118">
        <v>2</v>
      </c>
      <c r="AX118">
        <v>1473417968</v>
      </c>
      <c r="AY118">
        <v>1</v>
      </c>
      <c r="AZ118">
        <v>0</v>
      </c>
      <c r="BA118">
        <v>170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V118">
        <v>0</v>
      </c>
      <c r="CW118">
        <f>ROUND(Y118*Source!I132*DO118,9)</f>
        <v>0</v>
      </c>
      <c r="CX118">
        <f>ROUND(Y118*Source!I132,9)</f>
        <v>0.18</v>
      </c>
      <c r="CY118">
        <f>AB118</f>
        <v>59.51</v>
      </c>
      <c r="CZ118">
        <f>AF118</f>
        <v>59.51</v>
      </c>
      <c r="DA118">
        <f>AJ118</f>
        <v>1</v>
      </c>
      <c r="DB118">
        <f t="shared" si="39"/>
        <v>10.72</v>
      </c>
      <c r="DC118">
        <f t="shared" si="40"/>
        <v>0.14000000000000001</v>
      </c>
      <c r="DD118" t="s">
        <v>3</v>
      </c>
      <c r="DE118" t="s">
        <v>3</v>
      </c>
      <c r="DF118">
        <f t="shared" si="14"/>
        <v>0</v>
      </c>
      <c r="DG118">
        <f t="shared" si="15"/>
        <v>10.71</v>
      </c>
      <c r="DH118">
        <f t="shared" si="16"/>
        <v>0.15</v>
      </c>
      <c r="DI118">
        <f t="shared" si="17"/>
        <v>0</v>
      </c>
      <c r="DJ118">
        <f>DG118</f>
        <v>10.71</v>
      </c>
      <c r="DK118">
        <v>0</v>
      </c>
      <c r="DL118" t="s">
        <v>3</v>
      </c>
      <c r="DM118">
        <v>0</v>
      </c>
      <c r="DN118" t="s">
        <v>3</v>
      </c>
      <c r="DO118">
        <v>0</v>
      </c>
    </row>
    <row r="119" spans="1:119" x14ac:dyDescent="0.2">
      <c r="A119">
        <f>ROW(Source!A132)</f>
        <v>132</v>
      </c>
      <c r="B119">
        <v>1473083510</v>
      </c>
      <c r="C119">
        <v>1473140252</v>
      </c>
      <c r="D119">
        <v>1441836235</v>
      </c>
      <c r="E119">
        <v>1</v>
      </c>
      <c r="F119">
        <v>1</v>
      </c>
      <c r="G119">
        <v>15514512</v>
      </c>
      <c r="H119">
        <v>3</v>
      </c>
      <c r="I119" t="s">
        <v>464</v>
      </c>
      <c r="J119" t="s">
        <v>465</v>
      </c>
      <c r="K119" t="s">
        <v>466</v>
      </c>
      <c r="L119">
        <v>1346</v>
      </c>
      <c r="N119">
        <v>1009</v>
      </c>
      <c r="O119" t="s">
        <v>467</v>
      </c>
      <c r="P119" t="s">
        <v>467</v>
      </c>
      <c r="Q119">
        <v>1</v>
      </c>
      <c r="W119">
        <v>0</v>
      </c>
      <c r="X119">
        <v>-1595335418</v>
      </c>
      <c r="Y119">
        <f t="shared" si="38"/>
        <v>2.04</v>
      </c>
      <c r="AA119">
        <v>31.49</v>
      </c>
      <c r="AB119">
        <v>0</v>
      </c>
      <c r="AC119">
        <v>0</v>
      </c>
      <c r="AD119">
        <v>0</v>
      </c>
      <c r="AE119">
        <v>31.49</v>
      </c>
      <c r="AF119">
        <v>0</v>
      </c>
      <c r="AG119">
        <v>0</v>
      </c>
      <c r="AH119">
        <v>0</v>
      </c>
      <c r="AI119">
        <v>1</v>
      </c>
      <c r="AJ119">
        <v>1</v>
      </c>
      <c r="AK119">
        <v>1</v>
      </c>
      <c r="AL119">
        <v>1</v>
      </c>
      <c r="AM119">
        <v>-2</v>
      </c>
      <c r="AN119">
        <v>0</v>
      </c>
      <c r="AO119">
        <v>1</v>
      </c>
      <c r="AP119">
        <v>1</v>
      </c>
      <c r="AQ119">
        <v>0</v>
      </c>
      <c r="AR119">
        <v>0</v>
      </c>
      <c r="AS119" t="s">
        <v>3</v>
      </c>
      <c r="AT119">
        <v>1.02</v>
      </c>
      <c r="AU119" t="s">
        <v>228</v>
      </c>
      <c r="AV119">
        <v>0</v>
      </c>
      <c r="AW119">
        <v>2</v>
      </c>
      <c r="AX119">
        <v>1473417969</v>
      </c>
      <c r="AY119">
        <v>1</v>
      </c>
      <c r="AZ119">
        <v>0</v>
      </c>
      <c r="BA119">
        <v>171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V119">
        <v>0</v>
      </c>
      <c r="CW119">
        <v>0</v>
      </c>
      <c r="CX119">
        <f>ROUND(Y119*Source!I132,9)</f>
        <v>2.04</v>
      </c>
      <c r="CY119">
        <f>AA119</f>
        <v>31.49</v>
      </c>
      <c r="CZ119">
        <f>AE119</f>
        <v>31.49</v>
      </c>
      <c r="DA119">
        <f>AI119</f>
        <v>1</v>
      </c>
      <c r="DB119">
        <f t="shared" si="39"/>
        <v>64.239999999999995</v>
      </c>
      <c r="DC119">
        <f t="shared" si="40"/>
        <v>0</v>
      </c>
      <c r="DD119" t="s">
        <v>3</v>
      </c>
      <c r="DE119" t="s">
        <v>3</v>
      </c>
      <c r="DF119">
        <f t="shared" si="14"/>
        <v>64.239999999999995</v>
      </c>
      <c r="DG119">
        <f t="shared" si="15"/>
        <v>0</v>
      </c>
      <c r="DH119">
        <f t="shared" si="16"/>
        <v>0</v>
      </c>
      <c r="DI119">
        <f t="shared" si="17"/>
        <v>0</v>
      </c>
      <c r="DJ119">
        <f>DF119</f>
        <v>64.239999999999995</v>
      </c>
      <c r="DK119">
        <v>0</v>
      </c>
      <c r="DL119" t="s">
        <v>3</v>
      </c>
      <c r="DM119">
        <v>0</v>
      </c>
      <c r="DN119" t="s">
        <v>3</v>
      </c>
      <c r="DO119">
        <v>0</v>
      </c>
    </row>
    <row r="120" spans="1:119" x14ac:dyDescent="0.2">
      <c r="A120">
        <f>ROW(Source!A133)</f>
        <v>133</v>
      </c>
      <c r="B120">
        <v>1473083510</v>
      </c>
      <c r="C120">
        <v>1473140260</v>
      </c>
      <c r="D120">
        <v>1441819193</v>
      </c>
      <c r="E120">
        <v>15514512</v>
      </c>
      <c r="F120">
        <v>1</v>
      </c>
      <c r="G120">
        <v>15514512</v>
      </c>
      <c r="H120">
        <v>1</v>
      </c>
      <c r="I120" t="s">
        <v>457</v>
      </c>
      <c r="J120" t="s">
        <v>3</v>
      </c>
      <c r="K120" t="s">
        <v>458</v>
      </c>
      <c r="L120">
        <v>1191</v>
      </c>
      <c r="N120">
        <v>1013</v>
      </c>
      <c r="O120" t="s">
        <v>459</v>
      </c>
      <c r="P120" t="s">
        <v>459</v>
      </c>
      <c r="Q120">
        <v>1</v>
      </c>
      <c r="W120">
        <v>0</v>
      </c>
      <c r="X120">
        <v>476480486</v>
      </c>
      <c r="Y120">
        <f t="shared" si="38"/>
        <v>5.56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1</v>
      </c>
      <c r="AJ120">
        <v>1</v>
      </c>
      <c r="AK120">
        <v>1</v>
      </c>
      <c r="AL120">
        <v>1</v>
      </c>
      <c r="AM120">
        <v>-2</v>
      </c>
      <c r="AN120">
        <v>0</v>
      </c>
      <c r="AO120">
        <v>1</v>
      </c>
      <c r="AP120">
        <v>1</v>
      </c>
      <c r="AQ120">
        <v>0</v>
      </c>
      <c r="AR120">
        <v>0</v>
      </c>
      <c r="AS120" t="s">
        <v>3</v>
      </c>
      <c r="AT120">
        <v>2.78</v>
      </c>
      <c r="AU120" t="s">
        <v>228</v>
      </c>
      <c r="AV120">
        <v>1</v>
      </c>
      <c r="AW120">
        <v>2</v>
      </c>
      <c r="AX120">
        <v>1473417970</v>
      </c>
      <c r="AY120">
        <v>1</v>
      </c>
      <c r="AZ120">
        <v>0</v>
      </c>
      <c r="BA120">
        <v>172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U120">
        <f>ROUND(AT120*Source!I133*AH120*AL120,2)</f>
        <v>0</v>
      </c>
      <c r="CV120">
        <f>ROUND(Y120*Source!I133,9)</f>
        <v>5.56</v>
      </c>
      <c r="CW120">
        <v>0</v>
      </c>
      <c r="CX120">
        <f>ROUND(Y120*Source!I133,9)</f>
        <v>5.56</v>
      </c>
      <c r="CY120">
        <f>AD120</f>
        <v>0</v>
      </c>
      <c r="CZ120">
        <f>AH120</f>
        <v>0</v>
      </c>
      <c r="DA120">
        <f>AL120</f>
        <v>1</v>
      </c>
      <c r="DB120">
        <f t="shared" si="39"/>
        <v>0</v>
      </c>
      <c r="DC120">
        <f t="shared" si="40"/>
        <v>0</v>
      </c>
      <c r="DD120" t="s">
        <v>3</v>
      </c>
      <c r="DE120" t="s">
        <v>3</v>
      </c>
      <c r="DF120">
        <f t="shared" si="14"/>
        <v>0</v>
      </c>
      <c r="DG120">
        <f t="shared" si="15"/>
        <v>0</v>
      </c>
      <c r="DH120">
        <f t="shared" si="16"/>
        <v>0</v>
      </c>
      <c r="DI120">
        <f t="shared" si="17"/>
        <v>0</v>
      </c>
      <c r="DJ120">
        <f>DI120</f>
        <v>0</v>
      </c>
      <c r="DK120">
        <v>0</v>
      </c>
      <c r="DL120" t="s">
        <v>3</v>
      </c>
      <c r="DM120">
        <v>0</v>
      </c>
      <c r="DN120" t="s">
        <v>3</v>
      </c>
      <c r="DO120">
        <v>0</v>
      </c>
    </row>
    <row r="121" spans="1:119" x14ac:dyDescent="0.2">
      <c r="A121">
        <f>ROW(Source!A133)</f>
        <v>133</v>
      </c>
      <c r="B121">
        <v>1473083510</v>
      </c>
      <c r="C121">
        <v>1473140260</v>
      </c>
      <c r="D121">
        <v>1441833954</v>
      </c>
      <c r="E121">
        <v>1</v>
      </c>
      <c r="F121">
        <v>1</v>
      </c>
      <c r="G121">
        <v>15514512</v>
      </c>
      <c r="H121">
        <v>2</v>
      </c>
      <c r="I121" t="s">
        <v>519</v>
      </c>
      <c r="J121" t="s">
        <v>520</v>
      </c>
      <c r="K121" t="s">
        <v>521</v>
      </c>
      <c r="L121">
        <v>1368</v>
      </c>
      <c r="N121">
        <v>1011</v>
      </c>
      <c r="O121" t="s">
        <v>463</v>
      </c>
      <c r="P121" t="s">
        <v>463</v>
      </c>
      <c r="Q121">
        <v>1</v>
      </c>
      <c r="W121">
        <v>0</v>
      </c>
      <c r="X121">
        <v>-1438587603</v>
      </c>
      <c r="Y121">
        <f t="shared" si="38"/>
        <v>0.18</v>
      </c>
      <c r="AA121">
        <v>0</v>
      </c>
      <c r="AB121">
        <v>59.51</v>
      </c>
      <c r="AC121">
        <v>0.82</v>
      </c>
      <c r="AD121">
        <v>0</v>
      </c>
      <c r="AE121">
        <v>0</v>
      </c>
      <c r="AF121">
        <v>59.51</v>
      </c>
      <c r="AG121">
        <v>0.82</v>
      </c>
      <c r="AH121">
        <v>0</v>
      </c>
      <c r="AI121">
        <v>1</v>
      </c>
      <c r="AJ121">
        <v>1</v>
      </c>
      <c r="AK121">
        <v>1</v>
      </c>
      <c r="AL121">
        <v>1</v>
      </c>
      <c r="AM121">
        <v>-2</v>
      </c>
      <c r="AN121">
        <v>0</v>
      </c>
      <c r="AO121">
        <v>1</v>
      </c>
      <c r="AP121">
        <v>1</v>
      </c>
      <c r="AQ121">
        <v>0</v>
      </c>
      <c r="AR121">
        <v>0</v>
      </c>
      <c r="AS121" t="s">
        <v>3</v>
      </c>
      <c r="AT121">
        <v>0.09</v>
      </c>
      <c r="AU121" t="s">
        <v>228</v>
      </c>
      <c r="AV121">
        <v>0</v>
      </c>
      <c r="AW121">
        <v>2</v>
      </c>
      <c r="AX121">
        <v>1473417971</v>
      </c>
      <c r="AY121">
        <v>1</v>
      </c>
      <c r="AZ121">
        <v>0</v>
      </c>
      <c r="BA121">
        <v>173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V121">
        <v>0</v>
      </c>
      <c r="CW121">
        <f>ROUND(Y121*Source!I133*DO121,9)</f>
        <v>0</v>
      </c>
      <c r="CX121">
        <f>ROUND(Y121*Source!I133,9)</f>
        <v>0.18</v>
      </c>
      <c r="CY121">
        <f>AB121</f>
        <v>59.51</v>
      </c>
      <c r="CZ121">
        <f>AF121</f>
        <v>59.51</v>
      </c>
      <c r="DA121">
        <f>AJ121</f>
        <v>1</v>
      </c>
      <c r="DB121">
        <f t="shared" si="39"/>
        <v>10.72</v>
      </c>
      <c r="DC121">
        <f t="shared" si="40"/>
        <v>0.14000000000000001</v>
      </c>
      <c r="DD121" t="s">
        <v>3</v>
      </c>
      <c r="DE121" t="s">
        <v>3</v>
      </c>
      <c r="DF121">
        <f t="shared" si="14"/>
        <v>0</v>
      </c>
      <c r="DG121">
        <f t="shared" si="15"/>
        <v>10.71</v>
      </c>
      <c r="DH121">
        <f t="shared" si="16"/>
        <v>0.15</v>
      </c>
      <c r="DI121">
        <f t="shared" si="17"/>
        <v>0</v>
      </c>
      <c r="DJ121">
        <f>DG121</f>
        <v>10.71</v>
      </c>
      <c r="DK121">
        <v>0</v>
      </c>
      <c r="DL121" t="s">
        <v>3</v>
      </c>
      <c r="DM121">
        <v>0</v>
      </c>
      <c r="DN121" t="s">
        <v>3</v>
      </c>
      <c r="DO121">
        <v>0</v>
      </c>
    </row>
    <row r="122" spans="1:119" x14ac:dyDescent="0.2">
      <c r="A122">
        <f>ROW(Source!A133)</f>
        <v>133</v>
      </c>
      <c r="B122">
        <v>1473083510</v>
      </c>
      <c r="C122">
        <v>1473140260</v>
      </c>
      <c r="D122">
        <v>1441836235</v>
      </c>
      <c r="E122">
        <v>1</v>
      </c>
      <c r="F122">
        <v>1</v>
      </c>
      <c r="G122">
        <v>15514512</v>
      </c>
      <c r="H122">
        <v>3</v>
      </c>
      <c r="I122" t="s">
        <v>464</v>
      </c>
      <c r="J122" t="s">
        <v>465</v>
      </c>
      <c r="K122" t="s">
        <v>466</v>
      </c>
      <c r="L122">
        <v>1346</v>
      </c>
      <c r="N122">
        <v>1009</v>
      </c>
      <c r="O122" t="s">
        <v>467</v>
      </c>
      <c r="P122" t="s">
        <v>467</v>
      </c>
      <c r="Q122">
        <v>1</v>
      </c>
      <c r="W122">
        <v>0</v>
      </c>
      <c r="X122">
        <v>-1595335418</v>
      </c>
      <c r="Y122">
        <f t="shared" si="38"/>
        <v>0.1</v>
      </c>
      <c r="AA122">
        <v>31.49</v>
      </c>
      <c r="AB122">
        <v>0</v>
      </c>
      <c r="AC122">
        <v>0</v>
      </c>
      <c r="AD122">
        <v>0</v>
      </c>
      <c r="AE122">
        <v>31.49</v>
      </c>
      <c r="AF122">
        <v>0</v>
      </c>
      <c r="AG122">
        <v>0</v>
      </c>
      <c r="AH122">
        <v>0</v>
      </c>
      <c r="AI122">
        <v>1</v>
      </c>
      <c r="AJ122">
        <v>1</v>
      </c>
      <c r="AK122">
        <v>1</v>
      </c>
      <c r="AL122">
        <v>1</v>
      </c>
      <c r="AM122">
        <v>-2</v>
      </c>
      <c r="AN122">
        <v>0</v>
      </c>
      <c r="AO122">
        <v>1</v>
      </c>
      <c r="AP122">
        <v>1</v>
      </c>
      <c r="AQ122">
        <v>0</v>
      </c>
      <c r="AR122">
        <v>0</v>
      </c>
      <c r="AS122" t="s">
        <v>3</v>
      </c>
      <c r="AT122">
        <v>0.05</v>
      </c>
      <c r="AU122" t="s">
        <v>228</v>
      </c>
      <c r="AV122">
        <v>0</v>
      </c>
      <c r="AW122">
        <v>2</v>
      </c>
      <c r="AX122">
        <v>1473417972</v>
      </c>
      <c r="AY122">
        <v>1</v>
      </c>
      <c r="AZ122">
        <v>0</v>
      </c>
      <c r="BA122">
        <v>174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V122">
        <v>0</v>
      </c>
      <c r="CW122">
        <v>0</v>
      </c>
      <c r="CX122">
        <f>ROUND(Y122*Source!I133,9)</f>
        <v>0.1</v>
      </c>
      <c r="CY122">
        <f>AA122</f>
        <v>31.49</v>
      </c>
      <c r="CZ122">
        <f>AE122</f>
        <v>31.49</v>
      </c>
      <c r="DA122">
        <f>AI122</f>
        <v>1</v>
      </c>
      <c r="DB122">
        <f t="shared" si="39"/>
        <v>3.14</v>
      </c>
      <c r="DC122">
        <f t="shared" si="40"/>
        <v>0</v>
      </c>
      <c r="DD122" t="s">
        <v>3</v>
      </c>
      <c r="DE122" t="s">
        <v>3</v>
      </c>
      <c r="DF122">
        <f t="shared" si="14"/>
        <v>3.15</v>
      </c>
      <c r="DG122">
        <f t="shared" si="15"/>
        <v>0</v>
      </c>
      <c r="DH122">
        <f t="shared" si="16"/>
        <v>0</v>
      </c>
      <c r="DI122">
        <f t="shared" si="17"/>
        <v>0</v>
      </c>
      <c r="DJ122">
        <f>DF122</f>
        <v>3.15</v>
      </c>
      <c r="DK122">
        <v>0</v>
      </c>
      <c r="DL122" t="s">
        <v>3</v>
      </c>
      <c r="DM122">
        <v>0</v>
      </c>
      <c r="DN122" t="s">
        <v>3</v>
      </c>
      <c r="DO122">
        <v>0</v>
      </c>
    </row>
    <row r="123" spans="1:119" x14ac:dyDescent="0.2">
      <c r="A123">
        <f>ROW(Source!A134)</f>
        <v>134</v>
      </c>
      <c r="B123">
        <v>1473083510</v>
      </c>
      <c r="C123">
        <v>1473084173</v>
      </c>
      <c r="D123">
        <v>1441819193</v>
      </c>
      <c r="E123">
        <v>15514512</v>
      </c>
      <c r="F123">
        <v>1</v>
      </c>
      <c r="G123">
        <v>15514512</v>
      </c>
      <c r="H123">
        <v>1</v>
      </c>
      <c r="I123" t="s">
        <v>457</v>
      </c>
      <c r="J123" t="s">
        <v>3</v>
      </c>
      <c r="K123" t="s">
        <v>458</v>
      </c>
      <c r="L123">
        <v>1191</v>
      </c>
      <c r="N123">
        <v>1013</v>
      </c>
      <c r="O123" t="s">
        <v>459</v>
      </c>
      <c r="P123" t="s">
        <v>459</v>
      </c>
      <c r="Q123">
        <v>1</v>
      </c>
      <c r="W123">
        <v>0</v>
      </c>
      <c r="X123">
        <v>476480486</v>
      </c>
      <c r="Y123">
        <f t="shared" ref="Y123:Y132" si="41">AT123</f>
        <v>84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1</v>
      </c>
      <c r="AJ123">
        <v>1</v>
      </c>
      <c r="AK123">
        <v>1</v>
      </c>
      <c r="AL123">
        <v>1</v>
      </c>
      <c r="AM123">
        <v>-2</v>
      </c>
      <c r="AN123">
        <v>0</v>
      </c>
      <c r="AO123">
        <v>1</v>
      </c>
      <c r="AP123">
        <v>1</v>
      </c>
      <c r="AQ123">
        <v>0</v>
      </c>
      <c r="AR123">
        <v>0</v>
      </c>
      <c r="AS123" t="s">
        <v>3</v>
      </c>
      <c r="AT123">
        <v>84</v>
      </c>
      <c r="AU123" t="s">
        <v>3</v>
      </c>
      <c r="AV123">
        <v>1</v>
      </c>
      <c r="AW123">
        <v>2</v>
      </c>
      <c r="AX123">
        <v>1473417973</v>
      </c>
      <c r="AY123">
        <v>1</v>
      </c>
      <c r="AZ123">
        <v>0</v>
      </c>
      <c r="BA123">
        <v>175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U123">
        <f>ROUND(AT123*Source!I134*AH123*AL123,2)</f>
        <v>0</v>
      </c>
      <c r="CV123">
        <f>ROUND(Y123*Source!I134,9)</f>
        <v>84</v>
      </c>
      <c r="CW123">
        <v>0</v>
      </c>
      <c r="CX123">
        <f>ROUND(Y123*Source!I134,9)</f>
        <v>84</v>
      </c>
      <c r="CY123">
        <f>AD123</f>
        <v>0</v>
      </c>
      <c r="CZ123">
        <f>AH123</f>
        <v>0</v>
      </c>
      <c r="DA123">
        <f>AL123</f>
        <v>1</v>
      </c>
      <c r="DB123">
        <f t="shared" ref="DB123:DB132" si="42">ROUND(ROUND(AT123*CZ123,2),6)</f>
        <v>0</v>
      </c>
      <c r="DC123">
        <f t="shared" ref="DC123:DC132" si="43">ROUND(ROUND(AT123*AG123,2),6)</f>
        <v>0</v>
      </c>
      <c r="DD123" t="s">
        <v>3</v>
      </c>
      <c r="DE123" t="s">
        <v>3</v>
      </c>
      <c r="DF123">
        <f t="shared" si="14"/>
        <v>0</v>
      </c>
      <c r="DG123">
        <f t="shared" si="15"/>
        <v>0</v>
      </c>
      <c r="DH123">
        <f t="shared" si="16"/>
        <v>0</v>
      </c>
      <c r="DI123">
        <f t="shared" si="17"/>
        <v>0</v>
      </c>
      <c r="DJ123">
        <f>DI123</f>
        <v>0</v>
      </c>
      <c r="DK123">
        <v>0</v>
      </c>
      <c r="DL123" t="s">
        <v>3</v>
      </c>
      <c r="DM123">
        <v>0</v>
      </c>
      <c r="DN123" t="s">
        <v>3</v>
      </c>
      <c r="DO123">
        <v>0</v>
      </c>
    </row>
    <row r="124" spans="1:119" x14ac:dyDescent="0.2">
      <c r="A124">
        <f>ROW(Source!A134)</f>
        <v>134</v>
      </c>
      <c r="B124">
        <v>1473083510</v>
      </c>
      <c r="C124">
        <v>1473084173</v>
      </c>
      <c r="D124">
        <v>1441835475</v>
      </c>
      <c r="E124">
        <v>1</v>
      </c>
      <c r="F124">
        <v>1</v>
      </c>
      <c r="G124">
        <v>15514512</v>
      </c>
      <c r="H124">
        <v>3</v>
      </c>
      <c r="I124" t="s">
        <v>482</v>
      </c>
      <c r="J124" t="s">
        <v>483</v>
      </c>
      <c r="K124" t="s">
        <v>484</v>
      </c>
      <c r="L124">
        <v>1348</v>
      </c>
      <c r="N124">
        <v>1009</v>
      </c>
      <c r="O124" t="s">
        <v>485</v>
      </c>
      <c r="P124" t="s">
        <v>485</v>
      </c>
      <c r="Q124">
        <v>1000</v>
      </c>
      <c r="W124">
        <v>0</v>
      </c>
      <c r="X124">
        <v>438248051</v>
      </c>
      <c r="Y124">
        <f t="shared" si="41"/>
        <v>2.9999999999999997E-4</v>
      </c>
      <c r="AA124">
        <v>155908.07999999999</v>
      </c>
      <c r="AB124">
        <v>0</v>
      </c>
      <c r="AC124">
        <v>0</v>
      </c>
      <c r="AD124">
        <v>0</v>
      </c>
      <c r="AE124">
        <v>155908.07999999999</v>
      </c>
      <c r="AF124">
        <v>0</v>
      </c>
      <c r="AG124">
        <v>0</v>
      </c>
      <c r="AH124">
        <v>0</v>
      </c>
      <c r="AI124">
        <v>1</v>
      </c>
      <c r="AJ124">
        <v>1</v>
      </c>
      <c r="AK124">
        <v>1</v>
      </c>
      <c r="AL124">
        <v>1</v>
      </c>
      <c r="AM124">
        <v>-2</v>
      </c>
      <c r="AN124">
        <v>0</v>
      </c>
      <c r="AO124">
        <v>1</v>
      </c>
      <c r="AP124">
        <v>1</v>
      </c>
      <c r="AQ124">
        <v>0</v>
      </c>
      <c r="AR124">
        <v>0</v>
      </c>
      <c r="AS124" t="s">
        <v>3</v>
      </c>
      <c r="AT124">
        <v>2.9999999999999997E-4</v>
      </c>
      <c r="AU124" t="s">
        <v>3</v>
      </c>
      <c r="AV124">
        <v>0</v>
      </c>
      <c r="AW124">
        <v>2</v>
      </c>
      <c r="AX124">
        <v>1473417974</v>
      </c>
      <c r="AY124">
        <v>1</v>
      </c>
      <c r="AZ124">
        <v>0</v>
      </c>
      <c r="BA124">
        <v>176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V124">
        <v>0</v>
      </c>
      <c r="CW124">
        <v>0</v>
      </c>
      <c r="CX124">
        <f>ROUND(Y124*Source!I134,9)</f>
        <v>2.9999999999999997E-4</v>
      </c>
      <c r="CY124">
        <f t="shared" ref="CY124:CY132" si="44">AA124</f>
        <v>155908.07999999999</v>
      </c>
      <c r="CZ124">
        <f t="shared" ref="CZ124:CZ132" si="45">AE124</f>
        <v>155908.07999999999</v>
      </c>
      <c r="DA124">
        <f t="shared" ref="DA124:DA132" si="46">AI124</f>
        <v>1</v>
      </c>
      <c r="DB124">
        <f t="shared" si="42"/>
        <v>46.77</v>
      </c>
      <c r="DC124">
        <f t="shared" si="43"/>
        <v>0</v>
      </c>
      <c r="DD124" t="s">
        <v>3</v>
      </c>
      <c r="DE124" t="s">
        <v>3</v>
      </c>
      <c r="DF124">
        <f t="shared" si="14"/>
        <v>46.77</v>
      </c>
      <c r="DG124">
        <f t="shared" si="15"/>
        <v>0</v>
      </c>
      <c r="DH124">
        <f t="shared" si="16"/>
        <v>0</v>
      </c>
      <c r="DI124">
        <f t="shared" si="17"/>
        <v>0</v>
      </c>
      <c r="DJ124">
        <f t="shared" ref="DJ124:DJ132" si="47">DF124</f>
        <v>46.77</v>
      </c>
      <c r="DK124">
        <v>0</v>
      </c>
      <c r="DL124" t="s">
        <v>3</v>
      </c>
      <c r="DM124">
        <v>0</v>
      </c>
      <c r="DN124" t="s">
        <v>3</v>
      </c>
      <c r="DO124">
        <v>0</v>
      </c>
    </row>
    <row r="125" spans="1:119" x14ac:dyDescent="0.2">
      <c r="A125">
        <f>ROW(Source!A134)</f>
        <v>134</v>
      </c>
      <c r="B125">
        <v>1473083510</v>
      </c>
      <c r="C125">
        <v>1473084173</v>
      </c>
      <c r="D125">
        <v>1441835549</v>
      </c>
      <c r="E125">
        <v>1</v>
      </c>
      <c r="F125">
        <v>1</v>
      </c>
      <c r="G125">
        <v>15514512</v>
      </c>
      <c r="H125">
        <v>3</v>
      </c>
      <c r="I125" t="s">
        <v>486</v>
      </c>
      <c r="J125" t="s">
        <v>487</v>
      </c>
      <c r="K125" t="s">
        <v>488</v>
      </c>
      <c r="L125">
        <v>1348</v>
      </c>
      <c r="N125">
        <v>1009</v>
      </c>
      <c r="O125" t="s">
        <v>485</v>
      </c>
      <c r="P125" t="s">
        <v>485</v>
      </c>
      <c r="Q125">
        <v>1000</v>
      </c>
      <c r="W125">
        <v>0</v>
      </c>
      <c r="X125">
        <v>-2009451208</v>
      </c>
      <c r="Y125">
        <f t="shared" si="41"/>
        <v>1E-4</v>
      </c>
      <c r="AA125">
        <v>194655.19</v>
      </c>
      <c r="AB125">
        <v>0</v>
      </c>
      <c r="AC125">
        <v>0</v>
      </c>
      <c r="AD125">
        <v>0</v>
      </c>
      <c r="AE125">
        <v>194655.19</v>
      </c>
      <c r="AF125">
        <v>0</v>
      </c>
      <c r="AG125">
        <v>0</v>
      </c>
      <c r="AH125">
        <v>0</v>
      </c>
      <c r="AI125">
        <v>1</v>
      </c>
      <c r="AJ125">
        <v>1</v>
      </c>
      <c r="AK125">
        <v>1</v>
      </c>
      <c r="AL125">
        <v>1</v>
      </c>
      <c r="AM125">
        <v>-2</v>
      </c>
      <c r="AN125">
        <v>0</v>
      </c>
      <c r="AO125">
        <v>1</v>
      </c>
      <c r="AP125">
        <v>1</v>
      </c>
      <c r="AQ125">
        <v>0</v>
      </c>
      <c r="AR125">
        <v>0</v>
      </c>
      <c r="AS125" t="s">
        <v>3</v>
      </c>
      <c r="AT125">
        <v>1E-4</v>
      </c>
      <c r="AU125" t="s">
        <v>3</v>
      </c>
      <c r="AV125">
        <v>0</v>
      </c>
      <c r="AW125">
        <v>2</v>
      </c>
      <c r="AX125">
        <v>1473417975</v>
      </c>
      <c r="AY125">
        <v>1</v>
      </c>
      <c r="AZ125">
        <v>0</v>
      </c>
      <c r="BA125">
        <v>177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V125">
        <v>0</v>
      </c>
      <c r="CW125">
        <v>0</v>
      </c>
      <c r="CX125">
        <f>ROUND(Y125*Source!I134,9)</f>
        <v>1E-4</v>
      </c>
      <c r="CY125">
        <f t="shared" si="44"/>
        <v>194655.19</v>
      </c>
      <c r="CZ125">
        <f t="shared" si="45"/>
        <v>194655.19</v>
      </c>
      <c r="DA125">
        <f t="shared" si="46"/>
        <v>1</v>
      </c>
      <c r="DB125">
        <f t="shared" si="42"/>
        <v>19.47</v>
      </c>
      <c r="DC125">
        <f t="shared" si="43"/>
        <v>0</v>
      </c>
      <c r="DD125" t="s">
        <v>3</v>
      </c>
      <c r="DE125" t="s">
        <v>3</v>
      </c>
      <c r="DF125">
        <f t="shared" si="14"/>
        <v>19.47</v>
      </c>
      <c r="DG125">
        <f t="shared" si="15"/>
        <v>0</v>
      </c>
      <c r="DH125">
        <f t="shared" si="16"/>
        <v>0</v>
      </c>
      <c r="DI125">
        <f t="shared" si="17"/>
        <v>0</v>
      </c>
      <c r="DJ125">
        <f t="shared" si="47"/>
        <v>19.47</v>
      </c>
      <c r="DK125">
        <v>0</v>
      </c>
      <c r="DL125" t="s">
        <v>3</v>
      </c>
      <c r="DM125">
        <v>0</v>
      </c>
      <c r="DN125" t="s">
        <v>3</v>
      </c>
      <c r="DO125">
        <v>0</v>
      </c>
    </row>
    <row r="126" spans="1:119" x14ac:dyDescent="0.2">
      <c r="A126">
        <f>ROW(Source!A134)</f>
        <v>134</v>
      </c>
      <c r="B126">
        <v>1473083510</v>
      </c>
      <c r="C126">
        <v>1473084173</v>
      </c>
      <c r="D126">
        <v>1441836250</v>
      </c>
      <c r="E126">
        <v>1</v>
      </c>
      <c r="F126">
        <v>1</v>
      </c>
      <c r="G126">
        <v>15514512</v>
      </c>
      <c r="H126">
        <v>3</v>
      </c>
      <c r="I126" t="s">
        <v>522</v>
      </c>
      <c r="J126" t="s">
        <v>523</v>
      </c>
      <c r="K126" t="s">
        <v>524</v>
      </c>
      <c r="L126">
        <v>1327</v>
      </c>
      <c r="N126">
        <v>1005</v>
      </c>
      <c r="O126" t="s">
        <v>525</v>
      </c>
      <c r="P126" t="s">
        <v>525</v>
      </c>
      <c r="Q126">
        <v>1</v>
      </c>
      <c r="W126">
        <v>0</v>
      </c>
      <c r="X126">
        <v>1447035648</v>
      </c>
      <c r="Y126">
        <f t="shared" si="41"/>
        <v>2.1</v>
      </c>
      <c r="AA126">
        <v>149.25</v>
      </c>
      <c r="AB126">
        <v>0</v>
      </c>
      <c r="AC126">
        <v>0</v>
      </c>
      <c r="AD126">
        <v>0</v>
      </c>
      <c r="AE126">
        <v>149.25</v>
      </c>
      <c r="AF126">
        <v>0</v>
      </c>
      <c r="AG126">
        <v>0</v>
      </c>
      <c r="AH126">
        <v>0</v>
      </c>
      <c r="AI126">
        <v>1</v>
      </c>
      <c r="AJ126">
        <v>1</v>
      </c>
      <c r="AK126">
        <v>1</v>
      </c>
      <c r="AL126">
        <v>1</v>
      </c>
      <c r="AM126">
        <v>-2</v>
      </c>
      <c r="AN126">
        <v>0</v>
      </c>
      <c r="AO126">
        <v>1</v>
      </c>
      <c r="AP126">
        <v>1</v>
      </c>
      <c r="AQ126">
        <v>0</v>
      </c>
      <c r="AR126">
        <v>0</v>
      </c>
      <c r="AS126" t="s">
        <v>3</v>
      </c>
      <c r="AT126">
        <v>2.1</v>
      </c>
      <c r="AU126" t="s">
        <v>3</v>
      </c>
      <c r="AV126">
        <v>0</v>
      </c>
      <c r="AW126">
        <v>2</v>
      </c>
      <c r="AX126">
        <v>1473417976</v>
      </c>
      <c r="AY126">
        <v>1</v>
      </c>
      <c r="AZ126">
        <v>0</v>
      </c>
      <c r="BA126">
        <v>178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V126">
        <v>0</v>
      </c>
      <c r="CW126">
        <v>0</v>
      </c>
      <c r="CX126">
        <f>ROUND(Y126*Source!I134,9)</f>
        <v>2.1</v>
      </c>
      <c r="CY126">
        <f t="shared" si="44"/>
        <v>149.25</v>
      </c>
      <c r="CZ126">
        <f t="shared" si="45"/>
        <v>149.25</v>
      </c>
      <c r="DA126">
        <f t="shared" si="46"/>
        <v>1</v>
      </c>
      <c r="DB126">
        <f t="shared" si="42"/>
        <v>313.43</v>
      </c>
      <c r="DC126">
        <f t="shared" si="43"/>
        <v>0</v>
      </c>
      <c r="DD126" t="s">
        <v>3</v>
      </c>
      <c r="DE126" t="s">
        <v>3</v>
      </c>
      <c r="DF126">
        <f t="shared" si="14"/>
        <v>313.43</v>
      </c>
      <c r="DG126">
        <f t="shared" si="15"/>
        <v>0</v>
      </c>
      <c r="DH126">
        <f t="shared" si="16"/>
        <v>0</v>
      </c>
      <c r="DI126">
        <f t="shared" si="17"/>
        <v>0</v>
      </c>
      <c r="DJ126">
        <f t="shared" si="47"/>
        <v>313.43</v>
      </c>
      <c r="DK126">
        <v>0</v>
      </c>
      <c r="DL126" t="s">
        <v>3</v>
      </c>
      <c r="DM126">
        <v>0</v>
      </c>
      <c r="DN126" t="s">
        <v>3</v>
      </c>
      <c r="DO126">
        <v>0</v>
      </c>
    </row>
    <row r="127" spans="1:119" x14ac:dyDescent="0.2">
      <c r="A127">
        <f>ROW(Source!A134)</f>
        <v>134</v>
      </c>
      <c r="B127">
        <v>1473083510</v>
      </c>
      <c r="C127">
        <v>1473084173</v>
      </c>
      <c r="D127">
        <v>1441834635</v>
      </c>
      <c r="E127">
        <v>1</v>
      </c>
      <c r="F127">
        <v>1</v>
      </c>
      <c r="G127">
        <v>15514512</v>
      </c>
      <c r="H127">
        <v>3</v>
      </c>
      <c r="I127" t="s">
        <v>498</v>
      </c>
      <c r="J127" t="s">
        <v>499</v>
      </c>
      <c r="K127" t="s">
        <v>500</v>
      </c>
      <c r="L127">
        <v>1339</v>
      </c>
      <c r="N127">
        <v>1007</v>
      </c>
      <c r="O127" t="s">
        <v>105</v>
      </c>
      <c r="P127" t="s">
        <v>105</v>
      </c>
      <c r="Q127">
        <v>1</v>
      </c>
      <c r="W127">
        <v>0</v>
      </c>
      <c r="X127">
        <v>-389859187</v>
      </c>
      <c r="Y127">
        <f t="shared" si="41"/>
        <v>0.5</v>
      </c>
      <c r="AA127">
        <v>103.4</v>
      </c>
      <c r="AB127">
        <v>0</v>
      </c>
      <c r="AC127">
        <v>0</v>
      </c>
      <c r="AD127">
        <v>0</v>
      </c>
      <c r="AE127">
        <v>103.4</v>
      </c>
      <c r="AF127">
        <v>0</v>
      </c>
      <c r="AG127">
        <v>0</v>
      </c>
      <c r="AH127">
        <v>0</v>
      </c>
      <c r="AI127">
        <v>1</v>
      </c>
      <c r="AJ127">
        <v>1</v>
      </c>
      <c r="AK127">
        <v>1</v>
      </c>
      <c r="AL127">
        <v>1</v>
      </c>
      <c r="AM127">
        <v>-2</v>
      </c>
      <c r="AN127">
        <v>0</v>
      </c>
      <c r="AO127">
        <v>1</v>
      </c>
      <c r="AP127">
        <v>1</v>
      </c>
      <c r="AQ127">
        <v>0</v>
      </c>
      <c r="AR127">
        <v>0</v>
      </c>
      <c r="AS127" t="s">
        <v>3</v>
      </c>
      <c r="AT127">
        <v>0.5</v>
      </c>
      <c r="AU127" t="s">
        <v>3</v>
      </c>
      <c r="AV127">
        <v>0</v>
      </c>
      <c r="AW127">
        <v>2</v>
      </c>
      <c r="AX127">
        <v>1473417977</v>
      </c>
      <c r="AY127">
        <v>1</v>
      </c>
      <c r="AZ127">
        <v>0</v>
      </c>
      <c r="BA127">
        <v>179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V127">
        <v>0</v>
      </c>
      <c r="CW127">
        <v>0</v>
      </c>
      <c r="CX127">
        <f>ROUND(Y127*Source!I134,9)</f>
        <v>0.5</v>
      </c>
      <c r="CY127">
        <f t="shared" si="44"/>
        <v>103.4</v>
      </c>
      <c r="CZ127">
        <f t="shared" si="45"/>
        <v>103.4</v>
      </c>
      <c r="DA127">
        <f t="shared" si="46"/>
        <v>1</v>
      </c>
      <c r="DB127">
        <f t="shared" si="42"/>
        <v>51.7</v>
      </c>
      <c r="DC127">
        <f t="shared" si="43"/>
        <v>0</v>
      </c>
      <c r="DD127" t="s">
        <v>3</v>
      </c>
      <c r="DE127" t="s">
        <v>3</v>
      </c>
      <c r="DF127">
        <f t="shared" si="14"/>
        <v>51.7</v>
      </c>
      <c r="DG127">
        <f t="shared" si="15"/>
        <v>0</v>
      </c>
      <c r="DH127">
        <f t="shared" si="16"/>
        <v>0</v>
      </c>
      <c r="DI127">
        <f t="shared" si="17"/>
        <v>0</v>
      </c>
      <c r="DJ127">
        <f t="shared" si="47"/>
        <v>51.7</v>
      </c>
      <c r="DK127">
        <v>0</v>
      </c>
      <c r="DL127" t="s">
        <v>3</v>
      </c>
      <c r="DM127">
        <v>0</v>
      </c>
      <c r="DN127" t="s">
        <v>3</v>
      </c>
      <c r="DO127">
        <v>0</v>
      </c>
    </row>
    <row r="128" spans="1:119" x14ac:dyDescent="0.2">
      <c r="A128">
        <f>ROW(Source!A134)</f>
        <v>134</v>
      </c>
      <c r="B128">
        <v>1473083510</v>
      </c>
      <c r="C128">
        <v>1473084173</v>
      </c>
      <c r="D128">
        <v>1441834627</v>
      </c>
      <c r="E128">
        <v>1</v>
      </c>
      <c r="F128">
        <v>1</v>
      </c>
      <c r="G128">
        <v>15514512</v>
      </c>
      <c r="H128">
        <v>3</v>
      </c>
      <c r="I128" t="s">
        <v>501</v>
      </c>
      <c r="J128" t="s">
        <v>502</v>
      </c>
      <c r="K128" t="s">
        <v>503</v>
      </c>
      <c r="L128">
        <v>1339</v>
      </c>
      <c r="N128">
        <v>1007</v>
      </c>
      <c r="O128" t="s">
        <v>105</v>
      </c>
      <c r="P128" t="s">
        <v>105</v>
      </c>
      <c r="Q128">
        <v>1</v>
      </c>
      <c r="W128">
        <v>0</v>
      </c>
      <c r="X128">
        <v>709656040</v>
      </c>
      <c r="Y128">
        <f t="shared" si="41"/>
        <v>0.3</v>
      </c>
      <c r="AA128">
        <v>875.46</v>
      </c>
      <c r="AB128">
        <v>0</v>
      </c>
      <c r="AC128">
        <v>0</v>
      </c>
      <c r="AD128">
        <v>0</v>
      </c>
      <c r="AE128">
        <v>875.46</v>
      </c>
      <c r="AF128">
        <v>0</v>
      </c>
      <c r="AG128">
        <v>0</v>
      </c>
      <c r="AH128">
        <v>0</v>
      </c>
      <c r="AI128">
        <v>1</v>
      </c>
      <c r="AJ128">
        <v>1</v>
      </c>
      <c r="AK128">
        <v>1</v>
      </c>
      <c r="AL128">
        <v>1</v>
      </c>
      <c r="AM128">
        <v>-2</v>
      </c>
      <c r="AN128">
        <v>0</v>
      </c>
      <c r="AO128">
        <v>1</v>
      </c>
      <c r="AP128">
        <v>1</v>
      </c>
      <c r="AQ128">
        <v>0</v>
      </c>
      <c r="AR128">
        <v>0</v>
      </c>
      <c r="AS128" t="s">
        <v>3</v>
      </c>
      <c r="AT128">
        <v>0.3</v>
      </c>
      <c r="AU128" t="s">
        <v>3</v>
      </c>
      <c r="AV128">
        <v>0</v>
      </c>
      <c r="AW128">
        <v>2</v>
      </c>
      <c r="AX128">
        <v>1473417978</v>
      </c>
      <c r="AY128">
        <v>1</v>
      </c>
      <c r="AZ128">
        <v>0</v>
      </c>
      <c r="BA128">
        <v>180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V128">
        <v>0</v>
      </c>
      <c r="CW128">
        <v>0</v>
      </c>
      <c r="CX128">
        <f>ROUND(Y128*Source!I134,9)</f>
        <v>0.3</v>
      </c>
      <c r="CY128">
        <f t="shared" si="44"/>
        <v>875.46</v>
      </c>
      <c r="CZ128">
        <f t="shared" si="45"/>
        <v>875.46</v>
      </c>
      <c r="DA128">
        <f t="shared" si="46"/>
        <v>1</v>
      </c>
      <c r="DB128">
        <f t="shared" si="42"/>
        <v>262.64</v>
      </c>
      <c r="DC128">
        <f t="shared" si="43"/>
        <v>0</v>
      </c>
      <c r="DD128" t="s">
        <v>3</v>
      </c>
      <c r="DE128" t="s">
        <v>3</v>
      </c>
      <c r="DF128">
        <f t="shared" si="14"/>
        <v>262.64</v>
      </c>
      <c r="DG128">
        <f t="shared" si="15"/>
        <v>0</v>
      </c>
      <c r="DH128">
        <f t="shared" si="16"/>
        <v>0</v>
      </c>
      <c r="DI128">
        <f t="shared" si="17"/>
        <v>0</v>
      </c>
      <c r="DJ128">
        <f t="shared" si="47"/>
        <v>262.64</v>
      </c>
      <c r="DK128">
        <v>0</v>
      </c>
      <c r="DL128" t="s">
        <v>3</v>
      </c>
      <c r="DM128">
        <v>0</v>
      </c>
      <c r="DN128" t="s">
        <v>3</v>
      </c>
      <c r="DO128">
        <v>0</v>
      </c>
    </row>
    <row r="129" spans="1:119" x14ac:dyDescent="0.2">
      <c r="A129">
        <f>ROW(Source!A134)</f>
        <v>134</v>
      </c>
      <c r="B129">
        <v>1473083510</v>
      </c>
      <c r="C129">
        <v>1473084173</v>
      </c>
      <c r="D129">
        <v>1441834671</v>
      </c>
      <c r="E129">
        <v>1</v>
      </c>
      <c r="F129">
        <v>1</v>
      </c>
      <c r="G129">
        <v>15514512</v>
      </c>
      <c r="H129">
        <v>3</v>
      </c>
      <c r="I129" t="s">
        <v>504</v>
      </c>
      <c r="J129" t="s">
        <v>505</v>
      </c>
      <c r="K129" t="s">
        <v>506</v>
      </c>
      <c r="L129">
        <v>1348</v>
      </c>
      <c r="N129">
        <v>1009</v>
      </c>
      <c r="O129" t="s">
        <v>485</v>
      </c>
      <c r="P129" t="s">
        <v>485</v>
      </c>
      <c r="Q129">
        <v>1000</v>
      </c>
      <c r="W129">
        <v>0</v>
      </c>
      <c r="X129">
        <v>-19071303</v>
      </c>
      <c r="Y129">
        <f t="shared" si="41"/>
        <v>1E-4</v>
      </c>
      <c r="AA129">
        <v>184462.17</v>
      </c>
      <c r="AB129">
        <v>0</v>
      </c>
      <c r="AC129">
        <v>0</v>
      </c>
      <c r="AD129">
        <v>0</v>
      </c>
      <c r="AE129">
        <v>184462.17</v>
      </c>
      <c r="AF129">
        <v>0</v>
      </c>
      <c r="AG129">
        <v>0</v>
      </c>
      <c r="AH129">
        <v>0</v>
      </c>
      <c r="AI129">
        <v>1</v>
      </c>
      <c r="AJ129">
        <v>1</v>
      </c>
      <c r="AK129">
        <v>1</v>
      </c>
      <c r="AL129">
        <v>1</v>
      </c>
      <c r="AM129">
        <v>-2</v>
      </c>
      <c r="AN129">
        <v>0</v>
      </c>
      <c r="AO129">
        <v>1</v>
      </c>
      <c r="AP129">
        <v>1</v>
      </c>
      <c r="AQ129">
        <v>0</v>
      </c>
      <c r="AR129">
        <v>0</v>
      </c>
      <c r="AS129" t="s">
        <v>3</v>
      </c>
      <c r="AT129">
        <v>1E-4</v>
      </c>
      <c r="AU129" t="s">
        <v>3</v>
      </c>
      <c r="AV129">
        <v>0</v>
      </c>
      <c r="AW129">
        <v>2</v>
      </c>
      <c r="AX129">
        <v>1473417979</v>
      </c>
      <c r="AY129">
        <v>1</v>
      </c>
      <c r="AZ129">
        <v>0</v>
      </c>
      <c r="BA129">
        <v>181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V129">
        <v>0</v>
      </c>
      <c r="CW129">
        <v>0</v>
      </c>
      <c r="CX129">
        <f>ROUND(Y129*Source!I134,9)</f>
        <v>1E-4</v>
      </c>
      <c r="CY129">
        <f t="shared" si="44"/>
        <v>184462.17</v>
      </c>
      <c r="CZ129">
        <f t="shared" si="45"/>
        <v>184462.17</v>
      </c>
      <c r="DA129">
        <f t="shared" si="46"/>
        <v>1</v>
      </c>
      <c r="DB129">
        <f t="shared" si="42"/>
        <v>18.45</v>
      </c>
      <c r="DC129">
        <f t="shared" si="43"/>
        <v>0</v>
      </c>
      <c r="DD129" t="s">
        <v>3</v>
      </c>
      <c r="DE129" t="s">
        <v>3</v>
      </c>
      <c r="DF129">
        <f t="shared" ref="DF129:DF192" si="48">ROUND(ROUND(AE129,2)*CX129,2)</f>
        <v>18.45</v>
      </c>
      <c r="DG129">
        <f t="shared" ref="DG129:DG192" si="49">ROUND(ROUND(AF129,2)*CX129,2)</f>
        <v>0</v>
      </c>
      <c r="DH129">
        <f t="shared" ref="DH129:DH192" si="50">ROUND(ROUND(AG129,2)*CX129,2)</f>
        <v>0</v>
      </c>
      <c r="DI129">
        <f t="shared" ref="DI129:DI192" si="51">ROUND(ROUND(AH129,2)*CX129,2)</f>
        <v>0</v>
      </c>
      <c r="DJ129">
        <f t="shared" si="47"/>
        <v>18.45</v>
      </c>
      <c r="DK129">
        <v>0</v>
      </c>
      <c r="DL129" t="s">
        <v>3</v>
      </c>
      <c r="DM129">
        <v>0</v>
      </c>
      <c r="DN129" t="s">
        <v>3</v>
      </c>
      <c r="DO129">
        <v>0</v>
      </c>
    </row>
    <row r="130" spans="1:119" x14ac:dyDescent="0.2">
      <c r="A130">
        <f>ROW(Source!A134)</f>
        <v>134</v>
      </c>
      <c r="B130">
        <v>1473083510</v>
      </c>
      <c r="C130">
        <v>1473084173</v>
      </c>
      <c r="D130">
        <v>1441834634</v>
      </c>
      <c r="E130">
        <v>1</v>
      </c>
      <c r="F130">
        <v>1</v>
      </c>
      <c r="G130">
        <v>15514512</v>
      </c>
      <c r="H130">
        <v>3</v>
      </c>
      <c r="I130" t="s">
        <v>507</v>
      </c>
      <c r="J130" t="s">
        <v>508</v>
      </c>
      <c r="K130" t="s">
        <v>509</v>
      </c>
      <c r="L130">
        <v>1348</v>
      </c>
      <c r="N130">
        <v>1009</v>
      </c>
      <c r="O130" t="s">
        <v>485</v>
      </c>
      <c r="P130" t="s">
        <v>485</v>
      </c>
      <c r="Q130">
        <v>1000</v>
      </c>
      <c r="W130">
        <v>0</v>
      </c>
      <c r="X130">
        <v>1869974630</v>
      </c>
      <c r="Y130">
        <f t="shared" si="41"/>
        <v>5.9999999999999995E-4</v>
      </c>
      <c r="AA130">
        <v>88053.759999999995</v>
      </c>
      <c r="AB130">
        <v>0</v>
      </c>
      <c r="AC130">
        <v>0</v>
      </c>
      <c r="AD130">
        <v>0</v>
      </c>
      <c r="AE130">
        <v>88053.759999999995</v>
      </c>
      <c r="AF130">
        <v>0</v>
      </c>
      <c r="AG130">
        <v>0</v>
      </c>
      <c r="AH130">
        <v>0</v>
      </c>
      <c r="AI130">
        <v>1</v>
      </c>
      <c r="AJ130">
        <v>1</v>
      </c>
      <c r="AK130">
        <v>1</v>
      </c>
      <c r="AL130">
        <v>1</v>
      </c>
      <c r="AM130">
        <v>-2</v>
      </c>
      <c r="AN130">
        <v>0</v>
      </c>
      <c r="AO130">
        <v>1</v>
      </c>
      <c r="AP130">
        <v>1</v>
      </c>
      <c r="AQ130">
        <v>0</v>
      </c>
      <c r="AR130">
        <v>0</v>
      </c>
      <c r="AS130" t="s">
        <v>3</v>
      </c>
      <c r="AT130">
        <v>5.9999999999999995E-4</v>
      </c>
      <c r="AU130" t="s">
        <v>3</v>
      </c>
      <c r="AV130">
        <v>0</v>
      </c>
      <c r="AW130">
        <v>2</v>
      </c>
      <c r="AX130">
        <v>1473417980</v>
      </c>
      <c r="AY130">
        <v>1</v>
      </c>
      <c r="AZ130">
        <v>0</v>
      </c>
      <c r="BA130">
        <v>182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V130">
        <v>0</v>
      </c>
      <c r="CW130">
        <v>0</v>
      </c>
      <c r="CX130">
        <f>ROUND(Y130*Source!I134,9)</f>
        <v>5.9999999999999995E-4</v>
      </c>
      <c r="CY130">
        <f t="shared" si="44"/>
        <v>88053.759999999995</v>
      </c>
      <c r="CZ130">
        <f t="shared" si="45"/>
        <v>88053.759999999995</v>
      </c>
      <c r="DA130">
        <f t="shared" si="46"/>
        <v>1</v>
      </c>
      <c r="DB130">
        <f t="shared" si="42"/>
        <v>52.83</v>
      </c>
      <c r="DC130">
        <f t="shared" si="43"/>
        <v>0</v>
      </c>
      <c r="DD130" t="s">
        <v>3</v>
      </c>
      <c r="DE130" t="s">
        <v>3</v>
      </c>
      <c r="DF130">
        <f t="shared" si="48"/>
        <v>52.83</v>
      </c>
      <c r="DG130">
        <f t="shared" si="49"/>
        <v>0</v>
      </c>
      <c r="DH130">
        <f t="shared" si="50"/>
        <v>0</v>
      </c>
      <c r="DI130">
        <f t="shared" si="51"/>
        <v>0</v>
      </c>
      <c r="DJ130">
        <f t="shared" si="47"/>
        <v>52.83</v>
      </c>
      <c r="DK130">
        <v>0</v>
      </c>
      <c r="DL130" t="s">
        <v>3</v>
      </c>
      <c r="DM130">
        <v>0</v>
      </c>
      <c r="DN130" t="s">
        <v>3</v>
      </c>
      <c r="DO130">
        <v>0</v>
      </c>
    </row>
    <row r="131" spans="1:119" x14ac:dyDescent="0.2">
      <c r="A131">
        <f>ROW(Source!A134)</f>
        <v>134</v>
      </c>
      <c r="B131">
        <v>1473083510</v>
      </c>
      <c r="C131">
        <v>1473084173</v>
      </c>
      <c r="D131">
        <v>1441834836</v>
      </c>
      <c r="E131">
        <v>1</v>
      </c>
      <c r="F131">
        <v>1</v>
      </c>
      <c r="G131">
        <v>15514512</v>
      </c>
      <c r="H131">
        <v>3</v>
      </c>
      <c r="I131" t="s">
        <v>510</v>
      </c>
      <c r="J131" t="s">
        <v>511</v>
      </c>
      <c r="K131" t="s">
        <v>512</v>
      </c>
      <c r="L131">
        <v>1348</v>
      </c>
      <c r="N131">
        <v>1009</v>
      </c>
      <c r="O131" t="s">
        <v>485</v>
      </c>
      <c r="P131" t="s">
        <v>485</v>
      </c>
      <c r="Q131">
        <v>1000</v>
      </c>
      <c r="W131">
        <v>0</v>
      </c>
      <c r="X131">
        <v>1434651514</v>
      </c>
      <c r="Y131">
        <f t="shared" si="41"/>
        <v>3.15E-3</v>
      </c>
      <c r="AA131">
        <v>93194.67</v>
      </c>
      <c r="AB131">
        <v>0</v>
      </c>
      <c r="AC131">
        <v>0</v>
      </c>
      <c r="AD131">
        <v>0</v>
      </c>
      <c r="AE131">
        <v>93194.67</v>
      </c>
      <c r="AF131">
        <v>0</v>
      </c>
      <c r="AG131">
        <v>0</v>
      </c>
      <c r="AH131">
        <v>0</v>
      </c>
      <c r="AI131">
        <v>1</v>
      </c>
      <c r="AJ131">
        <v>1</v>
      </c>
      <c r="AK131">
        <v>1</v>
      </c>
      <c r="AL131">
        <v>1</v>
      </c>
      <c r="AM131">
        <v>-2</v>
      </c>
      <c r="AN131">
        <v>0</v>
      </c>
      <c r="AO131">
        <v>1</v>
      </c>
      <c r="AP131">
        <v>1</v>
      </c>
      <c r="AQ131">
        <v>0</v>
      </c>
      <c r="AR131">
        <v>0</v>
      </c>
      <c r="AS131" t="s">
        <v>3</v>
      </c>
      <c r="AT131">
        <v>3.15E-3</v>
      </c>
      <c r="AU131" t="s">
        <v>3</v>
      </c>
      <c r="AV131">
        <v>0</v>
      </c>
      <c r="AW131">
        <v>2</v>
      </c>
      <c r="AX131">
        <v>1473417981</v>
      </c>
      <c r="AY131">
        <v>1</v>
      </c>
      <c r="AZ131">
        <v>0</v>
      </c>
      <c r="BA131">
        <v>183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V131">
        <v>0</v>
      </c>
      <c r="CW131">
        <v>0</v>
      </c>
      <c r="CX131">
        <f>ROUND(Y131*Source!I134,9)</f>
        <v>3.15E-3</v>
      </c>
      <c r="CY131">
        <f t="shared" si="44"/>
        <v>93194.67</v>
      </c>
      <c r="CZ131">
        <f t="shared" si="45"/>
        <v>93194.67</v>
      </c>
      <c r="DA131">
        <f t="shared" si="46"/>
        <v>1</v>
      </c>
      <c r="DB131">
        <f t="shared" si="42"/>
        <v>293.56</v>
      </c>
      <c r="DC131">
        <f t="shared" si="43"/>
        <v>0</v>
      </c>
      <c r="DD131" t="s">
        <v>3</v>
      </c>
      <c r="DE131" t="s">
        <v>3</v>
      </c>
      <c r="DF131">
        <f t="shared" si="48"/>
        <v>293.56</v>
      </c>
      <c r="DG131">
        <f t="shared" si="49"/>
        <v>0</v>
      </c>
      <c r="DH131">
        <f t="shared" si="50"/>
        <v>0</v>
      </c>
      <c r="DI131">
        <f t="shared" si="51"/>
        <v>0</v>
      </c>
      <c r="DJ131">
        <f t="shared" si="47"/>
        <v>293.56</v>
      </c>
      <c r="DK131">
        <v>0</v>
      </c>
      <c r="DL131" t="s">
        <v>3</v>
      </c>
      <c r="DM131">
        <v>0</v>
      </c>
      <c r="DN131" t="s">
        <v>3</v>
      </c>
      <c r="DO131">
        <v>0</v>
      </c>
    </row>
    <row r="132" spans="1:119" x14ac:dyDescent="0.2">
      <c r="A132">
        <f>ROW(Source!A134)</f>
        <v>134</v>
      </c>
      <c r="B132">
        <v>1473083510</v>
      </c>
      <c r="C132">
        <v>1473084173</v>
      </c>
      <c r="D132">
        <v>1441822273</v>
      </c>
      <c r="E132">
        <v>15514512</v>
      </c>
      <c r="F132">
        <v>1</v>
      </c>
      <c r="G132">
        <v>15514512</v>
      </c>
      <c r="H132">
        <v>3</v>
      </c>
      <c r="I132" t="s">
        <v>476</v>
      </c>
      <c r="J132" t="s">
        <v>3</v>
      </c>
      <c r="K132" t="s">
        <v>478</v>
      </c>
      <c r="L132">
        <v>1348</v>
      </c>
      <c r="N132">
        <v>1009</v>
      </c>
      <c r="O132" t="s">
        <v>485</v>
      </c>
      <c r="P132" t="s">
        <v>485</v>
      </c>
      <c r="Q132">
        <v>1000</v>
      </c>
      <c r="W132">
        <v>0</v>
      </c>
      <c r="X132">
        <v>-1698336702</v>
      </c>
      <c r="Y132">
        <f t="shared" si="41"/>
        <v>3.5E-4</v>
      </c>
      <c r="AA132">
        <v>94640</v>
      </c>
      <c r="AB132">
        <v>0</v>
      </c>
      <c r="AC132">
        <v>0</v>
      </c>
      <c r="AD132">
        <v>0</v>
      </c>
      <c r="AE132">
        <v>94640</v>
      </c>
      <c r="AF132">
        <v>0</v>
      </c>
      <c r="AG132">
        <v>0</v>
      </c>
      <c r="AH132">
        <v>0</v>
      </c>
      <c r="AI132">
        <v>1</v>
      </c>
      <c r="AJ132">
        <v>1</v>
      </c>
      <c r="AK132">
        <v>1</v>
      </c>
      <c r="AL132">
        <v>1</v>
      </c>
      <c r="AM132">
        <v>-2</v>
      </c>
      <c r="AN132">
        <v>0</v>
      </c>
      <c r="AO132">
        <v>1</v>
      </c>
      <c r="AP132">
        <v>1</v>
      </c>
      <c r="AQ132">
        <v>0</v>
      </c>
      <c r="AR132">
        <v>0</v>
      </c>
      <c r="AS132" t="s">
        <v>3</v>
      </c>
      <c r="AT132">
        <v>3.5E-4</v>
      </c>
      <c r="AU132" t="s">
        <v>3</v>
      </c>
      <c r="AV132">
        <v>0</v>
      </c>
      <c r="AW132">
        <v>2</v>
      </c>
      <c r="AX132">
        <v>1473417982</v>
      </c>
      <c r="AY132">
        <v>1</v>
      </c>
      <c r="AZ132">
        <v>0</v>
      </c>
      <c r="BA132">
        <v>184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V132">
        <v>0</v>
      </c>
      <c r="CW132">
        <v>0</v>
      </c>
      <c r="CX132">
        <f>ROUND(Y132*Source!I134,9)</f>
        <v>3.5E-4</v>
      </c>
      <c r="CY132">
        <f t="shared" si="44"/>
        <v>94640</v>
      </c>
      <c r="CZ132">
        <f t="shared" si="45"/>
        <v>94640</v>
      </c>
      <c r="DA132">
        <f t="shared" si="46"/>
        <v>1</v>
      </c>
      <c r="DB132">
        <f t="shared" si="42"/>
        <v>33.119999999999997</v>
      </c>
      <c r="DC132">
        <f t="shared" si="43"/>
        <v>0</v>
      </c>
      <c r="DD132" t="s">
        <v>3</v>
      </c>
      <c r="DE132" t="s">
        <v>3</v>
      </c>
      <c r="DF132">
        <f t="shared" si="48"/>
        <v>33.119999999999997</v>
      </c>
      <c r="DG132">
        <f t="shared" si="49"/>
        <v>0</v>
      </c>
      <c r="DH132">
        <f t="shared" si="50"/>
        <v>0</v>
      </c>
      <c r="DI132">
        <f t="shared" si="51"/>
        <v>0</v>
      </c>
      <c r="DJ132">
        <f t="shared" si="47"/>
        <v>33.119999999999997</v>
      </c>
      <c r="DK132">
        <v>0</v>
      </c>
      <c r="DL132" t="s">
        <v>3</v>
      </c>
      <c r="DM132">
        <v>0</v>
      </c>
      <c r="DN132" t="s">
        <v>3</v>
      </c>
      <c r="DO132">
        <v>0</v>
      </c>
    </row>
    <row r="133" spans="1:119" x14ac:dyDescent="0.2">
      <c r="A133">
        <f>ROW(Source!A135)</f>
        <v>135</v>
      </c>
      <c r="B133">
        <v>1473083510</v>
      </c>
      <c r="C133">
        <v>1473141745</v>
      </c>
      <c r="D133">
        <v>1441819193</v>
      </c>
      <c r="E133">
        <v>15514512</v>
      </c>
      <c r="F133">
        <v>1</v>
      </c>
      <c r="G133">
        <v>15514512</v>
      </c>
      <c r="H133">
        <v>1</v>
      </c>
      <c r="I133" t="s">
        <v>457</v>
      </c>
      <c r="J133" t="s">
        <v>3</v>
      </c>
      <c r="K133" t="s">
        <v>458</v>
      </c>
      <c r="L133">
        <v>1191</v>
      </c>
      <c r="N133">
        <v>1013</v>
      </c>
      <c r="O133" t="s">
        <v>459</v>
      </c>
      <c r="P133" t="s">
        <v>459</v>
      </c>
      <c r="Q133">
        <v>1</v>
      </c>
      <c r="W133">
        <v>0</v>
      </c>
      <c r="X133">
        <v>476480486</v>
      </c>
      <c r="Y133">
        <f>(AT133*2)</f>
        <v>5.56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1</v>
      </c>
      <c r="AJ133">
        <v>1</v>
      </c>
      <c r="AK133">
        <v>1</v>
      </c>
      <c r="AL133">
        <v>1</v>
      </c>
      <c r="AM133">
        <v>-2</v>
      </c>
      <c r="AN133">
        <v>0</v>
      </c>
      <c r="AO133">
        <v>1</v>
      </c>
      <c r="AP133">
        <v>1</v>
      </c>
      <c r="AQ133">
        <v>0</v>
      </c>
      <c r="AR133">
        <v>0</v>
      </c>
      <c r="AS133" t="s">
        <v>3</v>
      </c>
      <c r="AT133">
        <v>2.78</v>
      </c>
      <c r="AU133" t="s">
        <v>228</v>
      </c>
      <c r="AV133">
        <v>1</v>
      </c>
      <c r="AW133">
        <v>2</v>
      </c>
      <c r="AX133">
        <v>1473417983</v>
      </c>
      <c r="AY133">
        <v>1</v>
      </c>
      <c r="AZ133">
        <v>0</v>
      </c>
      <c r="BA133">
        <v>185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U133">
        <f>ROUND(AT133*Source!I135*AH133*AL133,2)</f>
        <v>0</v>
      </c>
      <c r="CV133">
        <f>ROUND(Y133*Source!I135,9)</f>
        <v>5.56</v>
      </c>
      <c r="CW133">
        <v>0</v>
      </c>
      <c r="CX133">
        <f>ROUND(Y133*Source!I135,9)</f>
        <v>5.56</v>
      </c>
      <c r="CY133">
        <f>AD133</f>
        <v>0</v>
      </c>
      <c r="CZ133">
        <f>AH133</f>
        <v>0</v>
      </c>
      <c r="DA133">
        <f>AL133</f>
        <v>1</v>
      </c>
      <c r="DB133">
        <f>ROUND((ROUND(AT133*CZ133,2)*2),6)</f>
        <v>0</v>
      </c>
      <c r="DC133">
        <f>ROUND((ROUND(AT133*AG133,2)*2),6)</f>
        <v>0</v>
      </c>
      <c r="DD133" t="s">
        <v>3</v>
      </c>
      <c r="DE133" t="s">
        <v>3</v>
      </c>
      <c r="DF133">
        <f t="shared" si="48"/>
        <v>0</v>
      </c>
      <c r="DG133">
        <f t="shared" si="49"/>
        <v>0</v>
      </c>
      <c r="DH133">
        <f t="shared" si="50"/>
        <v>0</v>
      </c>
      <c r="DI133">
        <f t="shared" si="51"/>
        <v>0</v>
      </c>
      <c r="DJ133">
        <f>DI133</f>
        <v>0</v>
      </c>
      <c r="DK133">
        <v>0</v>
      </c>
      <c r="DL133" t="s">
        <v>3</v>
      </c>
      <c r="DM133">
        <v>0</v>
      </c>
      <c r="DN133" t="s">
        <v>3</v>
      </c>
      <c r="DO133">
        <v>0</v>
      </c>
    </row>
    <row r="134" spans="1:119" x14ac:dyDescent="0.2">
      <c r="A134">
        <f>ROW(Source!A135)</f>
        <v>135</v>
      </c>
      <c r="B134">
        <v>1473083510</v>
      </c>
      <c r="C134">
        <v>1473141745</v>
      </c>
      <c r="D134">
        <v>1441836235</v>
      </c>
      <c r="E134">
        <v>1</v>
      </c>
      <c r="F134">
        <v>1</v>
      </c>
      <c r="G134">
        <v>15514512</v>
      </c>
      <c r="H134">
        <v>3</v>
      </c>
      <c r="I134" t="s">
        <v>464</v>
      </c>
      <c r="J134" t="s">
        <v>465</v>
      </c>
      <c r="K134" t="s">
        <v>466</v>
      </c>
      <c r="L134">
        <v>1346</v>
      </c>
      <c r="N134">
        <v>1009</v>
      </c>
      <c r="O134" t="s">
        <v>467</v>
      </c>
      <c r="P134" t="s">
        <v>467</v>
      </c>
      <c r="Q134">
        <v>1</v>
      </c>
      <c r="W134">
        <v>0</v>
      </c>
      <c r="X134">
        <v>-1595335418</v>
      </c>
      <c r="Y134">
        <f>(AT134*2)</f>
        <v>8.0000000000000002E-3</v>
      </c>
      <c r="AA134">
        <v>31.49</v>
      </c>
      <c r="AB134">
        <v>0</v>
      </c>
      <c r="AC134">
        <v>0</v>
      </c>
      <c r="AD134">
        <v>0</v>
      </c>
      <c r="AE134">
        <v>31.49</v>
      </c>
      <c r="AF134">
        <v>0</v>
      </c>
      <c r="AG134">
        <v>0</v>
      </c>
      <c r="AH134">
        <v>0</v>
      </c>
      <c r="AI134">
        <v>1</v>
      </c>
      <c r="AJ134">
        <v>1</v>
      </c>
      <c r="AK134">
        <v>1</v>
      </c>
      <c r="AL134">
        <v>1</v>
      </c>
      <c r="AM134">
        <v>-2</v>
      </c>
      <c r="AN134">
        <v>0</v>
      </c>
      <c r="AO134">
        <v>1</v>
      </c>
      <c r="AP134">
        <v>1</v>
      </c>
      <c r="AQ134">
        <v>0</v>
      </c>
      <c r="AR134">
        <v>0</v>
      </c>
      <c r="AS134" t="s">
        <v>3</v>
      </c>
      <c r="AT134">
        <v>4.0000000000000001E-3</v>
      </c>
      <c r="AU134" t="s">
        <v>228</v>
      </c>
      <c r="AV134">
        <v>0</v>
      </c>
      <c r="AW134">
        <v>2</v>
      </c>
      <c r="AX134">
        <v>1473417984</v>
      </c>
      <c r="AY134">
        <v>1</v>
      </c>
      <c r="AZ134">
        <v>0</v>
      </c>
      <c r="BA134">
        <v>186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V134">
        <v>0</v>
      </c>
      <c r="CW134">
        <v>0</v>
      </c>
      <c r="CX134">
        <f>ROUND(Y134*Source!I135,9)</f>
        <v>8.0000000000000002E-3</v>
      </c>
      <c r="CY134">
        <f>AA134</f>
        <v>31.49</v>
      </c>
      <c r="CZ134">
        <f>AE134</f>
        <v>31.49</v>
      </c>
      <c r="DA134">
        <f>AI134</f>
        <v>1</v>
      </c>
      <c r="DB134">
        <f>ROUND((ROUND(AT134*CZ134,2)*2),6)</f>
        <v>0.26</v>
      </c>
      <c r="DC134">
        <f>ROUND((ROUND(AT134*AG134,2)*2),6)</f>
        <v>0</v>
      </c>
      <c r="DD134" t="s">
        <v>3</v>
      </c>
      <c r="DE134" t="s">
        <v>3</v>
      </c>
      <c r="DF134">
        <f t="shared" si="48"/>
        <v>0.25</v>
      </c>
      <c r="DG134">
        <f t="shared" si="49"/>
        <v>0</v>
      </c>
      <c r="DH134">
        <f t="shared" si="50"/>
        <v>0</v>
      </c>
      <c r="DI134">
        <f t="shared" si="51"/>
        <v>0</v>
      </c>
      <c r="DJ134">
        <f>DF134</f>
        <v>0.25</v>
      </c>
      <c r="DK134">
        <v>0</v>
      </c>
      <c r="DL134" t="s">
        <v>3</v>
      </c>
      <c r="DM134">
        <v>0</v>
      </c>
      <c r="DN134" t="s">
        <v>3</v>
      </c>
      <c r="DO134">
        <v>0</v>
      </c>
    </row>
    <row r="135" spans="1:119" x14ac:dyDescent="0.2">
      <c r="A135">
        <f>ROW(Source!A136)</f>
        <v>136</v>
      </c>
      <c r="B135">
        <v>1473083510</v>
      </c>
      <c r="C135">
        <v>1473141941</v>
      </c>
      <c r="D135">
        <v>1441819193</v>
      </c>
      <c r="E135">
        <v>15514512</v>
      </c>
      <c r="F135">
        <v>1</v>
      </c>
      <c r="G135">
        <v>15514512</v>
      </c>
      <c r="H135">
        <v>1</v>
      </c>
      <c r="I135" t="s">
        <v>457</v>
      </c>
      <c r="J135" t="s">
        <v>3</v>
      </c>
      <c r="K135" t="s">
        <v>458</v>
      </c>
      <c r="L135">
        <v>1191</v>
      </c>
      <c r="N135">
        <v>1013</v>
      </c>
      <c r="O135" t="s">
        <v>459</v>
      </c>
      <c r="P135" t="s">
        <v>459</v>
      </c>
      <c r="Q135">
        <v>1</v>
      </c>
      <c r="W135">
        <v>0</v>
      </c>
      <c r="X135">
        <v>476480486</v>
      </c>
      <c r="Y135">
        <f>(AT135*2)</f>
        <v>3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1</v>
      </c>
      <c r="AJ135">
        <v>1</v>
      </c>
      <c r="AK135">
        <v>1</v>
      </c>
      <c r="AL135">
        <v>1</v>
      </c>
      <c r="AM135">
        <v>-2</v>
      </c>
      <c r="AN135">
        <v>0</v>
      </c>
      <c r="AO135">
        <v>1</v>
      </c>
      <c r="AP135">
        <v>1</v>
      </c>
      <c r="AQ135">
        <v>0</v>
      </c>
      <c r="AR135">
        <v>0</v>
      </c>
      <c r="AS135" t="s">
        <v>3</v>
      </c>
      <c r="AT135">
        <v>1.5</v>
      </c>
      <c r="AU135" t="s">
        <v>228</v>
      </c>
      <c r="AV135">
        <v>1</v>
      </c>
      <c r="AW135">
        <v>2</v>
      </c>
      <c r="AX135">
        <v>1473417985</v>
      </c>
      <c r="AY135">
        <v>1</v>
      </c>
      <c r="AZ135">
        <v>0</v>
      </c>
      <c r="BA135">
        <v>187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U135">
        <f>ROUND(AT135*Source!I136*AH135*AL135,2)</f>
        <v>0</v>
      </c>
      <c r="CV135">
        <f>ROUND(Y135*Source!I136,9)</f>
        <v>3</v>
      </c>
      <c r="CW135">
        <v>0</v>
      </c>
      <c r="CX135">
        <f>ROUND(Y135*Source!I136,9)</f>
        <v>3</v>
      </c>
      <c r="CY135">
        <f>AD135</f>
        <v>0</v>
      </c>
      <c r="CZ135">
        <f>AH135</f>
        <v>0</v>
      </c>
      <c r="DA135">
        <f>AL135</f>
        <v>1</v>
      </c>
      <c r="DB135">
        <f>ROUND((ROUND(AT135*CZ135,2)*2),6)</f>
        <v>0</v>
      </c>
      <c r="DC135">
        <f>ROUND((ROUND(AT135*AG135,2)*2),6)</f>
        <v>0</v>
      </c>
      <c r="DD135" t="s">
        <v>3</v>
      </c>
      <c r="DE135" t="s">
        <v>3</v>
      </c>
      <c r="DF135">
        <f t="shared" si="48"/>
        <v>0</v>
      </c>
      <c r="DG135">
        <f t="shared" si="49"/>
        <v>0</v>
      </c>
      <c r="DH135">
        <f t="shared" si="50"/>
        <v>0</v>
      </c>
      <c r="DI135">
        <f t="shared" si="51"/>
        <v>0</v>
      </c>
      <c r="DJ135">
        <f>DI135</f>
        <v>0</v>
      </c>
      <c r="DK135">
        <v>0</v>
      </c>
      <c r="DL135" t="s">
        <v>3</v>
      </c>
      <c r="DM135">
        <v>0</v>
      </c>
      <c r="DN135" t="s">
        <v>3</v>
      </c>
      <c r="DO135">
        <v>0</v>
      </c>
    </row>
    <row r="136" spans="1:119" x14ac:dyDescent="0.2">
      <c r="A136">
        <f>ROW(Source!A136)</f>
        <v>136</v>
      </c>
      <c r="B136">
        <v>1473083510</v>
      </c>
      <c r="C136">
        <v>1473141941</v>
      </c>
      <c r="D136">
        <v>1441836235</v>
      </c>
      <c r="E136">
        <v>1</v>
      </c>
      <c r="F136">
        <v>1</v>
      </c>
      <c r="G136">
        <v>15514512</v>
      </c>
      <c r="H136">
        <v>3</v>
      </c>
      <c r="I136" t="s">
        <v>464</v>
      </c>
      <c r="J136" t="s">
        <v>465</v>
      </c>
      <c r="K136" t="s">
        <v>466</v>
      </c>
      <c r="L136">
        <v>1346</v>
      </c>
      <c r="N136">
        <v>1009</v>
      </c>
      <c r="O136" t="s">
        <v>467</v>
      </c>
      <c r="P136" t="s">
        <v>467</v>
      </c>
      <c r="Q136">
        <v>1</v>
      </c>
      <c r="W136">
        <v>0</v>
      </c>
      <c r="X136">
        <v>-1595335418</v>
      </c>
      <c r="Y136">
        <f>(AT136*2)</f>
        <v>8.3999999999999995E-3</v>
      </c>
      <c r="AA136">
        <v>31.49</v>
      </c>
      <c r="AB136">
        <v>0</v>
      </c>
      <c r="AC136">
        <v>0</v>
      </c>
      <c r="AD136">
        <v>0</v>
      </c>
      <c r="AE136">
        <v>31.49</v>
      </c>
      <c r="AF136">
        <v>0</v>
      </c>
      <c r="AG136">
        <v>0</v>
      </c>
      <c r="AH136">
        <v>0</v>
      </c>
      <c r="AI136">
        <v>1</v>
      </c>
      <c r="AJ136">
        <v>1</v>
      </c>
      <c r="AK136">
        <v>1</v>
      </c>
      <c r="AL136">
        <v>1</v>
      </c>
      <c r="AM136">
        <v>-2</v>
      </c>
      <c r="AN136">
        <v>0</v>
      </c>
      <c r="AO136">
        <v>1</v>
      </c>
      <c r="AP136">
        <v>1</v>
      </c>
      <c r="AQ136">
        <v>0</v>
      </c>
      <c r="AR136">
        <v>0</v>
      </c>
      <c r="AS136" t="s">
        <v>3</v>
      </c>
      <c r="AT136">
        <v>4.1999999999999997E-3</v>
      </c>
      <c r="AU136" t="s">
        <v>228</v>
      </c>
      <c r="AV136">
        <v>0</v>
      </c>
      <c r="AW136">
        <v>2</v>
      </c>
      <c r="AX136">
        <v>1473417986</v>
      </c>
      <c r="AY136">
        <v>1</v>
      </c>
      <c r="AZ136">
        <v>0</v>
      </c>
      <c r="BA136">
        <v>188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V136">
        <v>0</v>
      </c>
      <c r="CW136">
        <v>0</v>
      </c>
      <c r="CX136">
        <f>ROUND(Y136*Source!I136,9)</f>
        <v>8.3999999999999995E-3</v>
      </c>
      <c r="CY136">
        <f>AA136</f>
        <v>31.49</v>
      </c>
      <c r="CZ136">
        <f>AE136</f>
        <v>31.49</v>
      </c>
      <c r="DA136">
        <f>AI136</f>
        <v>1</v>
      </c>
      <c r="DB136">
        <f>ROUND((ROUND(AT136*CZ136,2)*2),6)</f>
        <v>0.26</v>
      </c>
      <c r="DC136">
        <f>ROUND((ROUND(AT136*AG136,2)*2),6)</f>
        <v>0</v>
      </c>
      <c r="DD136" t="s">
        <v>3</v>
      </c>
      <c r="DE136" t="s">
        <v>3</v>
      </c>
      <c r="DF136">
        <f t="shared" si="48"/>
        <v>0.26</v>
      </c>
      <c r="DG136">
        <f t="shared" si="49"/>
        <v>0</v>
      </c>
      <c r="DH136">
        <f t="shared" si="50"/>
        <v>0</v>
      </c>
      <c r="DI136">
        <f t="shared" si="51"/>
        <v>0</v>
      </c>
      <c r="DJ136">
        <f>DF136</f>
        <v>0.26</v>
      </c>
      <c r="DK136">
        <v>0</v>
      </c>
      <c r="DL136" t="s">
        <v>3</v>
      </c>
      <c r="DM136">
        <v>0</v>
      </c>
      <c r="DN136" t="s">
        <v>3</v>
      </c>
      <c r="DO136">
        <v>0</v>
      </c>
    </row>
    <row r="137" spans="1:119" x14ac:dyDescent="0.2">
      <c r="A137">
        <f>ROW(Source!A137)</f>
        <v>137</v>
      </c>
      <c r="B137">
        <v>1473083510</v>
      </c>
      <c r="C137">
        <v>1473084194</v>
      </c>
      <c r="D137">
        <v>1306222152</v>
      </c>
      <c r="E137">
        <v>37</v>
      </c>
      <c r="F137">
        <v>1</v>
      </c>
      <c r="G137">
        <v>15514512</v>
      </c>
      <c r="H137">
        <v>1</v>
      </c>
      <c r="I137" t="s">
        <v>457</v>
      </c>
      <c r="J137" t="s">
        <v>3</v>
      </c>
      <c r="K137" t="s">
        <v>458</v>
      </c>
      <c r="L137">
        <v>1191</v>
      </c>
      <c r="N137">
        <v>1013</v>
      </c>
      <c r="O137" t="s">
        <v>459</v>
      </c>
      <c r="P137" t="s">
        <v>459</v>
      </c>
      <c r="Q137">
        <v>1</v>
      </c>
      <c r="W137">
        <v>0</v>
      </c>
      <c r="X137">
        <v>476480486</v>
      </c>
      <c r="Y137">
        <f>AT137</f>
        <v>9.6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1</v>
      </c>
      <c r="AJ137">
        <v>1</v>
      </c>
      <c r="AK137">
        <v>1</v>
      </c>
      <c r="AL137">
        <v>1</v>
      </c>
      <c r="AM137">
        <v>-2</v>
      </c>
      <c r="AN137">
        <v>0</v>
      </c>
      <c r="AO137">
        <v>1</v>
      </c>
      <c r="AP137">
        <v>1</v>
      </c>
      <c r="AQ137">
        <v>0</v>
      </c>
      <c r="AR137">
        <v>0</v>
      </c>
      <c r="AS137" t="s">
        <v>3</v>
      </c>
      <c r="AT137">
        <v>9.6</v>
      </c>
      <c r="AU137" t="s">
        <v>3</v>
      </c>
      <c r="AV137">
        <v>1</v>
      </c>
      <c r="AW137">
        <v>2</v>
      </c>
      <c r="AX137">
        <v>1473417987</v>
      </c>
      <c r="AY137">
        <v>1</v>
      </c>
      <c r="AZ137">
        <v>6144</v>
      </c>
      <c r="BA137">
        <v>189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U137">
        <f>ROUND(AT137*Source!I137*AH137*AL137,2)</f>
        <v>0</v>
      </c>
      <c r="CV137">
        <f>ROUND(Y137*Source!I137,9)</f>
        <v>9.6</v>
      </c>
      <c r="CW137">
        <v>0</v>
      </c>
      <c r="CX137">
        <f>ROUND(Y137*Source!I137,9)</f>
        <v>9.6</v>
      </c>
      <c r="CY137">
        <f>AD137</f>
        <v>0</v>
      </c>
      <c r="CZ137">
        <f>AH137</f>
        <v>0</v>
      </c>
      <c r="DA137">
        <f>AL137</f>
        <v>1</v>
      </c>
      <c r="DB137">
        <f>ROUND(ROUND(AT137*CZ137,2),6)</f>
        <v>0</v>
      </c>
      <c r="DC137">
        <f>ROUND(ROUND(AT137*AG137,2),6)</f>
        <v>0</v>
      </c>
      <c r="DD137" t="s">
        <v>3</v>
      </c>
      <c r="DE137" t="s">
        <v>3</v>
      </c>
      <c r="DF137">
        <f t="shared" si="48"/>
        <v>0</v>
      </c>
      <c r="DG137">
        <f t="shared" si="49"/>
        <v>0</v>
      </c>
      <c r="DH137">
        <f t="shared" si="50"/>
        <v>0</v>
      </c>
      <c r="DI137">
        <f t="shared" si="51"/>
        <v>0</v>
      </c>
      <c r="DJ137">
        <f>DI137</f>
        <v>0</v>
      </c>
      <c r="DK137">
        <v>0</v>
      </c>
      <c r="DL137" t="s">
        <v>3</v>
      </c>
      <c r="DM137">
        <v>0</v>
      </c>
      <c r="DN137" t="s">
        <v>3</v>
      </c>
      <c r="DO137">
        <v>0</v>
      </c>
    </row>
    <row r="138" spans="1:119" x14ac:dyDescent="0.2">
      <c r="A138">
        <f>ROW(Source!A137)</f>
        <v>137</v>
      </c>
      <c r="B138">
        <v>1473083510</v>
      </c>
      <c r="C138">
        <v>1473084194</v>
      </c>
      <c r="D138">
        <v>1306223898</v>
      </c>
      <c r="E138">
        <v>1</v>
      </c>
      <c r="F138">
        <v>1</v>
      </c>
      <c r="G138">
        <v>15514512</v>
      </c>
      <c r="H138">
        <v>2</v>
      </c>
      <c r="I138" t="s">
        <v>526</v>
      </c>
      <c r="J138" t="s">
        <v>527</v>
      </c>
      <c r="K138" t="s">
        <v>528</v>
      </c>
      <c r="L138">
        <v>1368</v>
      </c>
      <c r="N138">
        <v>1011</v>
      </c>
      <c r="O138" t="s">
        <v>463</v>
      </c>
      <c r="P138" t="s">
        <v>463</v>
      </c>
      <c r="Q138">
        <v>1</v>
      </c>
      <c r="W138">
        <v>0</v>
      </c>
      <c r="X138">
        <v>-1063987438</v>
      </c>
      <c r="Y138">
        <f>AT138</f>
        <v>2.23</v>
      </c>
      <c r="AA138">
        <v>0</v>
      </c>
      <c r="AB138">
        <v>7.3</v>
      </c>
      <c r="AC138">
        <v>0.14000000000000001</v>
      </c>
      <c r="AD138">
        <v>0</v>
      </c>
      <c r="AE138">
        <v>0</v>
      </c>
      <c r="AF138">
        <v>7.3</v>
      </c>
      <c r="AG138">
        <v>0.14000000000000001</v>
      </c>
      <c r="AH138">
        <v>0</v>
      </c>
      <c r="AI138">
        <v>1</v>
      </c>
      <c r="AJ138">
        <v>1</v>
      </c>
      <c r="AK138">
        <v>1</v>
      </c>
      <c r="AL138">
        <v>1</v>
      </c>
      <c r="AM138">
        <v>-2</v>
      </c>
      <c r="AN138">
        <v>0</v>
      </c>
      <c r="AO138">
        <v>1</v>
      </c>
      <c r="AP138">
        <v>1</v>
      </c>
      <c r="AQ138">
        <v>0</v>
      </c>
      <c r="AR138">
        <v>0</v>
      </c>
      <c r="AS138" t="s">
        <v>3</v>
      </c>
      <c r="AT138">
        <v>2.23</v>
      </c>
      <c r="AU138" t="s">
        <v>3</v>
      </c>
      <c r="AV138">
        <v>0</v>
      </c>
      <c r="AW138">
        <v>2</v>
      </c>
      <c r="AX138">
        <v>1473417988</v>
      </c>
      <c r="AY138">
        <v>2</v>
      </c>
      <c r="AZ138">
        <v>104448</v>
      </c>
      <c r="BA138">
        <v>190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V138">
        <v>0</v>
      </c>
      <c r="CW138">
        <f>ROUND(Y138*Source!I137*DO138,9)</f>
        <v>0</v>
      </c>
      <c r="CX138">
        <f>ROUND(Y138*Source!I137,9)</f>
        <v>2.23</v>
      </c>
      <c r="CY138">
        <f>AB138</f>
        <v>7.3</v>
      </c>
      <c r="CZ138">
        <f>AF138</f>
        <v>7.3</v>
      </c>
      <c r="DA138">
        <f>AJ138</f>
        <v>1</v>
      </c>
      <c r="DB138">
        <f>ROUND(ROUND(AT138*CZ138,2),6)</f>
        <v>16.28</v>
      </c>
      <c r="DC138">
        <f>ROUND(ROUND(AT138*AG138,2),6)</f>
        <v>0.31</v>
      </c>
      <c r="DD138" t="s">
        <v>3</v>
      </c>
      <c r="DE138" t="s">
        <v>3</v>
      </c>
      <c r="DF138">
        <f t="shared" si="48"/>
        <v>0</v>
      </c>
      <c r="DG138">
        <f t="shared" si="49"/>
        <v>16.28</v>
      </c>
      <c r="DH138">
        <f t="shared" si="50"/>
        <v>0.31</v>
      </c>
      <c r="DI138">
        <f t="shared" si="51"/>
        <v>0</v>
      </c>
      <c r="DJ138">
        <f>DG138</f>
        <v>16.28</v>
      </c>
      <c r="DK138">
        <v>0</v>
      </c>
      <c r="DL138" t="s">
        <v>3</v>
      </c>
      <c r="DM138">
        <v>0</v>
      </c>
      <c r="DN138" t="s">
        <v>3</v>
      </c>
      <c r="DO138">
        <v>0</v>
      </c>
    </row>
    <row r="139" spans="1:119" x14ac:dyDescent="0.2">
      <c r="A139">
        <f>ROW(Source!A137)</f>
        <v>137</v>
      </c>
      <c r="B139">
        <v>1473083510</v>
      </c>
      <c r="C139">
        <v>1473084194</v>
      </c>
      <c r="D139">
        <v>1306224024</v>
      </c>
      <c r="E139">
        <v>1</v>
      </c>
      <c r="F139">
        <v>1</v>
      </c>
      <c r="G139">
        <v>15514512</v>
      </c>
      <c r="H139">
        <v>2</v>
      </c>
      <c r="I139" t="s">
        <v>460</v>
      </c>
      <c r="J139" t="s">
        <v>529</v>
      </c>
      <c r="K139" t="s">
        <v>462</v>
      </c>
      <c r="L139">
        <v>1368</v>
      </c>
      <c r="N139">
        <v>1011</v>
      </c>
      <c r="O139" t="s">
        <v>463</v>
      </c>
      <c r="P139" t="s">
        <v>463</v>
      </c>
      <c r="Q139">
        <v>1</v>
      </c>
      <c r="W139">
        <v>0</v>
      </c>
      <c r="X139">
        <v>1391077869</v>
      </c>
      <c r="Y139">
        <f>AT139</f>
        <v>2.4500000000000002</v>
      </c>
      <c r="AA139">
        <v>0</v>
      </c>
      <c r="AB139">
        <v>1335.8</v>
      </c>
      <c r="AC139">
        <v>668.13</v>
      </c>
      <c r="AD139">
        <v>0</v>
      </c>
      <c r="AE139">
        <v>0</v>
      </c>
      <c r="AF139">
        <v>1335.8</v>
      </c>
      <c r="AG139">
        <v>668.13</v>
      </c>
      <c r="AH139">
        <v>0</v>
      </c>
      <c r="AI139">
        <v>1</v>
      </c>
      <c r="AJ139">
        <v>1</v>
      </c>
      <c r="AK139">
        <v>1</v>
      </c>
      <c r="AL139">
        <v>1</v>
      </c>
      <c r="AM139">
        <v>-2</v>
      </c>
      <c r="AN139">
        <v>0</v>
      </c>
      <c r="AO139">
        <v>1</v>
      </c>
      <c r="AP139">
        <v>1</v>
      </c>
      <c r="AQ139">
        <v>0</v>
      </c>
      <c r="AR139">
        <v>0</v>
      </c>
      <c r="AS139" t="s">
        <v>3</v>
      </c>
      <c r="AT139">
        <v>2.4500000000000002</v>
      </c>
      <c r="AU139" t="s">
        <v>3</v>
      </c>
      <c r="AV139">
        <v>0</v>
      </c>
      <c r="AW139">
        <v>2</v>
      </c>
      <c r="AX139">
        <v>1473417989</v>
      </c>
      <c r="AY139">
        <v>2</v>
      </c>
      <c r="AZ139">
        <v>104448</v>
      </c>
      <c r="BA139">
        <v>191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V139">
        <v>0</v>
      </c>
      <c r="CW139">
        <f>ROUND(Y139*Source!I137*DO139,9)</f>
        <v>0</v>
      </c>
      <c r="CX139">
        <f>ROUND(Y139*Source!I137,9)</f>
        <v>2.4500000000000002</v>
      </c>
      <c r="CY139">
        <f>AB139</f>
        <v>1335.8</v>
      </c>
      <c r="CZ139">
        <f>AF139</f>
        <v>1335.8</v>
      </c>
      <c r="DA139">
        <f>AJ139</f>
        <v>1</v>
      </c>
      <c r="DB139">
        <f>ROUND(ROUND(AT139*CZ139,2),6)</f>
        <v>3272.71</v>
      </c>
      <c r="DC139">
        <f>ROUND(ROUND(AT139*AG139,2),6)</f>
        <v>1636.92</v>
      </c>
      <c r="DD139" t="s">
        <v>3</v>
      </c>
      <c r="DE139" t="s">
        <v>3</v>
      </c>
      <c r="DF139">
        <f t="shared" si="48"/>
        <v>0</v>
      </c>
      <c r="DG139">
        <f t="shared" si="49"/>
        <v>3272.71</v>
      </c>
      <c r="DH139">
        <f t="shared" si="50"/>
        <v>1636.92</v>
      </c>
      <c r="DI139">
        <f t="shared" si="51"/>
        <v>0</v>
      </c>
      <c r="DJ139">
        <f>DG139</f>
        <v>3272.71</v>
      </c>
      <c r="DK139">
        <v>0</v>
      </c>
      <c r="DL139" t="s">
        <v>3</v>
      </c>
      <c r="DM139">
        <v>0</v>
      </c>
      <c r="DN139" t="s">
        <v>3</v>
      </c>
      <c r="DO139">
        <v>0</v>
      </c>
    </row>
    <row r="140" spans="1:119" x14ac:dyDescent="0.2">
      <c r="A140">
        <f>ROW(Source!A137)</f>
        <v>137</v>
      </c>
      <c r="B140">
        <v>1473083510</v>
      </c>
      <c r="C140">
        <v>1473084194</v>
      </c>
      <c r="D140">
        <v>1306226163</v>
      </c>
      <c r="E140">
        <v>1</v>
      </c>
      <c r="F140">
        <v>1</v>
      </c>
      <c r="G140">
        <v>15514512</v>
      </c>
      <c r="H140">
        <v>3</v>
      </c>
      <c r="I140" t="s">
        <v>530</v>
      </c>
      <c r="J140" t="s">
        <v>531</v>
      </c>
      <c r="K140" t="s">
        <v>532</v>
      </c>
      <c r="L140">
        <v>1346</v>
      </c>
      <c r="N140">
        <v>1009</v>
      </c>
      <c r="O140" t="s">
        <v>467</v>
      </c>
      <c r="P140" t="s">
        <v>467</v>
      </c>
      <c r="Q140">
        <v>1</v>
      </c>
      <c r="W140">
        <v>0</v>
      </c>
      <c r="X140">
        <v>-166253626</v>
      </c>
      <c r="Y140">
        <f>AT140</f>
        <v>0.32</v>
      </c>
      <c r="AA140">
        <v>1017.45</v>
      </c>
      <c r="AB140">
        <v>0</v>
      </c>
      <c r="AC140">
        <v>0</v>
      </c>
      <c r="AD140">
        <v>0</v>
      </c>
      <c r="AE140">
        <v>1017.45</v>
      </c>
      <c r="AF140">
        <v>0</v>
      </c>
      <c r="AG140">
        <v>0</v>
      </c>
      <c r="AH140">
        <v>0</v>
      </c>
      <c r="AI140">
        <v>1</v>
      </c>
      <c r="AJ140">
        <v>1</v>
      </c>
      <c r="AK140">
        <v>1</v>
      </c>
      <c r="AL140">
        <v>1</v>
      </c>
      <c r="AM140">
        <v>-2</v>
      </c>
      <c r="AN140">
        <v>0</v>
      </c>
      <c r="AO140">
        <v>1</v>
      </c>
      <c r="AP140">
        <v>1</v>
      </c>
      <c r="AQ140">
        <v>0</v>
      </c>
      <c r="AR140">
        <v>0</v>
      </c>
      <c r="AS140" t="s">
        <v>3</v>
      </c>
      <c r="AT140">
        <v>0.32</v>
      </c>
      <c r="AU140" t="s">
        <v>3</v>
      </c>
      <c r="AV140">
        <v>0</v>
      </c>
      <c r="AW140">
        <v>2</v>
      </c>
      <c r="AX140">
        <v>1473417990</v>
      </c>
      <c r="AY140">
        <v>2</v>
      </c>
      <c r="AZ140">
        <v>22528</v>
      </c>
      <c r="BA140">
        <v>192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V140">
        <v>0</v>
      </c>
      <c r="CW140">
        <v>0</v>
      </c>
      <c r="CX140">
        <f>ROUND(Y140*Source!I137,9)</f>
        <v>0.32</v>
      </c>
      <c r="CY140">
        <f>AA140</f>
        <v>1017.45</v>
      </c>
      <c r="CZ140">
        <f>AE140</f>
        <v>1017.45</v>
      </c>
      <c r="DA140">
        <f>AI140</f>
        <v>1</v>
      </c>
      <c r="DB140">
        <f>ROUND(ROUND(AT140*CZ140,2),6)</f>
        <v>325.58</v>
      </c>
      <c r="DC140">
        <f>ROUND(ROUND(AT140*AG140,2),6)</f>
        <v>0</v>
      </c>
      <c r="DD140" t="s">
        <v>3</v>
      </c>
      <c r="DE140" t="s">
        <v>3</v>
      </c>
      <c r="DF140">
        <f t="shared" si="48"/>
        <v>325.58</v>
      </c>
      <c r="DG140">
        <f t="shared" si="49"/>
        <v>0</v>
      </c>
      <c r="DH140">
        <f t="shared" si="50"/>
        <v>0</v>
      </c>
      <c r="DI140">
        <f t="shared" si="51"/>
        <v>0</v>
      </c>
      <c r="DJ140">
        <f>DF140</f>
        <v>325.58</v>
      </c>
      <c r="DK140">
        <v>0</v>
      </c>
      <c r="DL140" t="s">
        <v>3</v>
      </c>
      <c r="DM140">
        <v>0</v>
      </c>
      <c r="DN140" t="s">
        <v>3</v>
      </c>
      <c r="DO140">
        <v>0</v>
      </c>
    </row>
    <row r="141" spans="1:119" x14ac:dyDescent="0.2">
      <c r="A141">
        <f>ROW(Source!A138)</f>
        <v>138</v>
      </c>
      <c r="B141">
        <v>1473083510</v>
      </c>
      <c r="C141">
        <v>1473084203</v>
      </c>
      <c r="D141">
        <v>1441819193</v>
      </c>
      <c r="E141">
        <v>15514512</v>
      </c>
      <c r="F141">
        <v>1</v>
      </c>
      <c r="G141">
        <v>15514512</v>
      </c>
      <c r="H141">
        <v>1</v>
      </c>
      <c r="I141" t="s">
        <v>457</v>
      </c>
      <c r="J141" t="s">
        <v>3</v>
      </c>
      <c r="K141" t="s">
        <v>458</v>
      </c>
      <c r="L141">
        <v>1191</v>
      </c>
      <c r="N141">
        <v>1013</v>
      </c>
      <c r="O141" t="s">
        <v>459</v>
      </c>
      <c r="P141" t="s">
        <v>459</v>
      </c>
      <c r="Q141">
        <v>1</v>
      </c>
      <c r="W141">
        <v>0</v>
      </c>
      <c r="X141">
        <v>476480486</v>
      </c>
      <c r="Y141">
        <f t="shared" ref="Y141:Y149" si="52">(AT141*4)</f>
        <v>55.08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1</v>
      </c>
      <c r="AJ141">
        <v>1</v>
      </c>
      <c r="AK141">
        <v>1</v>
      </c>
      <c r="AL141">
        <v>1</v>
      </c>
      <c r="AM141">
        <v>-2</v>
      </c>
      <c r="AN141">
        <v>0</v>
      </c>
      <c r="AO141">
        <v>1</v>
      </c>
      <c r="AP141">
        <v>1</v>
      </c>
      <c r="AQ141">
        <v>0</v>
      </c>
      <c r="AR141">
        <v>0</v>
      </c>
      <c r="AS141" t="s">
        <v>3</v>
      </c>
      <c r="AT141">
        <v>13.77</v>
      </c>
      <c r="AU141" t="s">
        <v>93</v>
      </c>
      <c r="AV141">
        <v>1</v>
      </c>
      <c r="AW141">
        <v>2</v>
      </c>
      <c r="AX141">
        <v>1473417991</v>
      </c>
      <c r="AY141">
        <v>1</v>
      </c>
      <c r="AZ141">
        <v>0</v>
      </c>
      <c r="BA141">
        <v>193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U141">
        <f>ROUND(AT141*Source!I138*AH141*AL141,2)</f>
        <v>0</v>
      </c>
      <c r="CV141">
        <f>ROUND(Y141*Source!I138,9)</f>
        <v>55.08</v>
      </c>
      <c r="CW141">
        <v>0</v>
      </c>
      <c r="CX141">
        <f>ROUND(Y141*Source!I138,9)</f>
        <v>55.08</v>
      </c>
      <c r="CY141">
        <f>AD141</f>
        <v>0</v>
      </c>
      <c r="CZ141">
        <f>AH141</f>
        <v>0</v>
      </c>
      <c r="DA141">
        <f>AL141</f>
        <v>1</v>
      </c>
      <c r="DB141">
        <f t="shared" ref="DB141:DB149" si="53">ROUND((ROUND(AT141*CZ141,2)*4),6)</f>
        <v>0</v>
      </c>
      <c r="DC141">
        <f t="shared" ref="DC141:DC149" si="54">ROUND((ROUND(AT141*AG141,2)*4),6)</f>
        <v>0</v>
      </c>
      <c r="DD141" t="s">
        <v>3</v>
      </c>
      <c r="DE141" t="s">
        <v>3</v>
      </c>
      <c r="DF141">
        <f t="shared" si="48"/>
        <v>0</v>
      </c>
      <c r="DG141">
        <f t="shared" si="49"/>
        <v>0</v>
      </c>
      <c r="DH141">
        <f t="shared" si="50"/>
        <v>0</v>
      </c>
      <c r="DI141">
        <f t="shared" si="51"/>
        <v>0</v>
      </c>
      <c r="DJ141">
        <f>DI141</f>
        <v>0</v>
      </c>
      <c r="DK141">
        <v>0</v>
      </c>
      <c r="DL141" t="s">
        <v>3</v>
      </c>
      <c r="DM141">
        <v>0</v>
      </c>
      <c r="DN141" t="s">
        <v>3</v>
      </c>
      <c r="DO141">
        <v>0</v>
      </c>
    </row>
    <row r="142" spans="1:119" x14ac:dyDescent="0.2">
      <c r="A142">
        <f>ROW(Source!A138)</f>
        <v>138</v>
      </c>
      <c r="B142">
        <v>1473083510</v>
      </c>
      <c r="C142">
        <v>1473084203</v>
      </c>
      <c r="D142">
        <v>1441833844</v>
      </c>
      <c r="E142">
        <v>1</v>
      </c>
      <c r="F142">
        <v>1</v>
      </c>
      <c r="G142">
        <v>15514512</v>
      </c>
      <c r="H142">
        <v>2</v>
      </c>
      <c r="I142" t="s">
        <v>533</v>
      </c>
      <c r="J142" t="s">
        <v>534</v>
      </c>
      <c r="K142" t="s">
        <v>535</v>
      </c>
      <c r="L142">
        <v>1368</v>
      </c>
      <c r="N142">
        <v>1011</v>
      </c>
      <c r="O142" t="s">
        <v>463</v>
      </c>
      <c r="P142" t="s">
        <v>463</v>
      </c>
      <c r="Q142">
        <v>1</v>
      </c>
      <c r="W142">
        <v>0</v>
      </c>
      <c r="X142">
        <v>-1091517852</v>
      </c>
      <c r="Y142">
        <f t="shared" si="52"/>
        <v>0.36</v>
      </c>
      <c r="AA142">
        <v>0</v>
      </c>
      <c r="AB142">
        <v>17.37</v>
      </c>
      <c r="AC142">
        <v>0.04</v>
      </c>
      <c r="AD142">
        <v>0</v>
      </c>
      <c r="AE142">
        <v>0</v>
      </c>
      <c r="AF142">
        <v>17.37</v>
      </c>
      <c r="AG142">
        <v>0.04</v>
      </c>
      <c r="AH142">
        <v>0</v>
      </c>
      <c r="AI142">
        <v>1</v>
      </c>
      <c r="AJ142">
        <v>1</v>
      </c>
      <c r="AK142">
        <v>1</v>
      </c>
      <c r="AL142">
        <v>1</v>
      </c>
      <c r="AM142">
        <v>-2</v>
      </c>
      <c r="AN142">
        <v>0</v>
      </c>
      <c r="AO142">
        <v>1</v>
      </c>
      <c r="AP142">
        <v>1</v>
      </c>
      <c r="AQ142">
        <v>0</v>
      </c>
      <c r="AR142">
        <v>0</v>
      </c>
      <c r="AS142" t="s">
        <v>3</v>
      </c>
      <c r="AT142">
        <v>0.09</v>
      </c>
      <c r="AU142" t="s">
        <v>93</v>
      </c>
      <c r="AV142">
        <v>0</v>
      </c>
      <c r="AW142">
        <v>2</v>
      </c>
      <c r="AX142">
        <v>1473417992</v>
      </c>
      <c r="AY142">
        <v>1</v>
      </c>
      <c r="AZ142">
        <v>0</v>
      </c>
      <c r="BA142">
        <v>194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V142">
        <v>0</v>
      </c>
      <c r="CW142">
        <f>ROUND(Y142*Source!I138*DO142,9)</f>
        <v>0</v>
      </c>
      <c r="CX142">
        <f>ROUND(Y142*Source!I138,9)</f>
        <v>0.36</v>
      </c>
      <c r="CY142">
        <f>AB142</f>
        <v>17.37</v>
      </c>
      <c r="CZ142">
        <f>AF142</f>
        <v>17.37</v>
      </c>
      <c r="DA142">
        <f>AJ142</f>
        <v>1</v>
      </c>
      <c r="DB142">
        <f t="shared" si="53"/>
        <v>6.24</v>
      </c>
      <c r="DC142">
        <f t="shared" si="54"/>
        <v>0</v>
      </c>
      <c r="DD142" t="s">
        <v>3</v>
      </c>
      <c r="DE142" t="s">
        <v>3</v>
      </c>
      <c r="DF142">
        <f t="shared" si="48"/>
        <v>0</v>
      </c>
      <c r="DG142">
        <f t="shared" si="49"/>
        <v>6.25</v>
      </c>
      <c r="DH142">
        <f t="shared" si="50"/>
        <v>0.01</v>
      </c>
      <c r="DI142">
        <f t="shared" si="51"/>
        <v>0</v>
      </c>
      <c r="DJ142">
        <f>DG142</f>
        <v>6.25</v>
      </c>
      <c r="DK142">
        <v>0</v>
      </c>
      <c r="DL142" t="s">
        <v>3</v>
      </c>
      <c r="DM142">
        <v>0</v>
      </c>
      <c r="DN142" t="s">
        <v>3</v>
      </c>
      <c r="DO142">
        <v>0</v>
      </c>
    </row>
    <row r="143" spans="1:119" x14ac:dyDescent="0.2">
      <c r="A143">
        <f>ROW(Source!A138)</f>
        <v>138</v>
      </c>
      <c r="B143">
        <v>1473083510</v>
      </c>
      <c r="C143">
        <v>1473084203</v>
      </c>
      <c r="D143">
        <v>1441833877</v>
      </c>
      <c r="E143">
        <v>1</v>
      </c>
      <c r="F143">
        <v>1</v>
      </c>
      <c r="G143">
        <v>15514512</v>
      </c>
      <c r="H143">
        <v>2</v>
      </c>
      <c r="I143" t="s">
        <v>536</v>
      </c>
      <c r="J143" t="s">
        <v>537</v>
      </c>
      <c r="K143" t="s">
        <v>538</v>
      </c>
      <c r="L143">
        <v>1368</v>
      </c>
      <c r="N143">
        <v>1011</v>
      </c>
      <c r="O143" t="s">
        <v>463</v>
      </c>
      <c r="P143" t="s">
        <v>463</v>
      </c>
      <c r="Q143">
        <v>1</v>
      </c>
      <c r="W143">
        <v>0</v>
      </c>
      <c r="X143">
        <v>1866108989</v>
      </c>
      <c r="Y143">
        <f t="shared" si="52"/>
        <v>0.72</v>
      </c>
      <c r="AA143">
        <v>0</v>
      </c>
      <c r="AB143">
        <v>1165.03</v>
      </c>
      <c r="AC143">
        <v>351.43</v>
      </c>
      <c r="AD143">
        <v>0</v>
      </c>
      <c r="AE143">
        <v>0</v>
      </c>
      <c r="AF143">
        <v>1165.03</v>
      </c>
      <c r="AG143">
        <v>351.43</v>
      </c>
      <c r="AH143">
        <v>0</v>
      </c>
      <c r="AI143">
        <v>1</v>
      </c>
      <c r="AJ143">
        <v>1</v>
      </c>
      <c r="AK143">
        <v>1</v>
      </c>
      <c r="AL143">
        <v>1</v>
      </c>
      <c r="AM143">
        <v>-2</v>
      </c>
      <c r="AN143">
        <v>0</v>
      </c>
      <c r="AO143">
        <v>1</v>
      </c>
      <c r="AP143">
        <v>1</v>
      </c>
      <c r="AQ143">
        <v>0</v>
      </c>
      <c r="AR143">
        <v>0</v>
      </c>
      <c r="AS143" t="s">
        <v>3</v>
      </c>
      <c r="AT143">
        <v>0.18</v>
      </c>
      <c r="AU143" t="s">
        <v>93</v>
      </c>
      <c r="AV143">
        <v>0</v>
      </c>
      <c r="AW143">
        <v>2</v>
      </c>
      <c r="AX143">
        <v>1473417993</v>
      </c>
      <c r="AY143">
        <v>1</v>
      </c>
      <c r="AZ143">
        <v>0</v>
      </c>
      <c r="BA143">
        <v>195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V143">
        <v>0</v>
      </c>
      <c r="CW143">
        <f>ROUND(Y143*Source!I138*DO143,9)</f>
        <v>0</v>
      </c>
      <c r="CX143">
        <f>ROUND(Y143*Source!I138,9)</f>
        <v>0.72</v>
      </c>
      <c r="CY143">
        <f>AB143</f>
        <v>1165.03</v>
      </c>
      <c r="CZ143">
        <f>AF143</f>
        <v>1165.03</v>
      </c>
      <c r="DA143">
        <f>AJ143</f>
        <v>1</v>
      </c>
      <c r="DB143">
        <f t="shared" si="53"/>
        <v>838.84</v>
      </c>
      <c r="DC143">
        <f t="shared" si="54"/>
        <v>253.04</v>
      </c>
      <c r="DD143" t="s">
        <v>3</v>
      </c>
      <c r="DE143" t="s">
        <v>3</v>
      </c>
      <c r="DF143">
        <f t="shared" si="48"/>
        <v>0</v>
      </c>
      <c r="DG143">
        <f t="shared" si="49"/>
        <v>838.82</v>
      </c>
      <c r="DH143">
        <f t="shared" si="50"/>
        <v>253.03</v>
      </c>
      <c r="DI143">
        <f t="shared" si="51"/>
        <v>0</v>
      </c>
      <c r="DJ143">
        <f>DG143</f>
        <v>838.82</v>
      </c>
      <c r="DK143">
        <v>0</v>
      </c>
      <c r="DL143" t="s">
        <v>3</v>
      </c>
      <c r="DM143">
        <v>0</v>
      </c>
      <c r="DN143" t="s">
        <v>3</v>
      </c>
      <c r="DO143">
        <v>0</v>
      </c>
    </row>
    <row r="144" spans="1:119" x14ac:dyDescent="0.2">
      <c r="A144">
        <f>ROW(Source!A138)</f>
        <v>138</v>
      </c>
      <c r="B144">
        <v>1473083510</v>
      </c>
      <c r="C144">
        <v>1473084203</v>
      </c>
      <c r="D144">
        <v>1441833954</v>
      </c>
      <c r="E144">
        <v>1</v>
      </c>
      <c r="F144">
        <v>1</v>
      </c>
      <c r="G144">
        <v>15514512</v>
      </c>
      <c r="H144">
        <v>2</v>
      </c>
      <c r="I144" t="s">
        <v>519</v>
      </c>
      <c r="J144" t="s">
        <v>520</v>
      </c>
      <c r="K144" t="s">
        <v>521</v>
      </c>
      <c r="L144">
        <v>1368</v>
      </c>
      <c r="N144">
        <v>1011</v>
      </c>
      <c r="O144" t="s">
        <v>463</v>
      </c>
      <c r="P144" t="s">
        <v>463</v>
      </c>
      <c r="Q144">
        <v>1</v>
      </c>
      <c r="W144">
        <v>0</v>
      </c>
      <c r="X144">
        <v>-1438587603</v>
      </c>
      <c r="Y144">
        <f t="shared" si="52"/>
        <v>4.12</v>
      </c>
      <c r="AA144">
        <v>0</v>
      </c>
      <c r="AB144">
        <v>59.51</v>
      </c>
      <c r="AC144">
        <v>0.82</v>
      </c>
      <c r="AD144">
        <v>0</v>
      </c>
      <c r="AE144">
        <v>0</v>
      </c>
      <c r="AF144">
        <v>59.51</v>
      </c>
      <c r="AG144">
        <v>0.82</v>
      </c>
      <c r="AH144">
        <v>0</v>
      </c>
      <c r="AI144">
        <v>1</v>
      </c>
      <c r="AJ144">
        <v>1</v>
      </c>
      <c r="AK144">
        <v>1</v>
      </c>
      <c r="AL144">
        <v>1</v>
      </c>
      <c r="AM144">
        <v>-2</v>
      </c>
      <c r="AN144">
        <v>0</v>
      </c>
      <c r="AO144">
        <v>1</v>
      </c>
      <c r="AP144">
        <v>1</v>
      </c>
      <c r="AQ144">
        <v>0</v>
      </c>
      <c r="AR144">
        <v>0</v>
      </c>
      <c r="AS144" t="s">
        <v>3</v>
      </c>
      <c r="AT144">
        <v>1.03</v>
      </c>
      <c r="AU144" t="s">
        <v>93</v>
      </c>
      <c r="AV144">
        <v>0</v>
      </c>
      <c r="AW144">
        <v>2</v>
      </c>
      <c r="AX144">
        <v>1473417994</v>
      </c>
      <c r="AY144">
        <v>1</v>
      </c>
      <c r="AZ144">
        <v>0</v>
      </c>
      <c r="BA144">
        <v>196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V144">
        <v>0</v>
      </c>
      <c r="CW144">
        <f>ROUND(Y144*Source!I138*DO144,9)</f>
        <v>0</v>
      </c>
      <c r="CX144">
        <f>ROUND(Y144*Source!I138,9)</f>
        <v>4.12</v>
      </c>
      <c r="CY144">
        <f>AB144</f>
        <v>59.51</v>
      </c>
      <c r="CZ144">
        <f>AF144</f>
        <v>59.51</v>
      </c>
      <c r="DA144">
        <f>AJ144</f>
        <v>1</v>
      </c>
      <c r="DB144">
        <f t="shared" si="53"/>
        <v>245.2</v>
      </c>
      <c r="DC144">
        <f t="shared" si="54"/>
        <v>3.36</v>
      </c>
      <c r="DD144" t="s">
        <v>3</v>
      </c>
      <c r="DE144" t="s">
        <v>3</v>
      </c>
      <c r="DF144">
        <f t="shared" si="48"/>
        <v>0</v>
      </c>
      <c r="DG144">
        <f t="shared" si="49"/>
        <v>245.18</v>
      </c>
      <c r="DH144">
        <f t="shared" si="50"/>
        <v>3.38</v>
      </c>
      <c r="DI144">
        <f t="shared" si="51"/>
        <v>0</v>
      </c>
      <c r="DJ144">
        <f>DG144</f>
        <v>245.18</v>
      </c>
      <c r="DK144">
        <v>0</v>
      </c>
      <c r="DL144" t="s">
        <v>3</v>
      </c>
      <c r="DM144">
        <v>0</v>
      </c>
      <c r="DN144" t="s">
        <v>3</v>
      </c>
      <c r="DO144">
        <v>0</v>
      </c>
    </row>
    <row r="145" spans="1:119" x14ac:dyDescent="0.2">
      <c r="A145">
        <f>ROW(Source!A138)</f>
        <v>138</v>
      </c>
      <c r="B145">
        <v>1473083510</v>
      </c>
      <c r="C145">
        <v>1473084203</v>
      </c>
      <c r="D145">
        <v>1441834139</v>
      </c>
      <c r="E145">
        <v>1</v>
      </c>
      <c r="F145">
        <v>1</v>
      </c>
      <c r="G145">
        <v>15514512</v>
      </c>
      <c r="H145">
        <v>2</v>
      </c>
      <c r="I145" t="s">
        <v>539</v>
      </c>
      <c r="J145" t="s">
        <v>540</v>
      </c>
      <c r="K145" t="s">
        <v>541</v>
      </c>
      <c r="L145">
        <v>1368</v>
      </c>
      <c r="N145">
        <v>1011</v>
      </c>
      <c r="O145" t="s">
        <v>463</v>
      </c>
      <c r="P145" t="s">
        <v>463</v>
      </c>
      <c r="Q145">
        <v>1</v>
      </c>
      <c r="W145">
        <v>0</v>
      </c>
      <c r="X145">
        <v>8340984</v>
      </c>
      <c r="Y145">
        <f t="shared" si="52"/>
        <v>1</v>
      </c>
      <c r="AA145">
        <v>0</v>
      </c>
      <c r="AB145">
        <v>8.82</v>
      </c>
      <c r="AC145">
        <v>0.11</v>
      </c>
      <c r="AD145">
        <v>0</v>
      </c>
      <c r="AE145">
        <v>0</v>
      </c>
      <c r="AF145">
        <v>8.82</v>
      </c>
      <c r="AG145">
        <v>0.11</v>
      </c>
      <c r="AH145">
        <v>0</v>
      </c>
      <c r="AI145">
        <v>1</v>
      </c>
      <c r="AJ145">
        <v>1</v>
      </c>
      <c r="AK145">
        <v>1</v>
      </c>
      <c r="AL145">
        <v>1</v>
      </c>
      <c r="AM145">
        <v>-2</v>
      </c>
      <c r="AN145">
        <v>0</v>
      </c>
      <c r="AO145">
        <v>1</v>
      </c>
      <c r="AP145">
        <v>1</v>
      </c>
      <c r="AQ145">
        <v>0</v>
      </c>
      <c r="AR145">
        <v>0</v>
      </c>
      <c r="AS145" t="s">
        <v>3</v>
      </c>
      <c r="AT145">
        <v>0.25</v>
      </c>
      <c r="AU145" t="s">
        <v>93</v>
      </c>
      <c r="AV145">
        <v>0</v>
      </c>
      <c r="AW145">
        <v>2</v>
      </c>
      <c r="AX145">
        <v>1473417995</v>
      </c>
      <c r="AY145">
        <v>1</v>
      </c>
      <c r="AZ145">
        <v>0</v>
      </c>
      <c r="BA145">
        <v>197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V145">
        <v>0</v>
      </c>
      <c r="CW145">
        <f>ROUND(Y145*Source!I138*DO145,9)</f>
        <v>0</v>
      </c>
      <c r="CX145">
        <f>ROUND(Y145*Source!I138,9)</f>
        <v>1</v>
      </c>
      <c r="CY145">
        <f>AB145</f>
        <v>8.82</v>
      </c>
      <c r="CZ145">
        <f>AF145</f>
        <v>8.82</v>
      </c>
      <c r="DA145">
        <f>AJ145</f>
        <v>1</v>
      </c>
      <c r="DB145">
        <f t="shared" si="53"/>
        <v>8.84</v>
      </c>
      <c r="DC145">
        <f t="shared" si="54"/>
        <v>0.12</v>
      </c>
      <c r="DD145" t="s">
        <v>3</v>
      </c>
      <c r="DE145" t="s">
        <v>3</v>
      </c>
      <c r="DF145">
        <f t="shared" si="48"/>
        <v>0</v>
      </c>
      <c r="DG145">
        <f t="shared" si="49"/>
        <v>8.82</v>
      </c>
      <c r="DH145">
        <f t="shared" si="50"/>
        <v>0.11</v>
      </c>
      <c r="DI145">
        <f t="shared" si="51"/>
        <v>0</v>
      </c>
      <c r="DJ145">
        <f>DG145</f>
        <v>8.82</v>
      </c>
      <c r="DK145">
        <v>0</v>
      </c>
      <c r="DL145" t="s">
        <v>3</v>
      </c>
      <c r="DM145">
        <v>0</v>
      </c>
      <c r="DN145" t="s">
        <v>3</v>
      </c>
      <c r="DO145">
        <v>0</v>
      </c>
    </row>
    <row r="146" spans="1:119" x14ac:dyDescent="0.2">
      <c r="A146">
        <f>ROW(Source!A138)</f>
        <v>138</v>
      </c>
      <c r="B146">
        <v>1473083510</v>
      </c>
      <c r="C146">
        <v>1473084203</v>
      </c>
      <c r="D146">
        <v>1441834258</v>
      </c>
      <c r="E146">
        <v>1</v>
      </c>
      <c r="F146">
        <v>1</v>
      </c>
      <c r="G146">
        <v>15514512</v>
      </c>
      <c r="H146">
        <v>2</v>
      </c>
      <c r="I146" t="s">
        <v>460</v>
      </c>
      <c r="J146" t="s">
        <v>461</v>
      </c>
      <c r="K146" t="s">
        <v>462</v>
      </c>
      <c r="L146">
        <v>1368</v>
      </c>
      <c r="N146">
        <v>1011</v>
      </c>
      <c r="O146" t="s">
        <v>463</v>
      </c>
      <c r="P146" t="s">
        <v>463</v>
      </c>
      <c r="Q146">
        <v>1</v>
      </c>
      <c r="W146">
        <v>0</v>
      </c>
      <c r="X146">
        <v>1077756263</v>
      </c>
      <c r="Y146">
        <f t="shared" si="52"/>
        <v>13.76</v>
      </c>
      <c r="AA146">
        <v>0</v>
      </c>
      <c r="AB146">
        <v>1303.01</v>
      </c>
      <c r="AC146">
        <v>826.2</v>
      </c>
      <c r="AD146">
        <v>0</v>
      </c>
      <c r="AE146">
        <v>0</v>
      </c>
      <c r="AF146">
        <v>1303.01</v>
      </c>
      <c r="AG146">
        <v>826.2</v>
      </c>
      <c r="AH146">
        <v>0</v>
      </c>
      <c r="AI146">
        <v>1</v>
      </c>
      <c r="AJ146">
        <v>1</v>
      </c>
      <c r="AK146">
        <v>1</v>
      </c>
      <c r="AL146">
        <v>1</v>
      </c>
      <c r="AM146">
        <v>-2</v>
      </c>
      <c r="AN146">
        <v>0</v>
      </c>
      <c r="AO146">
        <v>1</v>
      </c>
      <c r="AP146">
        <v>1</v>
      </c>
      <c r="AQ146">
        <v>0</v>
      </c>
      <c r="AR146">
        <v>0</v>
      </c>
      <c r="AS146" t="s">
        <v>3</v>
      </c>
      <c r="AT146">
        <v>3.44</v>
      </c>
      <c r="AU146" t="s">
        <v>93</v>
      </c>
      <c r="AV146">
        <v>0</v>
      </c>
      <c r="AW146">
        <v>2</v>
      </c>
      <c r="AX146">
        <v>1473417996</v>
      </c>
      <c r="AY146">
        <v>1</v>
      </c>
      <c r="AZ146">
        <v>0</v>
      </c>
      <c r="BA146">
        <v>198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V146">
        <v>0</v>
      </c>
      <c r="CW146">
        <f>ROUND(Y146*Source!I138*DO146,9)</f>
        <v>0</v>
      </c>
      <c r="CX146">
        <f>ROUND(Y146*Source!I138,9)</f>
        <v>13.76</v>
      </c>
      <c r="CY146">
        <f>AB146</f>
        <v>1303.01</v>
      </c>
      <c r="CZ146">
        <f>AF146</f>
        <v>1303.01</v>
      </c>
      <c r="DA146">
        <f>AJ146</f>
        <v>1</v>
      </c>
      <c r="DB146">
        <f t="shared" si="53"/>
        <v>17929.400000000001</v>
      </c>
      <c r="DC146">
        <f t="shared" si="54"/>
        <v>11368.52</v>
      </c>
      <c r="DD146" t="s">
        <v>3</v>
      </c>
      <c r="DE146" t="s">
        <v>3</v>
      </c>
      <c r="DF146">
        <f t="shared" si="48"/>
        <v>0</v>
      </c>
      <c r="DG146">
        <f t="shared" si="49"/>
        <v>17929.419999999998</v>
      </c>
      <c r="DH146">
        <f t="shared" si="50"/>
        <v>11368.51</v>
      </c>
      <c r="DI146">
        <f t="shared" si="51"/>
        <v>0</v>
      </c>
      <c r="DJ146">
        <f>DG146</f>
        <v>17929.419999999998</v>
      </c>
      <c r="DK146">
        <v>0</v>
      </c>
      <c r="DL146" t="s">
        <v>3</v>
      </c>
      <c r="DM146">
        <v>0</v>
      </c>
      <c r="DN146" t="s">
        <v>3</v>
      </c>
      <c r="DO146">
        <v>0</v>
      </c>
    </row>
    <row r="147" spans="1:119" x14ac:dyDescent="0.2">
      <c r="A147">
        <f>ROW(Source!A138)</f>
        <v>138</v>
      </c>
      <c r="B147">
        <v>1473083510</v>
      </c>
      <c r="C147">
        <v>1473084203</v>
      </c>
      <c r="D147">
        <v>1441836235</v>
      </c>
      <c r="E147">
        <v>1</v>
      </c>
      <c r="F147">
        <v>1</v>
      </c>
      <c r="G147">
        <v>15514512</v>
      </c>
      <c r="H147">
        <v>3</v>
      </c>
      <c r="I147" t="s">
        <v>464</v>
      </c>
      <c r="J147" t="s">
        <v>465</v>
      </c>
      <c r="K147" t="s">
        <v>466</v>
      </c>
      <c r="L147">
        <v>1346</v>
      </c>
      <c r="N147">
        <v>1009</v>
      </c>
      <c r="O147" t="s">
        <v>467</v>
      </c>
      <c r="P147" t="s">
        <v>467</v>
      </c>
      <c r="Q147">
        <v>1</v>
      </c>
      <c r="W147">
        <v>0</v>
      </c>
      <c r="X147">
        <v>-1595335418</v>
      </c>
      <c r="Y147">
        <f t="shared" si="52"/>
        <v>0.72</v>
      </c>
      <c r="AA147">
        <v>31.49</v>
      </c>
      <c r="AB147">
        <v>0</v>
      </c>
      <c r="AC147">
        <v>0</v>
      </c>
      <c r="AD147">
        <v>0</v>
      </c>
      <c r="AE147">
        <v>31.49</v>
      </c>
      <c r="AF147">
        <v>0</v>
      </c>
      <c r="AG147">
        <v>0</v>
      </c>
      <c r="AH147">
        <v>0</v>
      </c>
      <c r="AI147">
        <v>1</v>
      </c>
      <c r="AJ147">
        <v>1</v>
      </c>
      <c r="AK147">
        <v>1</v>
      </c>
      <c r="AL147">
        <v>1</v>
      </c>
      <c r="AM147">
        <v>-2</v>
      </c>
      <c r="AN147">
        <v>0</v>
      </c>
      <c r="AO147">
        <v>1</v>
      </c>
      <c r="AP147">
        <v>1</v>
      </c>
      <c r="AQ147">
        <v>0</v>
      </c>
      <c r="AR147">
        <v>0</v>
      </c>
      <c r="AS147" t="s">
        <v>3</v>
      </c>
      <c r="AT147">
        <v>0.18</v>
      </c>
      <c r="AU147" t="s">
        <v>93</v>
      </c>
      <c r="AV147">
        <v>0</v>
      </c>
      <c r="AW147">
        <v>2</v>
      </c>
      <c r="AX147">
        <v>1473417997</v>
      </c>
      <c r="AY147">
        <v>1</v>
      </c>
      <c r="AZ147">
        <v>0</v>
      </c>
      <c r="BA147">
        <v>199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V147">
        <v>0</v>
      </c>
      <c r="CW147">
        <v>0</v>
      </c>
      <c r="CX147">
        <f>ROUND(Y147*Source!I138,9)</f>
        <v>0.72</v>
      </c>
      <c r="CY147">
        <f>AA147</f>
        <v>31.49</v>
      </c>
      <c r="CZ147">
        <f>AE147</f>
        <v>31.49</v>
      </c>
      <c r="DA147">
        <f>AI147</f>
        <v>1</v>
      </c>
      <c r="DB147">
        <f t="shared" si="53"/>
        <v>22.68</v>
      </c>
      <c r="DC147">
        <f t="shared" si="54"/>
        <v>0</v>
      </c>
      <c r="DD147" t="s">
        <v>3</v>
      </c>
      <c r="DE147" t="s">
        <v>3</v>
      </c>
      <c r="DF147">
        <f t="shared" si="48"/>
        <v>22.67</v>
      </c>
      <c r="DG147">
        <f t="shared" si="49"/>
        <v>0</v>
      </c>
      <c r="DH147">
        <f t="shared" si="50"/>
        <v>0</v>
      </c>
      <c r="DI147">
        <f t="shared" si="51"/>
        <v>0</v>
      </c>
      <c r="DJ147">
        <f>DF147</f>
        <v>22.67</v>
      </c>
      <c r="DK147">
        <v>0</v>
      </c>
      <c r="DL147" t="s">
        <v>3</v>
      </c>
      <c r="DM147">
        <v>0</v>
      </c>
      <c r="DN147" t="s">
        <v>3</v>
      </c>
      <c r="DO147">
        <v>0</v>
      </c>
    </row>
    <row r="148" spans="1:119" x14ac:dyDescent="0.2">
      <c r="A148">
        <f>ROW(Source!A138)</f>
        <v>138</v>
      </c>
      <c r="B148">
        <v>1473083510</v>
      </c>
      <c r="C148">
        <v>1473084203</v>
      </c>
      <c r="D148">
        <v>1441836393</v>
      </c>
      <c r="E148">
        <v>1</v>
      </c>
      <c r="F148">
        <v>1</v>
      </c>
      <c r="G148">
        <v>15514512</v>
      </c>
      <c r="H148">
        <v>3</v>
      </c>
      <c r="I148" t="s">
        <v>542</v>
      </c>
      <c r="J148" t="s">
        <v>543</v>
      </c>
      <c r="K148" t="s">
        <v>544</v>
      </c>
      <c r="L148">
        <v>1296</v>
      </c>
      <c r="N148">
        <v>1002</v>
      </c>
      <c r="O148" t="s">
        <v>545</v>
      </c>
      <c r="P148" t="s">
        <v>545</v>
      </c>
      <c r="Q148">
        <v>1</v>
      </c>
      <c r="W148">
        <v>0</v>
      </c>
      <c r="X148">
        <v>-57204603</v>
      </c>
      <c r="Y148">
        <f t="shared" si="52"/>
        <v>9.5999999999999992E-3</v>
      </c>
      <c r="AA148">
        <v>4241.6400000000003</v>
      </c>
      <c r="AB148">
        <v>0</v>
      </c>
      <c r="AC148">
        <v>0</v>
      </c>
      <c r="AD148">
        <v>0</v>
      </c>
      <c r="AE148">
        <v>4241.6400000000003</v>
      </c>
      <c r="AF148">
        <v>0</v>
      </c>
      <c r="AG148">
        <v>0</v>
      </c>
      <c r="AH148">
        <v>0</v>
      </c>
      <c r="AI148">
        <v>1</v>
      </c>
      <c r="AJ148">
        <v>1</v>
      </c>
      <c r="AK148">
        <v>1</v>
      </c>
      <c r="AL148">
        <v>1</v>
      </c>
      <c r="AM148">
        <v>-2</v>
      </c>
      <c r="AN148">
        <v>0</v>
      </c>
      <c r="AO148">
        <v>1</v>
      </c>
      <c r="AP148">
        <v>1</v>
      </c>
      <c r="AQ148">
        <v>0</v>
      </c>
      <c r="AR148">
        <v>0</v>
      </c>
      <c r="AS148" t="s">
        <v>3</v>
      </c>
      <c r="AT148">
        <v>2.3999999999999998E-3</v>
      </c>
      <c r="AU148" t="s">
        <v>93</v>
      </c>
      <c r="AV148">
        <v>0</v>
      </c>
      <c r="AW148">
        <v>2</v>
      </c>
      <c r="AX148">
        <v>1473417998</v>
      </c>
      <c r="AY148">
        <v>1</v>
      </c>
      <c r="AZ148">
        <v>0</v>
      </c>
      <c r="BA148">
        <v>200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V148">
        <v>0</v>
      </c>
      <c r="CW148">
        <v>0</v>
      </c>
      <c r="CX148">
        <f>ROUND(Y148*Source!I138,9)</f>
        <v>9.5999999999999992E-3</v>
      </c>
      <c r="CY148">
        <f>AA148</f>
        <v>4241.6400000000003</v>
      </c>
      <c r="CZ148">
        <f>AE148</f>
        <v>4241.6400000000003</v>
      </c>
      <c r="DA148">
        <f>AI148</f>
        <v>1</v>
      </c>
      <c r="DB148">
        <f t="shared" si="53"/>
        <v>40.72</v>
      </c>
      <c r="DC148">
        <f t="shared" si="54"/>
        <v>0</v>
      </c>
      <c r="DD148" t="s">
        <v>3</v>
      </c>
      <c r="DE148" t="s">
        <v>3</v>
      </c>
      <c r="DF148">
        <f t="shared" si="48"/>
        <v>40.72</v>
      </c>
      <c r="DG148">
        <f t="shared" si="49"/>
        <v>0</v>
      </c>
      <c r="DH148">
        <f t="shared" si="50"/>
        <v>0</v>
      </c>
      <c r="DI148">
        <f t="shared" si="51"/>
        <v>0</v>
      </c>
      <c r="DJ148">
        <f>DF148</f>
        <v>40.72</v>
      </c>
      <c r="DK148">
        <v>0</v>
      </c>
      <c r="DL148" t="s">
        <v>3</v>
      </c>
      <c r="DM148">
        <v>0</v>
      </c>
      <c r="DN148" t="s">
        <v>3</v>
      </c>
      <c r="DO148">
        <v>0</v>
      </c>
    </row>
    <row r="149" spans="1:119" x14ac:dyDescent="0.2">
      <c r="A149">
        <f>ROW(Source!A138)</f>
        <v>138</v>
      </c>
      <c r="B149">
        <v>1473083510</v>
      </c>
      <c r="C149">
        <v>1473084203</v>
      </c>
      <c r="D149">
        <v>1441836514</v>
      </c>
      <c r="E149">
        <v>1</v>
      </c>
      <c r="F149">
        <v>1</v>
      </c>
      <c r="G149">
        <v>15514512</v>
      </c>
      <c r="H149">
        <v>3</v>
      </c>
      <c r="I149" t="s">
        <v>103</v>
      </c>
      <c r="J149" t="s">
        <v>106</v>
      </c>
      <c r="K149" t="s">
        <v>104</v>
      </c>
      <c r="L149">
        <v>1339</v>
      </c>
      <c r="N149">
        <v>1007</v>
      </c>
      <c r="O149" t="s">
        <v>105</v>
      </c>
      <c r="P149" t="s">
        <v>105</v>
      </c>
      <c r="Q149">
        <v>1</v>
      </c>
      <c r="W149">
        <v>0</v>
      </c>
      <c r="X149">
        <v>2112060389</v>
      </c>
      <c r="Y149">
        <f t="shared" si="52"/>
        <v>9.5999999999999992E-3</v>
      </c>
      <c r="AA149">
        <v>54.81</v>
      </c>
      <c r="AB149">
        <v>0</v>
      </c>
      <c r="AC149">
        <v>0</v>
      </c>
      <c r="AD149">
        <v>0</v>
      </c>
      <c r="AE149">
        <v>54.81</v>
      </c>
      <c r="AF149">
        <v>0</v>
      </c>
      <c r="AG149">
        <v>0</v>
      </c>
      <c r="AH149">
        <v>0</v>
      </c>
      <c r="AI149">
        <v>1</v>
      </c>
      <c r="AJ149">
        <v>1</v>
      </c>
      <c r="AK149">
        <v>1</v>
      </c>
      <c r="AL149">
        <v>1</v>
      </c>
      <c r="AM149">
        <v>-2</v>
      </c>
      <c r="AN149">
        <v>0</v>
      </c>
      <c r="AO149">
        <v>1</v>
      </c>
      <c r="AP149">
        <v>1</v>
      </c>
      <c r="AQ149">
        <v>0</v>
      </c>
      <c r="AR149">
        <v>0</v>
      </c>
      <c r="AS149" t="s">
        <v>3</v>
      </c>
      <c r="AT149">
        <v>2.3999999999999998E-3</v>
      </c>
      <c r="AU149" t="s">
        <v>93</v>
      </c>
      <c r="AV149">
        <v>0</v>
      </c>
      <c r="AW149">
        <v>2</v>
      </c>
      <c r="AX149">
        <v>1473417999</v>
      </c>
      <c r="AY149">
        <v>1</v>
      </c>
      <c r="AZ149">
        <v>0</v>
      </c>
      <c r="BA149">
        <v>201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V149">
        <v>0</v>
      </c>
      <c r="CW149">
        <v>0</v>
      </c>
      <c r="CX149">
        <f>ROUND(Y149*Source!I138,9)</f>
        <v>9.5999999999999992E-3</v>
      </c>
      <c r="CY149">
        <f>AA149</f>
        <v>54.81</v>
      </c>
      <c r="CZ149">
        <f>AE149</f>
        <v>54.81</v>
      </c>
      <c r="DA149">
        <f>AI149</f>
        <v>1</v>
      </c>
      <c r="DB149">
        <f t="shared" si="53"/>
        <v>0.52</v>
      </c>
      <c r="DC149">
        <f t="shared" si="54"/>
        <v>0</v>
      </c>
      <c r="DD149" t="s">
        <v>3</v>
      </c>
      <c r="DE149" t="s">
        <v>3</v>
      </c>
      <c r="DF149">
        <f t="shared" si="48"/>
        <v>0.53</v>
      </c>
      <c r="DG149">
        <f t="shared" si="49"/>
        <v>0</v>
      </c>
      <c r="DH149">
        <f t="shared" si="50"/>
        <v>0</v>
      </c>
      <c r="DI149">
        <f t="shared" si="51"/>
        <v>0</v>
      </c>
      <c r="DJ149">
        <f>DF149</f>
        <v>0.53</v>
      </c>
      <c r="DK149">
        <v>0</v>
      </c>
      <c r="DL149" t="s">
        <v>3</v>
      </c>
      <c r="DM149">
        <v>0</v>
      </c>
      <c r="DN149" t="s">
        <v>3</v>
      </c>
      <c r="DO149">
        <v>0</v>
      </c>
    </row>
    <row r="150" spans="1:119" x14ac:dyDescent="0.2">
      <c r="A150">
        <f>ROW(Source!A142)</f>
        <v>142</v>
      </c>
      <c r="B150">
        <v>1473083510</v>
      </c>
      <c r="C150">
        <v>1473084230</v>
      </c>
      <c r="D150">
        <v>1441819193</v>
      </c>
      <c r="E150">
        <v>15514512</v>
      </c>
      <c r="F150">
        <v>1</v>
      </c>
      <c r="G150">
        <v>15514512</v>
      </c>
      <c r="H150">
        <v>1</v>
      </c>
      <c r="I150" t="s">
        <v>457</v>
      </c>
      <c r="J150" t="s">
        <v>3</v>
      </c>
      <c r="K150" t="s">
        <v>458</v>
      </c>
      <c r="L150">
        <v>1191</v>
      </c>
      <c r="N150">
        <v>1013</v>
      </c>
      <c r="O150" t="s">
        <v>459</v>
      </c>
      <c r="P150" t="s">
        <v>459</v>
      </c>
      <c r="Q150">
        <v>1</v>
      </c>
      <c r="W150">
        <v>0</v>
      </c>
      <c r="X150">
        <v>476480486</v>
      </c>
      <c r="Y150">
        <f t="shared" ref="Y150:Y163" si="55">AT150</f>
        <v>148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1</v>
      </c>
      <c r="AJ150">
        <v>1</v>
      </c>
      <c r="AK150">
        <v>1</v>
      </c>
      <c r="AL150">
        <v>1</v>
      </c>
      <c r="AM150">
        <v>-2</v>
      </c>
      <c r="AN150">
        <v>0</v>
      </c>
      <c r="AO150">
        <v>1</v>
      </c>
      <c r="AP150">
        <v>1</v>
      </c>
      <c r="AQ150">
        <v>0</v>
      </c>
      <c r="AR150">
        <v>0</v>
      </c>
      <c r="AS150" t="s">
        <v>3</v>
      </c>
      <c r="AT150">
        <v>148</v>
      </c>
      <c r="AU150" t="s">
        <v>3</v>
      </c>
      <c r="AV150">
        <v>1</v>
      </c>
      <c r="AW150">
        <v>2</v>
      </c>
      <c r="AX150">
        <v>1473418017</v>
      </c>
      <c r="AY150">
        <v>1</v>
      </c>
      <c r="AZ150">
        <v>0</v>
      </c>
      <c r="BA150">
        <v>207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U150">
        <f>ROUND(AT150*Source!I142*AH150*AL150,2)</f>
        <v>0</v>
      </c>
      <c r="CV150">
        <f>ROUND(Y150*Source!I142,9)</f>
        <v>148</v>
      </c>
      <c r="CW150">
        <v>0</v>
      </c>
      <c r="CX150">
        <f>ROUND(Y150*Source!I142,9)</f>
        <v>148</v>
      </c>
      <c r="CY150">
        <f>AD150</f>
        <v>0</v>
      </c>
      <c r="CZ150">
        <f>AH150</f>
        <v>0</v>
      </c>
      <c r="DA150">
        <f>AL150</f>
        <v>1</v>
      </c>
      <c r="DB150">
        <f t="shared" ref="DB150:DB163" si="56">ROUND(ROUND(AT150*CZ150,2),6)</f>
        <v>0</v>
      </c>
      <c r="DC150">
        <f t="shared" ref="DC150:DC163" si="57">ROUND(ROUND(AT150*AG150,2),6)</f>
        <v>0</v>
      </c>
      <c r="DD150" t="s">
        <v>3</v>
      </c>
      <c r="DE150" t="s">
        <v>3</v>
      </c>
      <c r="DF150">
        <f t="shared" si="48"/>
        <v>0</v>
      </c>
      <c r="DG150">
        <f t="shared" si="49"/>
        <v>0</v>
      </c>
      <c r="DH150">
        <f t="shared" si="50"/>
        <v>0</v>
      </c>
      <c r="DI150">
        <f t="shared" si="51"/>
        <v>0</v>
      </c>
      <c r="DJ150">
        <f>DI150</f>
        <v>0</v>
      </c>
      <c r="DK150">
        <v>0</v>
      </c>
      <c r="DL150" t="s">
        <v>3</v>
      </c>
      <c r="DM150">
        <v>0</v>
      </c>
      <c r="DN150" t="s">
        <v>3</v>
      </c>
      <c r="DO150">
        <v>0</v>
      </c>
    </row>
    <row r="151" spans="1:119" x14ac:dyDescent="0.2">
      <c r="A151">
        <f>ROW(Source!A142)</f>
        <v>142</v>
      </c>
      <c r="B151">
        <v>1473083510</v>
      </c>
      <c r="C151">
        <v>1473084230</v>
      </c>
      <c r="D151">
        <v>1441835475</v>
      </c>
      <c r="E151">
        <v>1</v>
      </c>
      <c r="F151">
        <v>1</v>
      </c>
      <c r="G151">
        <v>15514512</v>
      </c>
      <c r="H151">
        <v>3</v>
      </c>
      <c r="I151" t="s">
        <v>482</v>
      </c>
      <c r="J151" t="s">
        <v>483</v>
      </c>
      <c r="K151" t="s">
        <v>484</v>
      </c>
      <c r="L151">
        <v>1348</v>
      </c>
      <c r="N151">
        <v>1009</v>
      </c>
      <c r="O151" t="s">
        <v>485</v>
      </c>
      <c r="P151" t="s">
        <v>485</v>
      </c>
      <c r="Q151">
        <v>1000</v>
      </c>
      <c r="W151">
        <v>0</v>
      </c>
      <c r="X151">
        <v>438248051</v>
      </c>
      <c r="Y151">
        <f t="shared" si="55"/>
        <v>1.5E-3</v>
      </c>
      <c r="AA151">
        <v>155908.07999999999</v>
      </c>
      <c r="AB151">
        <v>0</v>
      </c>
      <c r="AC151">
        <v>0</v>
      </c>
      <c r="AD151">
        <v>0</v>
      </c>
      <c r="AE151">
        <v>155908.07999999999</v>
      </c>
      <c r="AF151">
        <v>0</v>
      </c>
      <c r="AG151">
        <v>0</v>
      </c>
      <c r="AH151">
        <v>0</v>
      </c>
      <c r="AI151">
        <v>1</v>
      </c>
      <c r="AJ151">
        <v>1</v>
      </c>
      <c r="AK151">
        <v>1</v>
      </c>
      <c r="AL151">
        <v>1</v>
      </c>
      <c r="AM151">
        <v>-2</v>
      </c>
      <c r="AN151">
        <v>0</v>
      </c>
      <c r="AO151">
        <v>1</v>
      </c>
      <c r="AP151">
        <v>1</v>
      </c>
      <c r="AQ151">
        <v>0</v>
      </c>
      <c r="AR151">
        <v>0</v>
      </c>
      <c r="AS151" t="s">
        <v>3</v>
      </c>
      <c r="AT151">
        <v>1.5E-3</v>
      </c>
      <c r="AU151" t="s">
        <v>3</v>
      </c>
      <c r="AV151">
        <v>0</v>
      </c>
      <c r="AW151">
        <v>2</v>
      </c>
      <c r="AX151">
        <v>1473418018</v>
      </c>
      <c r="AY151">
        <v>1</v>
      </c>
      <c r="AZ151">
        <v>0</v>
      </c>
      <c r="BA151">
        <v>208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V151">
        <v>0</v>
      </c>
      <c r="CW151">
        <v>0</v>
      </c>
      <c r="CX151">
        <f>ROUND(Y151*Source!I142,9)</f>
        <v>1.5E-3</v>
      </c>
      <c r="CY151">
        <f t="shared" ref="CY151:CY163" si="58">AA151</f>
        <v>155908.07999999999</v>
      </c>
      <c r="CZ151">
        <f t="shared" ref="CZ151:CZ163" si="59">AE151</f>
        <v>155908.07999999999</v>
      </c>
      <c r="DA151">
        <f t="shared" ref="DA151:DA163" si="60">AI151</f>
        <v>1</v>
      </c>
      <c r="DB151">
        <f t="shared" si="56"/>
        <v>233.86</v>
      </c>
      <c r="DC151">
        <f t="shared" si="57"/>
        <v>0</v>
      </c>
      <c r="DD151" t="s">
        <v>3</v>
      </c>
      <c r="DE151" t="s">
        <v>3</v>
      </c>
      <c r="DF151">
        <f t="shared" si="48"/>
        <v>233.86</v>
      </c>
      <c r="DG151">
        <f t="shared" si="49"/>
        <v>0</v>
      </c>
      <c r="DH151">
        <f t="shared" si="50"/>
        <v>0</v>
      </c>
      <c r="DI151">
        <f t="shared" si="51"/>
        <v>0</v>
      </c>
      <c r="DJ151">
        <f t="shared" ref="DJ151:DJ163" si="61">DF151</f>
        <v>233.86</v>
      </c>
      <c r="DK151">
        <v>0</v>
      </c>
      <c r="DL151" t="s">
        <v>3</v>
      </c>
      <c r="DM151">
        <v>0</v>
      </c>
      <c r="DN151" t="s">
        <v>3</v>
      </c>
      <c r="DO151">
        <v>0</v>
      </c>
    </row>
    <row r="152" spans="1:119" x14ac:dyDescent="0.2">
      <c r="A152">
        <f>ROW(Source!A142)</f>
        <v>142</v>
      </c>
      <c r="B152">
        <v>1473083510</v>
      </c>
      <c r="C152">
        <v>1473084230</v>
      </c>
      <c r="D152">
        <v>1441835549</v>
      </c>
      <c r="E152">
        <v>1</v>
      </c>
      <c r="F152">
        <v>1</v>
      </c>
      <c r="G152">
        <v>15514512</v>
      </c>
      <c r="H152">
        <v>3</v>
      </c>
      <c r="I152" t="s">
        <v>486</v>
      </c>
      <c r="J152" t="s">
        <v>487</v>
      </c>
      <c r="K152" t="s">
        <v>488</v>
      </c>
      <c r="L152">
        <v>1348</v>
      </c>
      <c r="N152">
        <v>1009</v>
      </c>
      <c r="O152" t="s">
        <v>485</v>
      </c>
      <c r="P152" t="s">
        <v>485</v>
      </c>
      <c r="Q152">
        <v>1000</v>
      </c>
      <c r="W152">
        <v>0</v>
      </c>
      <c r="X152">
        <v>-2009451208</v>
      </c>
      <c r="Y152">
        <f t="shared" si="55"/>
        <v>2.9999999999999997E-4</v>
      </c>
      <c r="AA152">
        <v>194655.19</v>
      </c>
      <c r="AB152">
        <v>0</v>
      </c>
      <c r="AC152">
        <v>0</v>
      </c>
      <c r="AD152">
        <v>0</v>
      </c>
      <c r="AE152">
        <v>194655.19</v>
      </c>
      <c r="AF152">
        <v>0</v>
      </c>
      <c r="AG152">
        <v>0</v>
      </c>
      <c r="AH152">
        <v>0</v>
      </c>
      <c r="AI152">
        <v>1</v>
      </c>
      <c r="AJ152">
        <v>1</v>
      </c>
      <c r="AK152">
        <v>1</v>
      </c>
      <c r="AL152">
        <v>1</v>
      </c>
      <c r="AM152">
        <v>-2</v>
      </c>
      <c r="AN152">
        <v>0</v>
      </c>
      <c r="AO152">
        <v>1</v>
      </c>
      <c r="AP152">
        <v>1</v>
      </c>
      <c r="AQ152">
        <v>0</v>
      </c>
      <c r="AR152">
        <v>0</v>
      </c>
      <c r="AS152" t="s">
        <v>3</v>
      </c>
      <c r="AT152">
        <v>2.9999999999999997E-4</v>
      </c>
      <c r="AU152" t="s">
        <v>3</v>
      </c>
      <c r="AV152">
        <v>0</v>
      </c>
      <c r="AW152">
        <v>2</v>
      </c>
      <c r="AX152">
        <v>1473418019</v>
      </c>
      <c r="AY152">
        <v>1</v>
      </c>
      <c r="AZ152">
        <v>0</v>
      </c>
      <c r="BA152">
        <v>209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V152">
        <v>0</v>
      </c>
      <c r="CW152">
        <v>0</v>
      </c>
      <c r="CX152">
        <f>ROUND(Y152*Source!I142,9)</f>
        <v>2.9999999999999997E-4</v>
      </c>
      <c r="CY152">
        <f t="shared" si="58"/>
        <v>194655.19</v>
      </c>
      <c r="CZ152">
        <f t="shared" si="59"/>
        <v>194655.19</v>
      </c>
      <c r="DA152">
        <f t="shared" si="60"/>
        <v>1</v>
      </c>
      <c r="DB152">
        <f t="shared" si="56"/>
        <v>58.4</v>
      </c>
      <c r="DC152">
        <f t="shared" si="57"/>
        <v>0</v>
      </c>
      <c r="DD152" t="s">
        <v>3</v>
      </c>
      <c r="DE152" t="s">
        <v>3</v>
      </c>
      <c r="DF152">
        <f t="shared" si="48"/>
        <v>58.4</v>
      </c>
      <c r="DG152">
        <f t="shared" si="49"/>
        <v>0</v>
      </c>
      <c r="DH152">
        <f t="shared" si="50"/>
        <v>0</v>
      </c>
      <c r="DI152">
        <f t="shared" si="51"/>
        <v>0</v>
      </c>
      <c r="DJ152">
        <f t="shared" si="61"/>
        <v>58.4</v>
      </c>
      <c r="DK152">
        <v>0</v>
      </c>
      <c r="DL152" t="s">
        <v>3</v>
      </c>
      <c r="DM152">
        <v>0</v>
      </c>
      <c r="DN152" t="s">
        <v>3</v>
      </c>
      <c r="DO152">
        <v>0</v>
      </c>
    </row>
    <row r="153" spans="1:119" x14ac:dyDescent="0.2">
      <c r="A153">
        <f>ROW(Source!A142)</f>
        <v>142</v>
      </c>
      <c r="B153">
        <v>1473083510</v>
      </c>
      <c r="C153">
        <v>1473084230</v>
      </c>
      <c r="D153">
        <v>1441836325</v>
      </c>
      <c r="E153">
        <v>1</v>
      </c>
      <c r="F153">
        <v>1</v>
      </c>
      <c r="G153">
        <v>15514512</v>
      </c>
      <c r="H153">
        <v>3</v>
      </c>
      <c r="I153" t="s">
        <v>489</v>
      </c>
      <c r="J153" t="s">
        <v>490</v>
      </c>
      <c r="K153" t="s">
        <v>491</v>
      </c>
      <c r="L153">
        <v>1348</v>
      </c>
      <c r="N153">
        <v>1009</v>
      </c>
      <c r="O153" t="s">
        <v>485</v>
      </c>
      <c r="P153" t="s">
        <v>485</v>
      </c>
      <c r="Q153">
        <v>1000</v>
      </c>
      <c r="W153">
        <v>0</v>
      </c>
      <c r="X153">
        <v>-1093051030</v>
      </c>
      <c r="Y153">
        <f t="shared" si="55"/>
        <v>1.6999999999999999E-3</v>
      </c>
      <c r="AA153">
        <v>108798.39999999999</v>
      </c>
      <c r="AB153">
        <v>0</v>
      </c>
      <c r="AC153">
        <v>0</v>
      </c>
      <c r="AD153">
        <v>0</v>
      </c>
      <c r="AE153">
        <v>108798.39999999999</v>
      </c>
      <c r="AF153">
        <v>0</v>
      </c>
      <c r="AG153">
        <v>0</v>
      </c>
      <c r="AH153">
        <v>0</v>
      </c>
      <c r="AI153">
        <v>1</v>
      </c>
      <c r="AJ153">
        <v>1</v>
      </c>
      <c r="AK153">
        <v>1</v>
      </c>
      <c r="AL153">
        <v>1</v>
      </c>
      <c r="AM153">
        <v>-2</v>
      </c>
      <c r="AN153">
        <v>0</v>
      </c>
      <c r="AO153">
        <v>1</v>
      </c>
      <c r="AP153">
        <v>1</v>
      </c>
      <c r="AQ153">
        <v>0</v>
      </c>
      <c r="AR153">
        <v>0</v>
      </c>
      <c r="AS153" t="s">
        <v>3</v>
      </c>
      <c r="AT153">
        <v>1.6999999999999999E-3</v>
      </c>
      <c r="AU153" t="s">
        <v>3</v>
      </c>
      <c r="AV153">
        <v>0</v>
      </c>
      <c r="AW153">
        <v>2</v>
      </c>
      <c r="AX153">
        <v>1473418020</v>
      </c>
      <c r="AY153">
        <v>1</v>
      </c>
      <c r="AZ153">
        <v>0</v>
      </c>
      <c r="BA153">
        <v>210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V153">
        <v>0</v>
      </c>
      <c r="CW153">
        <v>0</v>
      </c>
      <c r="CX153">
        <f>ROUND(Y153*Source!I142,9)</f>
        <v>1.6999999999999999E-3</v>
      </c>
      <c r="CY153">
        <f t="shared" si="58"/>
        <v>108798.39999999999</v>
      </c>
      <c r="CZ153">
        <f t="shared" si="59"/>
        <v>108798.39999999999</v>
      </c>
      <c r="DA153">
        <f t="shared" si="60"/>
        <v>1</v>
      </c>
      <c r="DB153">
        <f t="shared" si="56"/>
        <v>184.96</v>
      </c>
      <c r="DC153">
        <f t="shared" si="57"/>
        <v>0</v>
      </c>
      <c r="DD153" t="s">
        <v>3</v>
      </c>
      <c r="DE153" t="s">
        <v>3</v>
      </c>
      <c r="DF153">
        <f t="shared" si="48"/>
        <v>184.96</v>
      </c>
      <c r="DG153">
        <f t="shared" si="49"/>
        <v>0</v>
      </c>
      <c r="DH153">
        <f t="shared" si="50"/>
        <v>0</v>
      </c>
      <c r="DI153">
        <f t="shared" si="51"/>
        <v>0</v>
      </c>
      <c r="DJ153">
        <f t="shared" si="61"/>
        <v>184.96</v>
      </c>
      <c r="DK153">
        <v>0</v>
      </c>
      <c r="DL153" t="s">
        <v>3</v>
      </c>
      <c r="DM153">
        <v>0</v>
      </c>
      <c r="DN153" t="s">
        <v>3</v>
      </c>
      <c r="DO153">
        <v>0</v>
      </c>
    </row>
    <row r="154" spans="1:119" x14ac:dyDescent="0.2">
      <c r="A154">
        <f>ROW(Source!A142)</f>
        <v>142</v>
      </c>
      <c r="B154">
        <v>1473083510</v>
      </c>
      <c r="C154">
        <v>1473084230</v>
      </c>
      <c r="D154">
        <v>1441838531</v>
      </c>
      <c r="E154">
        <v>1</v>
      </c>
      <c r="F154">
        <v>1</v>
      </c>
      <c r="G154">
        <v>15514512</v>
      </c>
      <c r="H154">
        <v>3</v>
      </c>
      <c r="I154" t="s">
        <v>492</v>
      </c>
      <c r="J154" t="s">
        <v>493</v>
      </c>
      <c r="K154" t="s">
        <v>494</v>
      </c>
      <c r="L154">
        <v>1348</v>
      </c>
      <c r="N154">
        <v>1009</v>
      </c>
      <c r="O154" t="s">
        <v>485</v>
      </c>
      <c r="P154" t="s">
        <v>485</v>
      </c>
      <c r="Q154">
        <v>1000</v>
      </c>
      <c r="W154">
        <v>0</v>
      </c>
      <c r="X154">
        <v>1694696001</v>
      </c>
      <c r="Y154">
        <f t="shared" si="55"/>
        <v>1.1000000000000001E-3</v>
      </c>
      <c r="AA154">
        <v>370783.55</v>
      </c>
      <c r="AB154">
        <v>0</v>
      </c>
      <c r="AC154">
        <v>0</v>
      </c>
      <c r="AD154">
        <v>0</v>
      </c>
      <c r="AE154">
        <v>370783.55</v>
      </c>
      <c r="AF154">
        <v>0</v>
      </c>
      <c r="AG154">
        <v>0</v>
      </c>
      <c r="AH154">
        <v>0</v>
      </c>
      <c r="AI154">
        <v>1</v>
      </c>
      <c r="AJ154">
        <v>1</v>
      </c>
      <c r="AK154">
        <v>1</v>
      </c>
      <c r="AL154">
        <v>1</v>
      </c>
      <c r="AM154">
        <v>-2</v>
      </c>
      <c r="AN154">
        <v>0</v>
      </c>
      <c r="AO154">
        <v>1</v>
      </c>
      <c r="AP154">
        <v>1</v>
      </c>
      <c r="AQ154">
        <v>0</v>
      </c>
      <c r="AR154">
        <v>0</v>
      </c>
      <c r="AS154" t="s">
        <v>3</v>
      </c>
      <c r="AT154">
        <v>1.1000000000000001E-3</v>
      </c>
      <c r="AU154" t="s">
        <v>3</v>
      </c>
      <c r="AV154">
        <v>0</v>
      </c>
      <c r="AW154">
        <v>2</v>
      </c>
      <c r="AX154">
        <v>1473418021</v>
      </c>
      <c r="AY154">
        <v>1</v>
      </c>
      <c r="AZ154">
        <v>0</v>
      </c>
      <c r="BA154">
        <v>211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V154">
        <v>0</v>
      </c>
      <c r="CW154">
        <v>0</v>
      </c>
      <c r="CX154">
        <f>ROUND(Y154*Source!I142,9)</f>
        <v>1.1000000000000001E-3</v>
      </c>
      <c r="CY154">
        <f t="shared" si="58"/>
        <v>370783.55</v>
      </c>
      <c r="CZ154">
        <f t="shared" si="59"/>
        <v>370783.55</v>
      </c>
      <c r="DA154">
        <f t="shared" si="60"/>
        <v>1</v>
      </c>
      <c r="DB154">
        <f t="shared" si="56"/>
        <v>407.86</v>
      </c>
      <c r="DC154">
        <f t="shared" si="57"/>
        <v>0</v>
      </c>
      <c r="DD154" t="s">
        <v>3</v>
      </c>
      <c r="DE154" t="s">
        <v>3</v>
      </c>
      <c r="DF154">
        <f t="shared" si="48"/>
        <v>407.86</v>
      </c>
      <c r="DG154">
        <f t="shared" si="49"/>
        <v>0</v>
      </c>
      <c r="DH154">
        <f t="shared" si="50"/>
        <v>0</v>
      </c>
      <c r="DI154">
        <f t="shared" si="51"/>
        <v>0</v>
      </c>
      <c r="DJ154">
        <f t="shared" si="61"/>
        <v>407.86</v>
      </c>
      <c r="DK154">
        <v>0</v>
      </c>
      <c r="DL154" t="s">
        <v>3</v>
      </c>
      <c r="DM154">
        <v>0</v>
      </c>
      <c r="DN154" t="s">
        <v>3</v>
      </c>
      <c r="DO154">
        <v>0</v>
      </c>
    </row>
    <row r="155" spans="1:119" x14ac:dyDescent="0.2">
      <c r="A155">
        <f>ROW(Source!A142)</f>
        <v>142</v>
      </c>
      <c r="B155">
        <v>1473083510</v>
      </c>
      <c r="C155">
        <v>1473084230</v>
      </c>
      <c r="D155">
        <v>1441838759</v>
      </c>
      <c r="E155">
        <v>1</v>
      </c>
      <c r="F155">
        <v>1</v>
      </c>
      <c r="G155">
        <v>15514512</v>
      </c>
      <c r="H155">
        <v>3</v>
      </c>
      <c r="I155" t="s">
        <v>495</v>
      </c>
      <c r="J155" t="s">
        <v>496</v>
      </c>
      <c r="K155" t="s">
        <v>497</v>
      </c>
      <c r="L155">
        <v>1348</v>
      </c>
      <c r="N155">
        <v>1009</v>
      </c>
      <c r="O155" t="s">
        <v>485</v>
      </c>
      <c r="P155" t="s">
        <v>485</v>
      </c>
      <c r="Q155">
        <v>1000</v>
      </c>
      <c r="W155">
        <v>0</v>
      </c>
      <c r="X155">
        <v>-1635103781</v>
      </c>
      <c r="Y155">
        <f t="shared" si="55"/>
        <v>1.8E-3</v>
      </c>
      <c r="AA155">
        <v>1590701.16</v>
      </c>
      <c r="AB155">
        <v>0</v>
      </c>
      <c r="AC155">
        <v>0</v>
      </c>
      <c r="AD155">
        <v>0</v>
      </c>
      <c r="AE155">
        <v>1590701.16</v>
      </c>
      <c r="AF155">
        <v>0</v>
      </c>
      <c r="AG155">
        <v>0</v>
      </c>
      <c r="AH155">
        <v>0</v>
      </c>
      <c r="AI155">
        <v>1</v>
      </c>
      <c r="AJ155">
        <v>1</v>
      </c>
      <c r="AK155">
        <v>1</v>
      </c>
      <c r="AL155">
        <v>1</v>
      </c>
      <c r="AM155">
        <v>-2</v>
      </c>
      <c r="AN155">
        <v>0</v>
      </c>
      <c r="AO155">
        <v>1</v>
      </c>
      <c r="AP155">
        <v>1</v>
      </c>
      <c r="AQ155">
        <v>0</v>
      </c>
      <c r="AR155">
        <v>0</v>
      </c>
      <c r="AS155" t="s">
        <v>3</v>
      </c>
      <c r="AT155">
        <v>1.8E-3</v>
      </c>
      <c r="AU155" t="s">
        <v>3</v>
      </c>
      <c r="AV155">
        <v>0</v>
      </c>
      <c r="AW155">
        <v>2</v>
      </c>
      <c r="AX155">
        <v>1473418022</v>
      </c>
      <c r="AY155">
        <v>1</v>
      </c>
      <c r="AZ155">
        <v>0</v>
      </c>
      <c r="BA155">
        <v>212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V155">
        <v>0</v>
      </c>
      <c r="CW155">
        <v>0</v>
      </c>
      <c r="CX155">
        <f>ROUND(Y155*Source!I142,9)</f>
        <v>1.8E-3</v>
      </c>
      <c r="CY155">
        <f t="shared" si="58"/>
        <v>1590701.16</v>
      </c>
      <c r="CZ155">
        <f t="shared" si="59"/>
        <v>1590701.16</v>
      </c>
      <c r="DA155">
        <f t="shared" si="60"/>
        <v>1</v>
      </c>
      <c r="DB155">
        <f t="shared" si="56"/>
        <v>2863.26</v>
      </c>
      <c r="DC155">
        <f t="shared" si="57"/>
        <v>0</v>
      </c>
      <c r="DD155" t="s">
        <v>3</v>
      </c>
      <c r="DE155" t="s">
        <v>3</v>
      </c>
      <c r="DF155">
        <f t="shared" si="48"/>
        <v>2863.26</v>
      </c>
      <c r="DG155">
        <f t="shared" si="49"/>
        <v>0</v>
      </c>
      <c r="DH155">
        <f t="shared" si="50"/>
        <v>0</v>
      </c>
      <c r="DI155">
        <f t="shared" si="51"/>
        <v>0</v>
      </c>
      <c r="DJ155">
        <f t="shared" si="61"/>
        <v>2863.26</v>
      </c>
      <c r="DK155">
        <v>0</v>
      </c>
      <c r="DL155" t="s">
        <v>3</v>
      </c>
      <c r="DM155">
        <v>0</v>
      </c>
      <c r="DN155" t="s">
        <v>3</v>
      </c>
      <c r="DO155">
        <v>0</v>
      </c>
    </row>
    <row r="156" spans="1:119" x14ac:dyDescent="0.2">
      <c r="A156">
        <f>ROW(Source!A142)</f>
        <v>142</v>
      </c>
      <c r="B156">
        <v>1473083510</v>
      </c>
      <c r="C156">
        <v>1473084230</v>
      </c>
      <c r="D156">
        <v>1441834635</v>
      </c>
      <c r="E156">
        <v>1</v>
      </c>
      <c r="F156">
        <v>1</v>
      </c>
      <c r="G156">
        <v>15514512</v>
      </c>
      <c r="H156">
        <v>3</v>
      </c>
      <c r="I156" t="s">
        <v>498</v>
      </c>
      <c r="J156" t="s">
        <v>499</v>
      </c>
      <c r="K156" t="s">
        <v>500</v>
      </c>
      <c r="L156">
        <v>1339</v>
      </c>
      <c r="N156">
        <v>1007</v>
      </c>
      <c r="O156" t="s">
        <v>105</v>
      </c>
      <c r="P156" t="s">
        <v>105</v>
      </c>
      <c r="Q156">
        <v>1</v>
      </c>
      <c r="W156">
        <v>0</v>
      </c>
      <c r="X156">
        <v>-389859187</v>
      </c>
      <c r="Y156">
        <f t="shared" si="55"/>
        <v>2.4</v>
      </c>
      <c r="AA156">
        <v>103.4</v>
      </c>
      <c r="AB156">
        <v>0</v>
      </c>
      <c r="AC156">
        <v>0</v>
      </c>
      <c r="AD156">
        <v>0</v>
      </c>
      <c r="AE156">
        <v>103.4</v>
      </c>
      <c r="AF156">
        <v>0</v>
      </c>
      <c r="AG156">
        <v>0</v>
      </c>
      <c r="AH156">
        <v>0</v>
      </c>
      <c r="AI156">
        <v>1</v>
      </c>
      <c r="AJ156">
        <v>1</v>
      </c>
      <c r="AK156">
        <v>1</v>
      </c>
      <c r="AL156">
        <v>1</v>
      </c>
      <c r="AM156">
        <v>-2</v>
      </c>
      <c r="AN156">
        <v>0</v>
      </c>
      <c r="AO156">
        <v>1</v>
      </c>
      <c r="AP156">
        <v>1</v>
      </c>
      <c r="AQ156">
        <v>0</v>
      </c>
      <c r="AR156">
        <v>0</v>
      </c>
      <c r="AS156" t="s">
        <v>3</v>
      </c>
      <c r="AT156">
        <v>2.4</v>
      </c>
      <c r="AU156" t="s">
        <v>3</v>
      </c>
      <c r="AV156">
        <v>0</v>
      </c>
      <c r="AW156">
        <v>2</v>
      </c>
      <c r="AX156">
        <v>1473418023</v>
      </c>
      <c r="AY156">
        <v>1</v>
      </c>
      <c r="AZ156">
        <v>0</v>
      </c>
      <c r="BA156">
        <v>213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V156">
        <v>0</v>
      </c>
      <c r="CW156">
        <v>0</v>
      </c>
      <c r="CX156">
        <f>ROUND(Y156*Source!I142,9)</f>
        <v>2.4</v>
      </c>
      <c r="CY156">
        <f t="shared" si="58"/>
        <v>103.4</v>
      </c>
      <c r="CZ156">
        <f t="shared" si="59"/>
        <v>103.4</v>
      </c>
      <c r="DA156">
        <f t="shared" si="60"/>
        <v>1</v>
      </c>
      <c r="DB156">
        <f t="shared" si="56"/>
        <v>248.16</v>
      </c>
      <c r="DC156">
        <f t="shared" si="57"/>
        <v>0</v>
      </c>
      <c r="DD156" t="s">
        <v>3</v>
      </c>
      <c r="DE156" t="s">
        <v>3</v>
      </c>
      <c r="DF156">
        <f t="shared" si="48"/>
        <v>248.16</v>
      </c>
      <c r="DG156">
        <f t="shared" si="49"/>
        <v>0</v>
      </c>
      <c r="DH156">
        <f t="shared" si="50"/>
        <v>0</v>
      </c>
      <c r="DI156">
        <f t="shared" si="51"/>
        <v>0</v>
      </c>
      <c r="DJ156">
        <f t="shared" si="61"/>
        <v>248.16</v>
      </c>
      <c r="DK156">
        <v>0</v>
      </c>
      <c r="DL156" t="s">
        <v>3</v>
      </c>
      <c r="DM156">
        <v>0</v>
      </c>
      <c r="DN156" t="s">
        <v>3</v>
      </c>
      <c r="DO156">
        <v>0</v>
      </c>
    </row>
    <row r="157" spans="1:119" x14ac:dyDescent="0.2">
      <c r="A157">
        <f>ROW(Source!A142)</f>
        <v>142</v>
      </c>
      <c r="B157">
        <v>1473083510</v>
      </c>
      <c r="C157">
        <v>1473084230</v>
      </c>
      <c r="D157">
        <v>1441834627</v>
      </c>
      <c r="E157">
        <v>1</v>
      </c>
      <c r="F157">
        <v>1</v>
      </c>
      <c r="G157">
        <v>15514512</v>
      </c>
      <c r="H157">
        <v>3</v>
      </c>
      <c r="I157" t="s">
        <v>501</v>
      </c>
      <c r="J157" t="s">
        <v>502</v>
      </c>
      <c r="K157" t="s">
        <v>503</v>
      </c>
      <c r="L157">
        <v>1339</v>
      </c>
      <c r="N157">
        <v>1007</v>
      </c>
      <c r="O157" t="s">
        <v>105</v>
      </c>
      <c r="P157" t="s">
        <v>105</v>
      </c>
      <c r="Q157">
        <v>1</v>
      </c>
      <c r="W157">
        <v>0</v>
      </c>
      <c r="X157">
        <v>709656040</v>
      </c>
      <c r="Y157">
        <f t="shared" si="55"/>
        <v>1.2</v>
      </c>
      <c r="AA157">
        <v>875.46</v>
      </c>
      <c r="AB157">
        <v>0</v>
      </c>
      <c r="AC157">
        <v>0</v>
      </c>
      <c r="AD157">
        <v>0</v>
      </c>
      <c r="AE157">
        <v>875.46</v>
      </c>
      <c r="AF157">
        <v>0</v>
      </c>
      <c r="AG157">
        <v>0</v>
      </c>
      <c r="AH157">
        <v>0</v>
      </c>
      <c r="AI157">
        <v>1</v>
      </c>
      <c r="AJ157">
        <v>1</v>
      </c>
      <c r="AK157">
        <v>1</v>
      </c>
      <c r="AL157">
        <v>1</v>
      </c>
      <c r="AM157">
        <v>-2</v>
      </c>
      <c r="AN157">
        <v>0</v>
      </c>
      <c r="AO157">
        <v>1</v>
      </c>
      <c r="AP157">
        <v>1</v>
      </c>
      <c r="AQ157">
        <v>0</v>
      </c>
      <c r="AR157">
        <v>0</v>
      </c>
      <c r="AS157" t="s">
        <v>3</v>
      </c>
      <c r="AT157">
        <v>1.2</v>
      </c>
      <c r="AU157" t="s">
        <v>3</v>
      </c>
      <c r="AV157">
        <v>0</v>
      </c>
      <c r="AW157">
        <v>2</v>
      </c>
      <c r="AX157">
        <v>1473418024</v>
      </c>
      <c r="AY157">
        <v>1</v>
      </c>
      <c r="AZ157">
        <v>0</v>
      </c>
      <c r="BA157">
        <v>214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V157">
        <v>0</v>
      </c>
      <c r="CW157">
        <v>0</v>
      </c>
      <c r="CX157">
        <f>ROUND(Y157*Source!I142,9)</f>
        <v>1.2</v>
      </c>
      <c r="CY157">
        <f t="shared" si="58"/>
        <v>875.46</v>
      </c>
      <c r="CZ157">
        <f t="shared" si="59"/>
        <v>875.46</v>
      </c>
      <c r="DA157">
        <f t="shared" si="60"/>
        <v>1</v>
      </c>
      <c r="DB157">
        <f t="shared" si="56"/>
        <v>1050.55</v>
      </c>
      <c r="DC157">
        <f t="shared" si="57"/>
        <v>0</v>
      </c>
      <c r="DD157" t="s">
        <v>3</v>
      </c>
      <c r="DE157" t="s">
        <v>3</v>
      </c>
      <c r="DF157">
        <f t="shared" si="48"/>
        <v>1050.55</v>
      </c>
      <c r="DG157">
        <f t="shared" si="49"/>
        <v>0</v>
      </c>
      <c r="DH157">
        <f t="shared" si="50"/>
        <v>0</v>
      </c>
      <c r="DI157">
        <f t="shared" si="51"/>
        <v>0</v>
      </c>
      <c r="DJ157">
        <f t="shared" si="61"/>
        <v>1050.55</v>
      </c>
      <c r="DK157">
        <v>0</v>
      </c>
      <c r="DL157" t="s">
        <v>3</v>
      </c>
      <c r="DM157">
        <v>0</v>
      </c>
      <c r="DN157" t="s">
        <v>3</v>
      </c>
      <c r="DO157">
        <v>0</v>
      </c>
    </row>
    <row r="158" spans="1:119" x14ac:dyDescent="0.2">
      <c r="A158">
        <f>ROW(Source!A142)</f>
        <v>142</v>
      </c>
      <c r="B158">
        <v>1473083510</v>
      </c>
      <c r="C158">
        <v>1473084230</v>
      </c>
      <c r="D158">
        <v>1441834671</v>
      </c>
      <c r="E158">
        <v>1</v>
      </c>
      <c r="F158">
        <v>1</v>
      </c>
      <c r="G158">
        <v>15514512</v>
      </c>
      <c r="H158">
        <v>3</v>
      </c>
      <c r="I158" t="s">
        <v>504</v>
      </c>
      <c r="J158" t="s">
        <v>505</v>
      </c>
      <c r="K158" t="s">
        <v>506</v>
      </c>
      <c r="L158">
        <v>1348</v>
      </c>
      <c r="N158">
        <v>1009</v>
      </c>
      <c r="O158" t="s">
        <v>485</v>
      </c>
      <c r="P158" t="s">
        <v>485</v>
      </c>
      <c r="Q158">
        <v>1000</v>
      </c>
      <c r="W158">
        <v>0</v>
      </c>
      <c r="X158">
        <v>-19071303</v>
      </c>
      <c r="Y158">
        <f t="shared" si="55"/>
        <v>1.6999999999999999E-3</v>
      </c>
      <c r="AA158">
        <v>184462.17</v>
      </c>
      <c r="AB158">
        <v>0</v>
      </c>
      <c r="AC158">
        <v>0</v>
      </c>
      <c r="AD158">
        <v>0</v>
      </c>
      <c r="AE158">
        <v>184462.17</v>
      </c>
      <c r="AF158">
        <v>0</v>
      </c>
      <c r="AG158">
        <v>0</v>
      </c>
      <c r="AH158">
        <v>0</v>
      </c>
      <c r="AI158">
        <v>1</v>
      </c>
      <c r="AJ158">
        <v>1</v>
      </c>
      <c r="AK158">
        <v>1</v>
      </c>
      <c r="AL158">
        <v>1</v>
      </c>
      <c r="AM158">
        <v>-2</v>
      </c>
      <c r="AN158">
        <v>0</v>
      </c>
      <c r="AO158">
        <v>1</v>
      </c>
      <c r="AP158">
        <v>1</v>
      </c>
      <c r="AQ158">
        <v>0</v>
      </c>
      <c r="AR158">
        <v>0</v>
      </c>
      <c r="AS158" t="s">
        <v>3</v>
      </c>
      <c r="AT158">
        <v>1.6999999999999999E-3</v>
      </c>
      <c r="AU158" t="s">
        <v>3</v>
      </c>
      <c r="AV158">
        <v>0</v>
      </c>
      <c r="AW158">
        <v>2</v>
      </c>
      <c r="AX158">
        <v>1473418025</v>
      </c>
      <c r="AY158">
        <v>1</v>
      </c>
      <c r="AZ158">
        <v>0</v>
      </c>
      <c r="BA158">
        <v>215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CV158">
        <v>0</v>
      </c>
      <c r="CW158">
        <v>0</v>
      </c>
      <c r="CX158">
        <f>ROUND(Y158*Source!I142,9)</f>
        <v>1.6999999999999999E-3</v>
      </c>
      <c r="CY158">
        <f t="shared" si="58"/>
        <v>184462.17</v>
      </c>
      <c r="CZ158">
        <f t="shared" si="59"/>
        <v>184462.17</v>
      </c>
      <c r="DA158">
        <f t="shared" si="60"/>
        <v>1</v>
      </c>
      <c r="DB158">
        <f t="shared" si="56"/>
        <v>313.58999999999997</v>
      </c>
      <c r="DC158">
        <f t="shared" si="57"/>
        <v>0</v>
      </c>
      <c r="DD158" t="s">
        <v>3</v>
      </c>
      <c r="DE158" t="s">
        <v>3</v>
      </c>
      <c r="DF158">
        <f t="shared" si="48"/>
        <v>313.58999999999997</v>
      </c>
      <c r="DG158">
        <f t="shared" si="49"/>
        <v>0</v>
      </c>
      <c r="DH158">
        <f t="shared" si="50"/>
        <v>0</v>
      </c>
      <c r="DI158">
        <f t="shared" si="51"/>
        <v>0</v>
      </c>
      <c r="DJ158">
        <f t="shared" si="61"/>
        <v>313.58999999999997</v>
      </c>
      <c r="DK158">
        <v>0</v>
      </c>
      <c r="DL158" t="s">
        <v>3</v>
      </c>
      <c r="DM158">
        <v>0</v>
      </c>
      <c r="DN158" t="s">
        <v>3</v>
      </c>
      <c r="DO158">
        <v>0</v>
      </c>
    </row>
    <row r="159" spans="1:119" x14ac:dyDescent="0.2">
      <c r="A159">
        <f>ROW(Source!A142)</f>
        <v>142</v>
      </c>
      <c r="B159">
        <v>1473083510</v>
      </c>
      <c r="C159">
        <v>1473084230</v>
      </c>
      <c r="D159">
        <v>1441834634</v>
      </c>
      <c r="E159">
        <v>1</v>
      </c>
      <c r="F159">
        <v>1</v>
      </c>
      <c r="G159">
        <v>15514512</v>
      </c>
      <c r="H159">
        <v>3</v>
      </c>
      <c r="I159" t="s">
        <v>507</v>
      </c>
      <c r="J159" t="s">
        <v>508</v>
      </c>
      <c r="K159" t="s">
        <v>509</v>
      </c>
      <c r="L159">
        <v>1348</v>
      </c>
      <c r="N159">
        <v>1009</v>
      </c>
      <c r="O159" t="s">
        <v>485</v>
      </c>
      <c r="P159" t="s">
        <v>485</v>
      </c>
      <c r="Q159">
        <v>1000</v>
      </c>
      <c r="W159">
        <v>0</v>
      </c>
      <c r="X159">
        <v>1869974630</v>
      </c>
      <c r="Y159">
        <f t="shared" si="55"/>
        <v>1E-3</v>
      </c>
      <c r="AA159">
        <v>88053.759999999995</v>
      </c>
      <c r="AB159">
        <v>0</v>
      </c>
      <c r="AC159">
        <v>0</v>
      </c>
      <c r="AD159">
        <v>0</v>
      </c>
      <c r="AE159">
        <v>88053.759999999995</v>
      </c>
      <c r="AF159">
        <v>0</v>
      </c>
      <c r="AG159">
        <v>0</v>
      </c>
      <c r="AH159">
        <v>0</v>
      </c>
      <c r="AI159">
        <v>1</v>
      </c>
      <c r="AJ159">
        <v>1</v>
      </c>
      <c r="AK159">
        <v>1</v>
      </c>
      <c r="AL159">
        <v>1</v>
      </c>
      <c r="AM159">
        <v>-2</v>
      </c>
      <c r="AN159">
        <v>0</v>
      </c>
      <c r="AO159">
        <v>1</v>
      </c>
      <c r="AP159">
        <v>1</v>
      </c>
      <c r="AQ159">
        <v>0</v>
      </c>
      <c r="AR159">
        <v>0</v>
      </c>
      <c r="AS159" t="s">
        <v>3</v>
      </c>
      <c r="AT159">
        <v>1E-3</v>
      </c>
      <c r="AU159" t="s">
        <v>3</v>
      </c>
      <c r="AV159">
        <v>0</v>
      </c>
      <c r="AW159">
        <v>2</v>
      </c>
      <c r="AX159">
        <v>1473418026</v>
      </c>
      <c r="AY159">
        <v>1</v>
      </c>
      <c r="AZ159">
        <v>0</v>
      </c>
      <c r="BA159">
        <v>216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V159">
        <v>0</v>
      </c>
      <c r="CW159">
        <v>0</v>
      </c>
      <c r="CX159">
        <f>ROUND(Y159*Source!I142,9)</f>
        <v>1E-3</v>
      </c>
      <c r="CY159">
        <f t="shared" si="58"/>
        <v>88053.759999999995</v>
      </c>
      <c r="CZ159">
        <f t="shared" si="59"/>
        <v>88053.759999999995</v>
      </c>
      <c r="DA159">
        <f t="shared" si="60"/>
        <v>1</v>
      </c>
      <c r="DB159">
        <f t="shared" si="56"/>
        <v>88.05</v>
      </c>
      <c r="DC159">
        <f t="shared" si="57"/>
        <v>0</v>
      </c>
      <c r="DD159" t="s">
        <v>3</v>
      </c>
      <c r="DE159" t="s">
        <v>3</v>
      </c>
      <c r="DF159">
        <f t="shared" si="48"/>
        <v>88.05</v>
      </c>
      <c r="DG159">
        <f t="shared" si="49"/>
        <v>0</v>
      </c>
      <c r="DH159">
        <f t="shared" si="50"/>
        <v>0</v>
      </c>
      <c r="DI159">
        <f t="shared" si="51"/>
        <v>0</v>
      </c>
      <c r="DJ159">
        <f t="shared" si="61"/>
        <v>88.05</v>
      </c>
      <c r="DK159">
        <v>0</v>
      </c>
      <c r="DL159" t="s">
        <v>3</v>
      </c>
      <c r="DM159">
        <v>0</v>
      </c>
      <c r="DN159" t="s">
        <v>3</v>
      </c>
      <c r="DO159">
        <v>0</v>
      </c>
    </row>
    <row r="160" spans="1:119" x14ac:dyDescent="0.2">
      <c r="A160">
        <f>ROW(Source!A142)</f>
        <v>142</v>
      </c>
      <c r="B160">
        <v>1473083510</v>
      </c>
      <c r="C160">
        <v>1473084230</v>
      </c>
      <c r="D160">
        <v>1441834836</v>
      </c>
      <c r="E160">
        <v>1</v>
      </c>
      <c r="F160">
        <v>1</v>
      </c>
      <c r="G160">
        <v>15514512</v>
      </c>
      <c r="H160">
        <v>3</v>
      </c>
      <c r="I160" t="s">
        <v>510</v>
      </c>
      <c r="J160" t="s">
        <v>511</v>
      </c>
      <c r="K160" t="s">
        <v>512</v>
      </c>
      <c r="L160">
        <v>1348</v>
      </c>
      <c r="N160">
        <v>1009</v>
      </c>
      <c r="O160" t="s">
        <v>485</v>
      </c>
      <c r="P160" t="s">
        <v>485</v>
      </c>
      <c r="Q160">
        <v>1000</v>
      </c>
      <c r="W160">
        <v>0</v>
      </c>
      <c r="X160">
        <v>1434651514</v>
      </c>
      <c r="Y160">
        <f t="shared" si="55"/>
        <v>7.4799999999999997E-3</v>
      </c>
      <c r="AA160">
        <v>93194.67</v>
      </c>
      <c r="AB160">
        <v>0</v>
      </c>
      <c r="AC160">
        <v>0</v>
      </c>
      <c r="AD160">
        <v>0</v>
      </c>
      <c r="AE160">
        <v>93194.67</v>
      </c>
      <c r="AF160">
        <v>0</v>
      </c>
      <c r="AG160">
        <v>0</v>
      </c>
      <c r="AH160">
        <v>0</v>
      </c>
      <c r="AI160">
        <v>1</v>
      </c>
      <c r="AJ160">
        <v>1</v>
      </c>
      <c r="AK160">
        <v>1</v>
      </c>
      <c r="AL160">
        <v>1</v>
      </c>
      <c r="AM160">
        <v>-2</v>
      </c>
      <c r="AN160">
        <v>0</v>
      </c>
      <c r="AO160">
        <v>1</v>
      </c>
      <c r="AP160">
        <v>1</v>
      </c>
      <c r="AQ160">
        <v>0</v>
      </c>
      <c r="AR160">
        <v>0</v>
      </c>
      <c r="AS160" t="s">
        <v>3</v>
      </c>
      <c r="AT160">
        <v>7.4799999999999997E-3</v>
      </c>
      <c r="AU160" t="s">
        <v>3</v>
      </c>
      <c r="AV160">
        <v>0</v>
      </c>
      <c r="AW160">
        <v>2</v>
      </c>
      <c r="AX160">
        <v>1473418027</v>
      </c>
      <c r="AY160">
        <v>1</v>
      </c>
      <c r="AZ160">
        <v>0</v>
      </c>
      <c r="BA160">
        <v>217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CV160">
        <v>0</v>
      </c>
      <c r="CW160">
        <v>0</v>
      </c>
      <c r="CX160">
        <f>ROUND(Y160*Source!I142,9)</f>
        <v>7.4799999999999997E-3</v>
      </c>
      <c r="CY160">
        <f t="shared" si="58"/>
        <v>93194.67</v>
      </c>
      <c r="CZ160">
        <f t="shared" si="59"/>
        <v>93194.67</v>
      </c>
      <c r="DA160">
        <f t="shared" si="60"/>
        <v>1</v>
      </c>
      <c r="DB160">
        <f t="shared" si="56"/>
        <v>697.1</v>
      </c>
      <c r="DC160">
        <f t="shared" si="57"/>
        <v>0</v>
      </c>
      <c r="DD160" t="s">
        <v>3</v>
      </c>
      <c r="DE160" t="s">
        <v>3</v>
      </c>
      <c r="DF160">
        <f t="shared" si="48"/>
        <v>697.1</v>
      </c>
      <c r="DG160">
        <f t="shared" si="49"/>
        <v>0</v>
      </c>
      <c r="DH160">
        <f t="shared" si="50"/>
        <v>0</v>
      </c>
      <c r="DI160">
        <f t="shared" si="51"/>
        <v>0</v>
      </c>
      <c r="DJ160">
        <f t="shared" si="61"/>
        <v>697.1</v>
      </c>
      <c r="DK160">
        <v>0</v>
      </c>
      <c r="DL160" t="s">
        <v>3</v>
      </c>
      <c r="DM160">
        <v>0</v>
      </c>
      <c r="DN160" t="s">
        <v>3</v>
      </c>
      <c r="DO160">
        <v>0</v>
      </c>
    </row>
    <row r="161" spans="1:119" x14ac:dyDescent="0.2">
      <c r="A161">
        <f>ROW(Source!A142)</f>
        <v>142</v>
      </c>
      <c r="B161">
        <v>1473083510</v>
      </c>
      <c r="C161">
        <v>1473084230</v>
      </c>
      <c r="D161">
        <v>1441834853</v>
      </c>
      <c r="E161">
        <v>1</v>
      </c>
      <c r="F161">
        <v>1</v>
      </c>
      <c r="G161">
        <v>15514512</v>
      </c>
      <c r="H161">
        <v>3</v>
      </c>
      <c r="I161" t="s">
        <v>513</v>
      </c>
      <c r="J161" t="s">
        <v>514</v>
      </c>
      <c r="K161" t="s">
        <v>515</v>
      </c>
      <c r="L161">
        <v>1348</v>
      </c>
      <c r="N161">
        <v>1009</v>
      </c>
      <c r="O161" t="s">
        <v>485</v>
      </c>
      <c r="P161" t="s">
        <v>485</v>
      </c>
      <c r="Q161">
        <v>1000</v>
      </c>
      <c r="W161">
        <v>0</v>
      </c>
      <c r="X161">
        <v>-1847698748</v>
      </c>
      <c r="Y161">
        <f t="shared" si="55"/>
        <v>2.8E-3</v>
      </c>
      <c r="AA161">
        <v>78065.73</v>
      </c>
      <c r="AB161">
        <v>0</v>
      </c>
      <c r="AC161">
        <v>0</v>
      </c>
      <c r="AD161">
        <v>0</v>
      </c>
      <c r="AE161">
        <v>78065.73</v>
      </c>
      <c r="AF161">
        <v>0</v>
      </c>
      <c r="AG161">
        <v>0</v>
      </c>
      <c r="AH161">
        <v>0</v>
      </c>
      <c r="AI161">
        <v>1</v>
      </c>
      <c r="AJ161">
        <v>1</v>
      </c>
      <c r="AK161">
        <v>1</v>
      </c>
      <c r="AL161">
        <v>1</v>
      </c>
      <c r="AM161">
        <v>-2</v>
      </c>
      <c r="AN161">
        <v>0</v>
      </c>
      <c r="AO161">
        <v>1</v>
      </c>
      <c r="AP161">
        <v>1</v>
      </c>
      <c r="AQ161">
        <v>0</v>
      </c>
      <c r="AR161">
        <v>0</v>
      </c>
      <c r="AS161" t="s">
        <v>3</v>
      </c>
      <c r="AT161">
        <v>2.8E-3</v>
      </c>
      <c r="AU161" t="s">
        <v>3</v>
      </c>
      <c r="AV161">
        <v>0</v>
      </c>
      <c r="AW161">
        <v>2</v>
      </c>
      <c r="AX161">
        <v>1473418028</v>
      </c>
      <c r="AY161">
        <v>1</v>
      </c>
      <c r="AZ161">
        <v>0</v>
      </c>
      <c r="BA161">
        <v>218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CV161">
        <v>0</v>
      </c>
      <c r="CW161">
        <v>0</v>
      </c>
      <c r="CX161">
        <f>ROUND(Y161*Source!I142,9)</f>
        <v>2.8E-3</v>
      </c>
      <c r="CY161">
        <f t="shared" si="58"/>
        <v>78065.73</v>
      </c>
      <c r="CZ161">
        <f t="shared" si="59"/>
        <v>78065.73</v>
      </c>
      <c r="DA161">
        <f t="shared" si="60"/>
        <v>1</v>
      </c>
      <c r="DB161">
        <f t="shared" si="56"/>
        <v>218.58</v>
      </c>
      <c r="DC161">
        <f t="shared" si="57"/>
        <v>0</v>
      </c>
      <c r="DD161" t="s">
        <v>3</v>
      </c>
      <c r="DE161" t="s">
        <v>3</v>
      </c>
      <c r="DF161">
        <f t="shared" si="48"/>
        <v>218.58</v>
      </c>
      <c r="DG161">
        <f t="shared" si="49"/>
        <v>0</v>
      </c>
      <c r="DH161">
        <f t="shared" si="50"/>
        <v>0</v>
      </c>
      <c r="DI161">
        <f t="shared" si="51"/>
        <v>0</v>
      </c>
      <c r="DJ161">
        <f t="shared" si="61"/>
        <v>218.58</v>
      </c>
      <c r="DK161">
        <v>0</v>
      </c>
      <c r="DL161" t="s">
        <v>3</v>
      </c>
      <c r="DM161">
        <v>0</v>
      </c>
      <c r="DN161" t="s">
        <v>3</v>
      </c>
      <c r="DO161">
        <v>0</v>
      </c>
    </row>
    <row r="162" spans="1:119" x14ac:dyDescent="0.2">
      <c r="A162">
        <f>ROW(Source!A142)</f>
        <v>142</v>
      </c>
      <c r="B162">
        <v>1473083510</v>
      </c>
      <c r="C162">
        <v>1473084230</v>
      </c>
      <c r="D162">
        <v>1441822273</v>
      </c>
      <c r="E162">
        <v>15514512</v>
      </c>
      <c r="F162">
        <v>1</v>
      </c>
      <c r="G162">
        <v>15514512</v>
      </c>
      <c r="H162">
        <v>3</v>
      </c>
      <c r="I162" t="s">
        <v>476</v>
      </c>
      <c r="J162" t="s">
        <v>3</v>
      </c>
      <c r="K162" t="s">
        <v>478</v>
      </c>
      <c r="L162">
        <v>1348</v>
      </c>
      <c r="N162">
        <v>1009</v>
      </c>
      <c r="O162" t="s">
        <v>485</v>
      </c>
      <c r="P162" t="s">
        <v>485</v>
      </c>
      <c r="Q162">
        <v>1000</v>
      </c>
      <c r="W162">
        <v>0</v>
      </c>
      <c r="X162">
        <v>-1698336702</v>
      </c>
      <c r="Y162">
        <f t="shared" si="55"/>
        <v>8.1999999999999998E-4</v>
      </c>
      <c r="AA162">
        <v>94640</v>
      </c>
      <c r="AB162">
        <v>0</v>
      </c>
      <c r="AC162">
        <v>0</v>
      </c>
      <c r="AD162">
        <v>0</v>
      </c>
      <c r="AE162">
        <v>94640</v>
      </c>
      <c r="AF162">
        <v>0</v>
      </c>
      <c r="AG162">
        <v>0</v>
      </c>
      <c r="AH162">
        <v>0</v>
      </c>
      <c r="AI162">
        <v>1</v>
      </c>
      <c r="AJ162">
        <v>1</v>
      </c>
      <c r="AK162">
        <v>1</v>
      </c>
      <c r="AL162">
        <v>1</v>
      </c>
      <c r="AM162">
        <v>-2</v>
      </c>
      <c r="AN162">
        <v>0</v>
      </c>
      <c r="AO162">
        <v>1</v>
      </c>
      <c r="AP162">
        <v>1</v>
      </c>
      <c r="AQ162">
        <v>0</v>
      </c>
      <c r="AR162">
        <v>0</v>
      </c>
      <c r="AS162" t="s">
        <v>3</v>
      </c>
      <c r="AT162">
        <v>8.1999999999999998E-4</v>
      </c>
      <c r="AU162" t="s">
        <v>3</v>
      </c>
      <c r="AV162">
        <v>0</v>
      </c>
      <c r="AW162">
        <v>2</v>
      </c>
      <c r="AX162">
        <v>1473418030</v>
      </c>
      <c r="AY162">
        <v>1</v>
      </c>
      <c r="AZ162">
        <v>0</v>
      </c>
      <c r="BA162">
        <v>219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CV162">
        <v>0</v>
      </c>
      <c r="CW162">
        <v>0</v>
      </c>
      <c r="CX162">
        <f>ROUND(Y162*Source!I142,9)</f>
        <v>8.1999999999999998E-4</v>
      </c>
      <c r="CY162">
        <f t="shared" si="58"/>
        <v>94640</v>
      </c>
      <c r="CZ162">
        <f t="shared" si="59"/>
        <v>94640</v>
      </c>
      <c r="DA162">
        <f t="shared" si="60"/>
        <v>1</v>
      </c>
      <c r="DB162">
        <f t="shared" si="56"/>
        <v>77.599999999999994</v>
      </c>
      <c r="DC162">
        <f t="shared" si="57"/>
        <v>0</v>
      </c>
      <c r="DD162" t="s">
        <v>3</v>
      </c>
      <c r="DE162" t="s">
        <v>3</v>
      </c>
      <c r="DF162">
        <f t="shared" si="48"/>
        <v>77.599999999999994</v>
      </c>
      <c r="DG162">
        <f t="shared" si="49"/>
        <v>0</v>
      </c>
      <c r="DH162">
        <f t="shared" si="50"/>
        <v>0</v>
      </c>
      <c r="DI162">
        <f t="shared" si="51"/>
        <v>0</v>
      </c>
      <c r="DJ162">
        <f t="shared" si="61"/>
        <v>77.599999999999994</v>
      </c>
      <c r="DK162">
        <v>0</v>
      </c>
      <c r="DL162" t="s">
        <v>3</v>
      </c>
      <c r="DM162">
        <v>0</v>
      </c>
      <c r="DN162" t="s">
        <v>3</v>
      </c>
      <c r="DO162">
        <v>0</v>
      </c>
    </row>
    <row r="163" spans="1:119" x14ac:dyDescent="0.2">
      <c r="A163">
        <f>ROW(Source!A142)</f>
        <v>142</v>
      </c>
      <c r="B163">
        <v>1473083510</v>
      </c>
      <c r="C163">
        <v>1473084230</v>
      </c>
      <c r="D163">
        <v>1441850453</v>
      </c>
      <c r="E163">
        <v>1</v>
      </c>
      <c r="F163">
        <v>1</v>
      </c>
      <c r="G163">
        <v>15514512</v>
      </c>
      <c r="H163">
        <v>3</v>
      </c>
      <c r="I163" t="s">
        <v>516</v>
      </c>
      <c r="J163" t="s">
        <v>517</v>
      </c>
      <c r="K163" t="s">
        <v>518</v>
      </c>
      <c r="L163">
        <v>1348</v>
      </c>
      <c r="N163">
        <v>1009</v>
      </c>
      <c r="O163" t="s">
        <v>485</v>
      </c>
      <c r="P163" t="s">
        <v>485</v>
      </c>
      <c r="Q163">
        <v>1000</v>
      </c>
      <c r="W163">
        <v>0</v>
      </c>
      <c r="X163">
        <v>-1449669889</v>
      </c>
      <c r="Y163">
        <f t="shared" si="55"/>
        <v>1.4E-3</v>
      </c>
      <c r="AA163">
        <v>178433.97</v>
      </c>
      <c r="AB163">
        <v>0</v>
      </c>
      <c r="AC163">
        <v>0</v>
      </c>
      <c r="AD163">
        <v>0</v>
      </c>
      <c r="AE163">
        <v>178433.97</v>
      </c>
      <c r="AF163">
        <v>0</v>
      </c>
      <c r="AG163">
        <v>0</v>
      </c>
      <c r="AH163">
        <v>0</v>
      </c>
      <c r="AI163">
        <v>1</v>
      </c>
      <c r="AJ163">
        <v>1</v>
      </c>
      <c r="AK163">
        <v>1</v>
      </c>
      <c r="AL163">
        <v>1</v>
      </c>
      <c r="AM163">
        <v>-2</v>
      </c>
      <c r="AN163">
        <v>0</v>
      </c>
      <c r="AO163">
        <v>1</v>
      </c>
      <c r="AP163">
        <v>1</v>
      </c>
      <c r="AQ163">
        <v>0</v>
      </c>
      <c r="AR163">
        <v>0</v>
      </c>
      <c r="AS163" t="s">
        <v>3</v>
      </c>
      <c r="AT163">
        <v>1.4E-3</v>
      </c>
      <c r="AU163" t="s">
        <v>3</v>
      </c>
      <c r="AV163">
        <v>0</v>
      </c>
      <c r="AW163">
        <v>2</v>
      </c>
      <c r="AX163">
        <v>1473418029</v>
      </c>
      <c r="AY163">
        <v>1</v>
      </c>
      <c r="AZ163">
        <v>0</v>
      </c>
      <c r="BA163">
        <v>220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V163">
        <v>0</v>
      </c>
      <c r="CW163">
        <v>0</v>
      </c>
      <c r="CX163">
        <f>ROUND(Y163*Source!I142,9)</f>
        <v>1.4E-3</v>
      </c>
      <c r="CY163">
        <f t="shared" si="58"/>
        <v>178433.97</v>
      </c>
      <c r="CZ163">
        <f t="shared" si="59"/>
        <v>178433.97</v>
      </c>
      <c r="DA163">
        <f t="shared" si="60"/>
        <v>1</v>
      </c>
      <c r="DB163">
        <f t="shared" si="56"/>
        <v>249.81</v>
      </c>
      <c r="DC163">
        <f t="shared" si="57"/>
        <v>0</v>
      </c>
      <c r="DD163" t="s">
        <v>3</v>
      </c>
      <c r="DE163" t="s">
        <v>3</v>
      </c>
      <c r="DF163">
        <f t="shared" si="48"/>
        <v>249.81</v>
      </c>
      <c r="DG163">
        <f t="shared" si="49"/>
        <v>0</v>
      </c>
      <c r="DH163">
        <f t="shared" si="50"/>
        <v>0</v>
      </c>
      <c r="DI163">
        <f t="shared" si="51"/>
        <v>0</v>
      </c>
      <c r="DJ163">
        <f t="shared" si="61"/>
        <v>249.81</v>
      </c>
      <c r="DK163">
        <v>0</v>
      </c>
      <c r="DL163" t="s">
        <v>3</v>
      </c>
      <c r="DM163">
        <v>0</v>
      </c>
      <c r="DN163" t="s">
        <v>3</v>
      </c>
      <c r="DO163">
        <v>0</v>
      </c>
    </row>
    <row r="164" spans="1:119" x14ac:dyDescent="0.2">
      <c r="A164">
        <f>ROW(Source!A143)</f>
        <v>143</v>
      </c>
      <c r="B164">
        <v>1473083510</v>
      </c>
      <c r="C164">
        <v>1473157661</v>
      </c>
      <c r="D164">
        <v>1441819193</v>
      </c>
      <c r="E164">
        <v>15514512</v>
      </c>
      <c r="F164">
        <v>1</v>
      </c>
      <c r="G164">
        <v>15514512</v>
      </c>
      <c r="H164">
        <v>1</v>
      </c>
      <c r="I164" t="s">
        <v>457</v>
      </c>
      <c r="J164" t="s">
        <v>3</v>
      </c>
      <c r="K164" t="s">
        <v>458</v>
      </c>
      <c r="L164">
        <v>1191</v>
      </c>
      <c r="N164">
        <v>1013</v>
      </c>
      <c r="O164" t="s">
        <v>459</v>
      </c>
      <c r="P164" t="s">
        <v>459</v>
      </c>
      <c r="Q164">
        <v>1</v>
      </c>
      <c r="W164">
        <v>0</v>
      </c>
      <c r="X164">
        <v>476480486</v>
      </c>
      <c r="Y164">
        <f t="shared" ref="Y164:Y169" si="62">(AT164*2)</f>
        <v>10.08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1</v>
      </c>
      <c r="AJ164">
        <v>1</v>
      </c>
      <c r="AK164">
        <v>1</v>
      </c>
      <c r="AL164">
        <v>1</v>
      </c>
      <c r="AM164">
        <v>-2</v>
      </c>
      <c r="AN164">
        <v>0</v>
      </c>
      <c r="AO164">
        <v>1</v>
      </c>
      <c r="AP164">
        <v>1</v>
      </c>
      <c r="AQ164">
        <v>0</v>
      </c>
      <c r="AR164">
        <v>0</v>
      </c>
      <c r="AS164" t="s">
        <v>3</v>
      </c>
      <c r="AT164">
        <v>5.04</v>
      </c>
      <c r="AU164" t="s">
        <v>228</v>
      </c>
      <c r="AV164">
        <v>1</v>
      </c>
      <c r="AW164">
        <v>2</v>
      </c>
      <c r="AX164">
        <v>1473418032</v>
      </c>
      <c r="AY164">
        <v>1</v>
      </c>
      <c r="AZ164">
        <v>0</v>
      </c>
      <c r="BA164">
        <v>221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U164">
        <f>ROUND(AT164*Source!I143*AH164*AL164,2)</f>
        <v>0</v>
      </c>
      <c r="CV164">
        <f>ROUND(Y164*Source!I143,9)</f>
        <v>10.08</v>
      </c>
      <c r="CW164">
        <v>0</v>
      </c>
      <c r="CX164">
        <f>ROUND(Y164*Source!I143,9)</f>
        <v>10.08</v>
      </c>
      <c r="CY164">
        <f>AD164</f>
        <v>0</v>
      </c>
      <c r="CZ164">
        <f>AH164</f>
        <v>0</v>
      </c>
      <c r="DA164">
        <f>AL164</f>
        <v>1</v>
      </c>
      <c r="DB164">
        <f t="shared" ref="DB164:DB169" si="63">ROUND((ROUND(AT164*CZ164,2)*2),6)</f>
        <v>0</v>
      </c>
      <c r="DC164">
        <f t="shared" ref="DC164:DC169" si="64">ROUND((ROUND(AT164*AG164,2)*2),6)</f>
        <v>0</v>
      </c>
      <c r="DD164" t="s">
        <v>3</v>
      </c>
      <c r="DE164" t="s">
        <v>3</v>
      </c>
      <c r="DF164">
        <f t="shared" si="48"/>
        <v>0</v>
      </c>
      <c r="DG164">
        <f t="shared" si="49"/>
        <v>0</v>
      </c>
      <c r="DH164">
        <f t="shared" si="50"/>
        <v>0</v>
      </c>
      <c r="DI164">
        <f t="shared" si="51"/>
        <v>0</v>
      </c>
      <c r="DJ164">
        <f>DI164</f>
        <v>0</v>
      </c>
      <c r="DK164">
        <v>0</v>
      </c>
      <c r="DL164" t="s">
        <v>3</v>
      </c>
      <c r="DM164">
        <v>0</v>
      </c>
      <c r="DN164" t="s">
        <v>3</v>
      </c>
      <c r="DO164">
        <v>0</v>
      </c>
    </row>
    <row r="165" spans="1:119" x14ac:dyDescent="0.2">
      <c r="A165">
        <f>ROW(Source!A143)</f>
        <v>143</v>
      </c>
      <c r="B165">
        <v>1473083510</v>
      </c>
      <c r="C165">
        <v>1473157661</v>
      </c>
      <c r="D165">
        <v>1441833954</v>
      </c>
      <c r="E165">
        <v>1</v>
      </c>
      <c r="F165">
        <v>1</v>
      </c>
      <c r="G165">
        <v>15514512</v>
      </c>
      <c r="H165">
        <v>2</v>
      </c>
      <c r="I165" t="s">
        <v>519</v>
      </c>
      <c r="J165" t="s">
        <v>520</v>
      </c>
      <c r="K165" t="s">
        <v>521</v>
      </c>
      <c r="L165">
        <v>1368</v>
      </c>
      <c r="N165">
        <v>1011</v>
      </c>
      <c r="O165" t="s">
        <v>463</v>
      </c>
      <c r="P165" t="s">
        <v>463</v>
      </c>
      <c r="Q165">
        <v>1</v>
      </c>
      <c r="W165">
        <v>0</v>
      </c>
      <c r="X165">
        <v>-1438587603</v>
      </c>
      <c r="Y165">
        <f t="shared" si="62"/>
        <v>0.18</v>
      </c>
      <c r="AA165">
        <v>0</v>
      </c>
      <c r="AB165">
        <v>59.51</v>
      </c>
      <c r="AC165">
        <v>0.82</v>
      </c>
      <c r="AD165">
        <v>0</v>
      </c>
      <c r="AE165">
        <v>0</v>
      </c>
      <c r="AF165">
        <v>59.51</v>
      </c>
      <c r="AG165">
        <v>0.82</v>
      </c>
      <c r="AH165">
        <v>0</v>
      </c>
      <c r="AI165">
        <v>1</v>
      </c>
      <c r="AJ165">
        <v>1</v>
      </c>
      <c r="AK165">
        <v>1</v>
      </c>
      <c r="AL165">
        <v>1</v>
      </c>
      <c r="AM165">
        <v>-2</v>
      </c>
      <c r="AN165">
        <v>0</v>
      </c>
      <c r="AO165">
        <v>1</v>
      </c>
      <c r="AP165">
        <v>1</v>
      </c>
      <c r="AQ165">
        <v>0</v>
      </c>
      <c r="AR165">
        <v>0</v>
      </c>
      <c r="AS165" t="s">
        <v>3</v>
      </c>
      <c r="AT165">
        <v>0.09</v>
      </c>
      <c r="AU165" t="s">
        <v>228</v>
      </c>
      <c r="AV165">
        <v>0</v>
      </c>
      <c r="AW165">
        <v>2</v>
      </c>
      <c r="AX165">
        <v>1473418033</v>
      </c>
      <c r="AY165">
        <v>1</v>
      </c>
      <c r="AZ165">
        <v>0</v>
      </c>
      <c r="BA165">
        <v>222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V165">
        <v>0</v>
      </c>
      <c r="CW165">
        <f>ROUND(Y165*Source!I143*DO165,9)</f>
        <v>0</v>
      </c>
      <c r="CX165">
        <f>ROUND(Y165*Source!I143,9)</f>
        <v>0.18</v>
      </c>
      <c r="CY165">
        <f>AB165</f>
        <v>59.51</v>
      </c>
      <c r="CZ165">
        <f>AF165</f>
        <v>59.51</v>
      </c>
      <c r="DA165">
        <f>AJ165</f>
        <v>1</v>
      </c>
      <c r="DB165">
        <f t="shared" si="63"/>
        <v>10.72</v>
      </c>
      <c r="DC165">
        <f t="shared" si="64"/>
        <v>0.14000000000000001</v>
      </c>
      <c r="DD165" t="s">
        <v>3</v>
      </c>
      <c r="DE165" t="s">
        <v>3</v>
      </c>
      <c r="DF165">
        <f t="shared" si="48"/>
        <v>0</v>
      </c>
      <c r="DG165">
        <f t="shared" si="49"/>
        <v>10.71</v>
      </c>
      <c r="DH165">
        <f t="shared" si="50"/>
        <v>0.15</v>
      </c>
      <c r="DI165">
        <f t="shared" si="51"/>
        <v>0</v>
      </c>
      <c r="DJ165">
        <f>DG165</f>
        <v>10.71</v>
      </c>
      <c r="DK165">
        <v>0</v>
      </c>
      <c r="DL165" t="s">
        <v>3</v>
      </c>
      <c r="DM165">
        <v>0</v>
      </c>
      <c r="DN165" t="s">
        <v>3</v>
      </c>
      <c r="DO165">
        <v>0</v>
      </c>
    </row>
    <row r="166" spans="1:119" x14ac:dyDescent="0.2">
      <c r="A166">
        <f>ROW(Source!A143)</f>
        <v>143</v>
      </c>
      <c r="B166">
        <v>1473083510</v>
      </c>
      <c r="C166">
        <v>1473157661</v>
      </c>
      <c r="D166">
        <v>1441836235</v>
      </c>
      <c r="E166">
        <v>1</v>
      </c>
      <c r="F166">
        <v>1</v>
      </c>
      <c r="G166">
        <v>15514512</v>
      </c>
      <c r="H166">
        <v>3</v>
      </c>
      <c r="I166" t="s">
        <v>464</v>
      </c>
      <c r="J166" t="s">
        <v>465</v>
      </c>
      <c r="K166" t="s">
        <v>466</v>
      </c>
      <c r="L166">
        <v>1346</v>
      </c>
      <c r="N166">
        <v>1009</v>
      </c>
      <c r="O166" t="s">
        <v>467</v>
      </c>
      <c r="P166" t="s">
        <v>467</v>
      </c>
      <c r="Q166">
        <v>1</v>
      </c>
      <c r="W166">
        <v>0</v>
      </c>
      <c r="X166">
        <v>-1595335418</v>
      </c>
      <c r="Y166">
        <f t="shared" si="62"/>
        <v>2.04</v>
      </c>
      <c r="AA166">
        <v>31.49</v>
      </c>
      <c r="AB166">
        <v>0</v>
      </c>
      <c r="AC166">
        <v>0</v>
      </c>
      <c r="AD166">
        <v>0</v>
      </c>
      <c r="AE166">
        <v>31.49</v>
      </c>
      <c r="AF166">
        <v>0</v>
      </c>
      <c r="AG166">
        <v>0</v>
      </c>
      <c r="AH166">
        <v>0</v>
      </c>
      <c r="AI166">
        <v>1</v>
      </c>
      <c r="AJ166">
        <v>1</v>
      </c>
      <c r="AK166">
        <v>1</v>
      </c>
      <c r="AL166">
        <v>1</v>
      </c>
      <c r="AM166">
        <v>-2</v>
      </c>
      <c r="AN166">
        <v>0</v>
      </c>
      <c r="AO166">
        <v>1</v>
      </c>
      <c r="AP166">
        <v>1</v>
      </c>
      <c r="AQ166">
        <v>0</v>
      </c>
      <c r="AR166">
        <v>0</v>
      </c>
      <c r="AS166" t="s">
        <v>3</v>
      </c>
      <c r="AT166">
        <v>1.02</v>
      </c>
      <c r="AU166" t="s">
        <v>228</v>
      </c>
      <c r="AV166">
        <v>0</v>
      </c>
      <c r="AW166">
        <v>2</v>
      </c>
      <c r="AX166">
        <v>1473418034</v>
      </c>
      <c r="AY166">
        <v>1</v>
      </c>
      <c r="AZ166">
        <v>0</v>
      </c>
      <c r="BA166">
        <v>223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CV166">
        <v>0</v>
      </c>
      <c r="CW166">
        <v>0</v>
      </c>
      <c r="CX166">
        <f>ROUND(Y166*Source!I143,9)</f>
        <v>2.04</v>
      </c>
      <c r="CY166">
        <f>AA166</f>
        <v>31.49</v>
      </c>
      <c r="CZ166">
        <f>AE166</f>
        <v>31.49</v>
      </c>
      <c r="DA166">
        <f>AI166</f>
        <v>1</v>
      </c>
      <c r="DB166">
        <f t="shared" si="63"/>
        <v>64.239999999999995</v>
      </c>
      <c r="DC166">
        <f t="shared" si="64"/>
        <v>0</v>
      </c>
      <c r="DD166" t="s">
        <v>3</v>
      </c>
      <c r="DE166" t="s">
        <v>3</v>
      </c>
      <c r="DF166">
        <f t="shared" si="48"/>
        <v>64.239999999999995</v>
      </c>
      <c r="DG166">
        <f t="shared" si="49"/>
        <v>0</v>
      </c>
      <c r="DH166">
        <f t="shared" si="50"/>
        <v>0</v>
      </c>
      <c r="DI166">
        <f t="shared" si="51"/>
        <v>0</v>
      </c>
      <c r="DJ166">
        <f>DF166</f>
        <v>64.239999999999995</v>
      </c>
      <c r="DK166">
        <v>0</v>
      </c>
      <c r="DL166" t="s">
        <v>3</v>
      </c>
      <c r="DM166">
        <v>0</v>
      </c>
      <c r="DN166" t="s">
        <v>3</v>
      </c>
      <c r="DO166">
        <v>0</v>
      </c>
    </row>
    <row r="167" spans="1:119" x14ac:dyDescent="0.2">
      <c r="A167">
        <f>ROW(Source!A144)</f>
        <v>144</v>
      </c>
      <c r="B167">
        <v>1473083510</v>
      </c>
      <c r="C167">
        <v>1473157900</v>
      </c>
      <c r="D167">
        <v>1441819193</v>
      </c>
      <c r="E167">
        <v>15514512</v>
      </c>
      <c r="F167">
        <v>1</v>
      </c>
      <c r="G167">
        <v>15514512</v>
      </c>
      <c r="H167">
        <v>1</v>
      </c>
      <c r="I167" t="s">
        <v>457</v>
      </c>
      <c r="J167" t="s">
        <v>3</v>
      </c>
      <c r="K167" t="s">
        <v>458</v>
      </c>
      <c r="L167">
        <v>1191</v>
      </c>
      <c r="N167">
        <v>1013</v>
      </c>
      <c r="O167" t="s">
        <v>459</v>
      </c>
      <c r="P167" t="s">
        <v>459</v>
      </c>
      <c r="Q167">
        <v>1</v>
      </c>
      <c r="W167">
        <v>0</v>
      </c>
      <c r="X167">
        <v>476480486</v>
      </c>
      <c r="Y167">
        <f t="shared" si="62"/>
        <v>5.56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1</v>
      </c>
      <c r="AJ167">
        <v>1</v>
      </c>
      <c r="AK167">
        <v>1</v>
      </c>
      <c r="AL167">
        <v>1</v>
      </c>
      <c r="AM167">
        <v>-2</v>
      </c>
      <c r="AN167">
        <v>0</v>
      </c>
      <c r="AO167">
        <v>1</v>
      </c>
      <c r="AP167">
        <v>1</v>
      </c>
      <c r="AQ167">
        <v>0</v>
      </c>
      <c r="AR167">
        <v>0</v>
      </c>
      <c r="AS167" t="s">
        <v>3</v>
      </c>
      <c r="AT167">
        <v>2.78</v>
      </c>
      <c r="AU167" t="s">
        <v>228</v>
      </c>
      <c r="AV167">
        <v>1</v>
      </c>
      <c r="AW167">
        <v>2</v>
      </c>
      <c r="AX167">
        <v>1473418035</v>
      </c>
      <c r="AY167">
        <v>1</v>
      </c>
      <c r="AZ167">
        <v>0</v>
      </c>
      <c r="BA167">
        <v>224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U167">
        <f>ROUND(AT167*Source!I144*AH167*AL167,2)</f>
        <v>0</v>
      </c>
      <c r="CV167">
        <f>ROUND(Y167*Source!I144,9)</f>
        <v>5.56</v>
      </c>
      <c r="CW167">
        <v>0</v>
      </c>
      <c r="CX167">
        <f>ROUND(Y167*Source!I144,9)</f>
        <v>5.56</v>
      </c>
      <c r="CY167">
        <f>AD167</f>
        <v>0</v>
      </c>
      <c r="CZ167">
        <f>AH167</f>
        <v>0</v>
      </c>
      <c r="DA167">
        <f>AL167</f>
        <v>1</v>
      </c>
      <c r="DB167">
        <f t="shared" si="63"/>
        <v>0</v>
      </c>
      <c r="DC167">
        <f t="shared" si="64"/>
        <v>0</v>
      </c>
      <c r="DD167" t="s">
        <v>3</v>
      </c>
      <c r="DE167" t="s">
        <v>3</v>
      </c>
      <c r="DF167">
        <f t="shared" si="48"/>
        <v>0</v>
      </c>
      <c r="DG167">
        <f t="shared" si="49"/>
        <v>0</v>
      </c>
      <c r="DH167">
        <f t="shared" si="50"/>
        <v>0</v>
      </c>
      <c r="DI167">
        <f t="shared" si="51"/>
        <v>0</v>
      </c>
      <c r="DJ167">
        <f>DI167</f>
        <v>0</v>
      </c>
      <c r="DK167">
        <v>0</v>
      </c>
      <c r="DL167" t="s">
        <v>3</v>
      </c>
      <c r="DM167">
        <v>0</v>
      </c>
      <c r="DN167" t="s">
        <v>3</v>
      </c>
      <c r="DO167">
        <v>0</v>
      </c>
    </row>
    <row r="168" spans="1:119" x14ac:dyDescent="0.2">
      <c r="A168">
        <f>ROW(Source!A144)</f>
        <v>144</v>
      </c>
      <c r="B168">
        <v>1473083510</v>
      </c>
      <c r="C168">
        <v>1473157900</v>
      </c>
      <c r="D168">
        <v>1441833954</v>
      </c>
      <c r="E168">
        <v>1</v>
      </c>
      <c r="F168">
        <v>1</v>
      </c>
      <c r="G168">
        <v>15514512</v>
      </c>
      <c r="H168">
        <v>2</v>
      </c>
      <c r="I168" t="s">
        <v>519</v>
      </c>
      <c r="J168" t="s">
        <v>520</v>
      </c>
      <c r="K168" t="s">
        <v>521</v>
      </c>
      <c r="L168">
        <v>1368</v>
      </c>
      <c r="N168">
        <v>1011</v>
      </c>
      <c r="O168" t="s">
        <v>463</v>
      </c>
      <c r="P168" t="s">
        <v>463</v>
      </c>
      <c r="Q168">
        <v>1</v>
      </c>
      <c r="W168">
        <v>0</v>
      </c>
      <c r="X168">
        <v>-1438587603</v>
      </c>
      <c r="Y168">
        <f t="shared" si="62"/>
        <v>0.18</v>
      </c>
      <c r="AA168">
        <v>0</v>
      </c>
      <c r="AB168">
        <v>59.51</v>
      </c>
      <c r="AC168">
        <v>0.82</v>
      </c>
      <c r="AD168">
        <v>0</v>
      </c>
      <c r="AE168">
        <v>0</v>
      </c>
      <c r="AF168">
        <v>59.51</v>
      </c>
      <c r="AG168">
        <v>0.82</v>
      </c>
      <c r="AH168">
        <v>0</v>
      </c>
      <c r="AI168">
        <v>1</v>
      </c>
      <c r="AJ168">
        <v>1</v>
      </c>
      <c r="AK168">
        <v>1</v>
      </c>
      <c r="AL168">
        <v>1</v>
      </c>
      <c r="AM168">
        <v>-2</v>
      </c>
      <c r="AN168">
        <v>0</v>
      </c>
      <c r="AO168">
        <v>1</v>
      </c>
      <c r="AP168">
        <v>1</v>
      </c>
      <c r="AQ168">
        <v>0</v>
      </c>
      <c r="AR168">
        <v>0</v>
      </c>
      <c r="AS168" t="s">
        <v>3</v>
      </c>
      <c r="AT168">
        <v>0.09</v>
      </c>
      <c r="AU168" t="s">
        <v>228</v>
      </c>
      <c r="AV168">
        <v>0</v>
      </c>
      <c r="AW168">
        <v>2</v>
      </c>
      <c r="AX168">
        <v>1473418036</v>
      </c>
      <c r="AY168">
        <v>1</v>
      </c>
      <c r="AZ168">
        <v>0</v>
      </c>
      <c r="BA168">
        <v>225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CV168">
        <v>0</v>
      </c>
      <c r="CW168">
        <f>ROUND(Y168*Source!I144*DO168,9)</f>
        <v>0</v>
      </c>
      <c r="CX168">
        <f>ROUND(Y168*Source!I144,9)</f>
        <v>0.18</v>
      </c>
      <c r="CY168">
        <f>AB168</f>
        <v>59.51</v>
      </c>
      <c r="CZ168">
        <f>AF168</f>
        <v>59.51</v>
      </c>
      <c r="DA168">
        <f>AJ168</f>
        <v>1</v>
      </c>
      <c r="DB168">
        <f t="shared" si="63"/>
        <v>10.72</v>
      </c>
      <c r="DC168">
        <f t="shared" si="64"/>
        <v>0.14000000000000001</v>
      </c>
      <c r="DD168" t="s">
        <v>3</v>
      </c>
      <c r="DE168" t="s">
        <v>3</v>
      </c>
      <c r="DF168">
        <f t="shared" si="48"/>
        <v>0</v>
      </c>
      <c r="DG168">
        <f t="shared" si="49"/>
        <v>10.71</v>
      </c>
      <c r="DH168">
        <f t="shared" si="50"/>
        <v>0.15</v>
      </c>
      <c r="DI168">
        <f t="shared" si="51"/>
        <v>0</v>
      </c>
      <c r="DJ168">
        <f>DG168</f>
        <v>10.71</v>
      </c>
      <c r="DK168">
        <v>0</v>
      </c>
      <c r="DL168" t="s">
        <v>3</v>
      </c>
      <c r="DM168">
        <v>0</v>
      </c>
      <c r="DN168" t="s">
        <v>3</v>
      </c>
      <c r="DO168">
        <v>0</v>
      </c>
    </row>
    <row r="169" spans="1:119" x14ac:dyDescent="0.2">
      <c r="A169">
        <f>ROW(Source!A144)</f>
        <v>144</v>
      </c>
      <c r="B169">
        <v>1473083510</v>
      </c>
      <c r="C169">
        <v>1473157900</v>
      </c>
      <c r="D169">
        <v>1441836235</v>
      </c>
      <c r="E169">
        <v>1</v>
      </c>
      <c r="F169">
        <v>1</v>
      </c>
      <c r="G169">
        <v>15514512</v>
      </c>
      <c r="H169">
        <v>3</v>
      </c>
      <c r="I169" t="s">
        <v>464</v>
      </c>
      <c r="J169" t="s">
        <v>465</v>
      </c>
      <c r="K169" t="s">
        <v>466</v>
      </c>
      <c r="L169">
        <v>1346</v>
      </c>
      <c r="N169">
        <v>1009</v>
      </c>
      <c r="O169" t="s">
        <v>467</v>
      </c>
      <c r="P169" t="s">
        <v>467</v>
      </c>
      <c r="Q169">
        <v>1</v>
      </c>
      <c r="W169">
        <v>0</v>
      </c>
      <c r="X169">
        <v>-1595335418</v>
      </c>
      <c r="Y169">
        <f t="shared" si="62"/>
        <v>0.1</v>
      </c>
      <c r="AA169">
        <v>31.49</v>
      </c>
      <c r="AB169">
        <v>0</v>
      </c>
      <c r="AC169">
        <v>0</v>
      </c>
      <c r="AD169">
        <v>0</v>
      </c>
      <c r="AE169">
        <v>31.49</v>
      </c>
      <c r="AF169">
        <v>0</v>
      </c>
      <c r="AG169">
        <v>0</v>
      </c>
      <c r="AH169">
        <v>0</v>
      </c>
      <c r="AI169">
        <v>1</v>
      </c>
      <c r="AJ169">
        <v>1</v>
      </c>
      <c r="AK169">
        <v>1</v>
      </c>
      <c r="AL169">
        <v>1</v>
      </c>
      <c r="AM169">
        <v>-2</v>
      </c>
      <c r="AN169">
        <v>0</v>
      </c>
      <c r="AO169">
        <v>1</v>
      </c>
      <c r="AP169">
        <v>1</v>
      </c>
      <c r="AQ169">
        <v>0</v>
      </c>
      <c r="AR169">
        <v>0</v>
      </c>
      <c r="AS169" t="s">
        <v>3</v>
      </c>
      <c r="AT169">
        <v>0.05</v>
      </c>
      <c r="AU169" t="s">
        <v>228</v>
      </c>
      <c r="AV169">
        <v>0</v>
      </c>
      <c r="AW169">
        <v>2</v>
      </c>
      <c r="AX169">
        <v>1473418037</v>
      </c>
      <c r="AY169">
        <v>1</v>
      </c>
      <c r="AZ169">
        <v>0</v>
      </c>
      <c r="BA169">
        <v>226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CV169">
        <v>0</v>
      </c>
      <c r="CW169">
        <v>0</v>
      </c>
      <c r="CX169">
        <f>ROUND(Y169*Source!I144,9)</f>
        <v>0.1</v>
      </c>
      <c r="CY169">
        <f>AA169</f>
        <v>31.49</v>
      </c>
      <c r="CZ169">
        <f>AE169</f>
        <v>31.49</v>
      </c>
      <c r="DA169">
        <f>AI169</f>
        <v>1</v>
      </c>
      <c r="DB169">
        <f t="shared" si="63"/>
        <v>3.14</v>
      </c>
      <c r="DC169">
        <f t="shared" si="64"/>
        <v>0</v>
      </c>
      <c r="DD169" t="s">
        <v>3</v>
      </c>
      <c r="DE169" t="s">
        <v>3</v>
      </c>
      <c r="DF169">
        <f t="shared" si="48"/>
        <v>3.15</v>
      </c>
      <c r="DG169">
        <f t="shared" si="49"/>
        <v>0</v>
      </c>
      <c r="DH169">
        <f t="shared" si="50"/>
        <v>0</v>
      </c>
      <c r="DI169">
        <f t="shared" si="51"/>
        <v>0</v>
      </c>
      <c r="DJ169">
        <f>DF169</f>
        <v>3.15</v>
      </c>
      <c r="DK169">
        <v>0</v>
      </c>
      <c r="DL169" t="s">
        <v>3</v>
      </c>
      <c r="DM169">
        <v>0</v>
      </c>
      <c r="DN169" t="s">
        <v>3</v>
      </c>
      <c r="DO169">
        <v>0</v>
      </c>
    </row>
    <row r="170" spans="1:119" x14ac:dyDescent="0.2">
      <c r="A170">
        <f>ROW(Source!A145)</f>
        <v>145</v>
      </c>
      <c r="B170">
        <v>1473083510</v>
      </c>
      <c r="C170">
        <v>1473084259</v>
      </c>
      <c r="D170">
        <v>1441819193</v>
      </c>
      <c r="E170">
        <v>15514512</v>
      </c>
      <c r="F170">
        <v>1</v>
      </c>
      <c r="G170">
        <v>15514512</v>
      </c>
      <c r="H170">
        <v>1</v>
      </c>
      <c r="I170" t="s">
        <v>457</v>
      </c>
      <c r="J170" t="s">
        <v>3</v>
      </c>
      <c r="K170" t="s">
        <v>458</v>
      </c>
      <c r="L170">
        <v>1191</v>
      </c>
      <c r="N170">
        <v>1013</v>
      </c>
      <c r="O170" t="s">
        <v>459</v>
      </c>
      <c r="P170" t="s">
        <v>459</v>
      </c>
      <c r="Q170">
        <v>1</v>
      </c>
      <c r="W170">
        <v>0</v>
      </c>
      <c r="X170">
        <v>476480486</v>
      </c>
      <c r="Y170">
        <f t="shared" ref="Y170:Y179" si="65">AT170</f>
        <v>84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1</v>
      </c>
      <c r="AJ170">
        <v>1</v>
      </c>
      <c r="AK170">
        <v>1</v>
      </c>
      <c r="AL170">
        <v>1</v>
      </c>
      <c r="AM170">
        <v>-2</v>
      </c>
      <c r="AN170">
        <v>0</v>
      </c>
      <c r="AO170">
        <v>1</v>
      </c>
      <c r="AP170">
        <v>1</v>
      </c>
      <c r="AQ170">
        <v>0</v>
      </c>
      <c r="AR170">
        <v>0</v>
      </c>
      <c r="AS170" t="s">
        <v>3</v>
      </c>
      <c r="AT170">
        <v>84</v>
      </c>
      <c r="AU170" t="s">
        <v>3</v>
      </c>
      <c r="AV170">
        <v>1</v>
      </c>
      <c r="AW170">
        <v>2</v>
      </c>
      <c r="AX170">
        <v>1473418038</v>
      </c>
      <c r="AY170">
        <v>1</v>
      </c>
      <c r="AZ170">
        <v>0</v>
      </c>
      <c r="BA170">
        <v>227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U170">
        <f>ROUND(AT170*Source!I145*AH170*AL170,2)</f>
        <v>0</v>
      </c>
      <c r="CV170">
        <f>ROUND(Y170*Source!I145,9)</f>
        <v>84</v>
      </c>
      <c r="CW170">
        <v>0</v>
      </c>
      <c r="CX170">
        <f>ROUND(Y170*Source!I145,9)</f>
        <v>84</v>
      </c>
      <c r="CY170">
        <f>AD170</f>
        <v>0</v>
      </c>
      <c r="CZ170">
        <f>AH170</f>
        <v>0</v>
      </c>
      <c r="DA170">
        <f>AL170</f>
        <v>1</v>
      </c>
      <c r="DB170">
        <f t="shared" ref="DB170:DB179" si="66">ROUND(ROUND(AT170*CZ170,2),6)</f>
        <v>0</v>
      </c>
      <c r="DC170">
        <f t="shared" ref="DC170:DC179" si="67">ROUND(ROUND(AT170*AG170,2),6)</f>
        <v>0</v>
      </c>
      <c r="DD170" t="s">
        <v>3</v>
      </c>
      <c r="DE170" t="s">
        <v>3</v>
      </c>
      <c r="DF170">
        <f t="shared" si="48"/>
        <v>0</v>
      </c>
      <c r="DG170">
        <f t="shared" si="49"/>
        <v>0</v>
      </c>
      <c r="DH170">
        <f t="shared" si="50"/>
        <v>0</v>
      </c>
      <c r="DI170">
        <f t="shared" si="51"/>
        <v>0</v>
      </c>
      <c r="DJ170">
        <f>DI170</f>
        <v>0</v>
      </c>
      <c r="DK170">
        <v>0</v>
      </c>
      <c r="DL170" t="s">
        <v>3</v>
      </c>
      <c r="DM170">
        <v>0</v>
      </c>
      <c r="DN170" t="s">
        <v>3</v>
      </c>
      <c r="DO170">
        <v>0</v>
      </c>
    </row>
    <row r="171" spans="1:119" x14ac:dyDescent="0.2">
      <c r="A171">
        <f>ROW(Source!A145)</f>
        <v>145</v>
      </c>
      <c r="B171">
        <v>1473083510</v>
      </c>
      <c r="C171">
        <v>1473084259</v>
      </c>
      <c r="D171">
        <v>1441835475</v>
      </c>
      <c r="E171">
        <v>1</v>
      </c>
      <c r="F171">
        <v>1</v>
      </c>
      <c r="G171">
        <v>15514512</v>
      </c>
      <c r="H171">
        <v>3</v>
      </c>
      <c r="I171" t="s">
        <v>482</v>
      </c>
      <c r="J171" t="s">
        <v>483</v>
      </c>
      <c r="K171" t="s">
        <v>484</v>
      </c>
      <c r="L171">
        <v>1348</v>
      </c>
      <c r="N171">
        <v>1009</v>
      </c>
      <c r="O171" t="s">
        <v>485</v>
      </c>
      <c r="P171" t="s">
        <v>485</v>
      </c>
      <c r="Q171">
        <v>1000</v>
      </c>
      <c r="W171">
        <v>0</v>
      </c>
      <c r="X171">
        <v>438248051</v>
      </c>
      <c r="Y171">
        <f t="shared" si="65"/>
        <v>2.9999999999999997E-4</v>
      </c>
      <c r="AA171">
        <v>155908.07999999999</v>
      </c>
      <c r="AB171">
        <v>0</v>
      </c>
      <c r="AC171">
        <v>0</v>
      </c>
      <c r="AD171">
        <v>0</v>
      </c>
      <c r="AE171">
        <v>155908.07999999999</v>
      </c>
      <c r="AF171">
        <v>0</v>
      </c>
      <c r="AG171">
        <v>0</v>
      </c>
      <c r="AH171">
        <v>0</v>
      </c>
      <c r="AI171">
        <v>1</v>
      </c>
      <c r="AJ171">
        <v>1</v>
      </c>
      <c r="AK171">
        <v>1</v>
      </c>
      <c r="AL171">
        <v>1</v>
      </c>
      <c r="AM171">
        <v>-2</v>
      </c>
      <c r="AN171">
        <v>0</v>
      </c>
      <c r="AO171">
        <v>1</v>
      </c>
      <c r="AP171">
        <v>1</v>
      </c>
      <c r="AQ171">
        <v>0</v>
      </c>
      <c r="AR171">
        <v>0</v>
      </c>
      <c r="AS171" t="s">
        <v>3</v>
      </c>
      <c r="AT171">
        <v>2.9999999999999997E-4</v>
      </c>
      <c r="AU171" t="s">
        <v>3</v>
      </c>
      <c r="AV171">
        <v>0</v>
      </c>
      <c r="AW171">
        <v>2</v>
      </c>
      <c r="AX171">
        <v>1473418039</v>
      </c>
      <c r="AY171">
        <v>1</v>
      </c>
      <c r="AZ171">
        <v>0</v>
      </c>
      <c r="BA171">
        <v>228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CV171">
        <v>0</v>
      </c>
      <c r="CW171">
        <v>0</v>
      </c>
      <c r="CX171">
        <f>ROUND(Y171*Source!I145,9)</f>
        <v>2.9999999999999997E-4</v>
      </c>
      <c r="CY171">
        <f t="shared" ref="CY171:CY179" si="68">AA171</f>
        <v>155908.07999999999</v>
      </c>
      <c r="CZ171">
        <f t="shared" ref="CZ171:CZ179" si="69">AE171</f>
        <v>155908.07999999999</v>
      </c>
      <c r="DA171">
        <f t="shared" ref="DA171:DA179" si="70">AI171</f>
        <v>1</v>
      </c>
      <c r="DB171">
        <f t="shared" si="66"/>
        <v>46.77</v>
      </c>
      <c r="DC171">
        <f t="shared" si="67"/>
        <v>0</v>
      </c>
      <c r="DD171" t="s">
        <v>3</v>
      </c>
      <c r="DE171" t="s">
        <v>3</v>
      </c>
      <c r="DF171">
        <f t="shared" si="48"/>
        <v>46.77</v>
      </c>
      <c r="DG171">
        <f t="shared" si="49"/>
        <v>0</v>
      </c>
      <c r="DH171">
        <f t="shared" si="50"/>
        <v>0</v>
      </c>
      <c r="DI171">
        <f t="shared" si="51"/>
        <v>0</v>
      </c>
      <c r="DJ171">
        <f t="shared" ref="DJ171:DJ179" si="71">DF171</f>
        <v>46.77</v>
      </c>
      <c r="DK171">
        <v>0</v>
      </c>
      <c r="DL171" t="s">
        <v>3</v>
      </c>
      <c r="DM171">
        <v>0</v>
      </c>
      <c r="DN171" t="s">
        <v>3</v>
      </c>
      <c r="DO171">
        <v>0</v>
      </c>
    </row>
    <row r="172" spans="1:119" x14ac:dyDescent="0.2">
      <c r="A172">
        <f>ROW(Source!A145)</f>
        <v>145</v>
      </c>
      <c r="B172">
        <v>1473083510</v>
      </c>
      <c r="C172">
        <v>1473084259</v>
      </c>
      <c r="D172">
        <v>1441835549</v>
      </c>
      <c r="E172">
        <v>1</v>
      </c>
      <c r="F172">
        <v>1</v>
      </c>
      <c r="G172">
        <v>15514512</v>
      </c>
      <c r="H172">
        <v>3</v>
      </c>
      <c r="I172" t="s">
        <v>486</v>
      </c>
      <c r="J172" t="s">
        <v>487</v>
      </c>
      <c r="K172" t="s">
        <v>488</v>
      </c>
      <c r="L172">
        <v>1348</v>
      </c>
      <c r="N172">
        <v>1009</v>
      </c>
      <c r="O172" t="s">
        <v>485</v>
      </c>
      <c r="P172" t="s">
        <v>485</v>
      </c>
      <c r="Q172">
        <v>1000</v>
      </c>
      <c r="W172">
        <v>0</v>
      </c>
      <c r="X172">
        <v>-2009451208</v>
      </c>
      <c r="Y172">
        <f t="shared" si="65"/>
        <v>1E-4</v>
      </c>
      <c r="AA172">
        <v>194655.19</v>
      </c>
      <c r="AB172">
        <v>0</v>
      </c>
      <c r="AC172">
        <v>0</v>
      </c>
      <c r="AD172">
        <v>0</v>
      </c>
      <c r="AE172">
        <v>194655.19</v>
      </c>
      <c r="AF172">
        <v>0</v>
      </c>
      <c r="AG172">
        <v>0</v>
      </c>
      <c r="AH172">
        <v>0</v>
      </c>
      <c r="AI172">
        <v>1</v>
      </c>
      <c r="AJ172">
        <v>1</v>
      </c>
      <c r="AK172">
        <v>1</v>
      </c>
      <c r="AL172">
        <v>1</v>
      </c>
      <c r="AM172">
        <v>-2</v>
      </c>
      <c r="AN172">
        <v>0</v>
      </c>
      <c r="AO172">
        <v>1</v>
      </c>
      <c r="AP172">
        <v>1</v>
      </c>
      <c r="AQ172">
        <v>0</v>
      </c>
      <c r="AR172">
        <v>0</v>
      </c>
      <c r="AS172" t="s">
        <v>3</v>
      </c>
      <c r="AT172">
        <v>1E-4</v>
      </c>
      <c r="AU172" t="s">
        <v>3</v>
      </c>
      <c r="AV172">
        <v>0</v>
      </c>
      <c r="AW172">
        <v>2</v>
      </c>
      <c r="AX172">
        <v>1473418040</v>
      </c>
      <c r="AY172">
        <v>1</v>
      </c>
      <c r="AZ172">
        <v>0</v>
      </c>
      <c r="BA172">
        <v>229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CV172">
        <v>0</v>
      </c>
      <c r="CW172">
        <v>0</v>
      </c>
      <c r="CX172">
        <f>ROUND(Y172*Source!I145,9)</f>
        <v>1E-4</v>
      </c>
      <c r="CY172">
        <f t="shared" si="68"/>
        <v>194655.19</v>
      </c>
      <c r="CZ172">
        <f t="shared" si="69"/>
        <v>194655.19</v>
      </c>
      <c r="DA172">
        <f t="shared" si="70"/>
        <v>1</v>
      </c>
      <c r="DB172">
        <f t="shared" si="66"/>
        <v>19.47</v>
      </c>
      <c r="DC172">
        <f t="shared" si="67"/>
        <v>0</v>
      </c>
      <c r="DD172" t="s">
        <v>3</v>
      </c>
      <c r="DE172" t="s">
        <v>3</v>
      </c>
      <c r="DF172">
        <f t="shared" si="48"/>
        <v>19.47</v>
      </c>
      <c r="DG172">
        <f t="shared" si="49"/>
        <v>0</v>
      </c>
      <c r="DH172">
        <f t="shared" si="50"/>
        <v>0</v>
      </c>
      <c r="DI172">
        <f t="shared" si="51"/>
        <v>0</v>
      </c>
      <c r="DJ172">
        <f t="shared" si="71"/>
        <v>19.47</v>
      </c>
      <c r="DK172">
        <v>0</v>
      </c>
      <c r="DL172" t="s">
        <v>3</v>
      </c>
      <c r="DM172">
        <v>0</v>
      </c>
      <c r="DN172" t="s">
        <v>3</v>
      </c>
      <c r="DO172">
        <v>0</v>
      </c>
    </row>
    <row r="173" spans="1:119" x14ac:dyDescent="0.2">
      <c r="A173">
        <f>ROW(Source!A145)</f>
        <v>145</v>
      </c>
      <c r="B173">
        <v>1473083510</v>
      </c>
      <c r="C173">
        <v>1473084259</v>
      </c>
      <c r="D173">
        <v>1441836250</v>
      </c>
      <c r="E173">
        <v>1</v>
      </c>
      <c r="F173">
        <v>1</v>
      </c>
      <c r="G173">
        <v>15514512</v>
      </c>
      <c r="H173">
        <v>3</v>
      </c>
      <c r="I173" t="s">
        <v>522</v>
      </c>
      <c r="J173" t="s">
        <v>523</v>
      </c>
      <c r="K173" t="s">
        <v>524</v>
      </c>
      <c r="L173">
        <v>1327</v>
      </c>
      <c r="N173">
        <v>1005</v>
      </c>
      <c r="O173" t="s">
        <v>525</v>
      </c>
      <c r="P173" t="s">
        <v>525</v>
      </c>
      <c r="Q173">
        <v>1</v>
      </c>
      <c r="W173">
        <v>0</v>
      </c>
      <c r="X173">
        <v>1447035648</v>
      </c>
      <c r="Y173">
        <f t="shared" si="65"/>
        <v>2.1</v>
      </c>
      <c r="AA173">
        <v>149.25</v>
      </c>
      <c r="AB173">
        <v>0</v>
      </c>
      <c r="AC173">
        <v>0</v>
      </c>
      <c r="AD173">
        <v>0</v>
      </c>
      <c r="AE173">
        <v>149.25</v>
      </c>
      <c r="AF173">
        <v>0</v>
      </c>
      <c r="AG173">
        <v>0</v>
      </c>
      <c r="AH173">
        <v>0</v>
      </c>
      <c r="AI173">
        <v>1</v>
      </c>
      <c r="AJ173">
        <v>1</v>
      </c>
      <c r="AK173">
        <v>1</v>
      </c>
      <c r="AL173">
        <v>1</v>
      </c>
      <c r="AM173">
        <v>-2</v>
      </c>
      <c r="AN173">
        <v>0</v>
      </c>
      <c r="AO173">
        <v>1</v>
      </c>
      <c r="AP173">
        <v>1</v>
      </c>
      <c r="AQ173">
        <v>0</v>
      </c>
      <c r="AR173">
        <v>0</v>
      </c>
      <c r="AS173" t="s">
        <v>3</v>
      </c>
      <c r="AT173">
        <v>2.1</v>
      </c>
      <c r="AU173" t="s">
        <v>3</v>
      </c>
      <c r="AV173">
        <v>0</v>
      </c>
      <c r="AW173">
        <v>2</v>
      </c>
      <c r="AX173">
        <v>1473418041</v>
      </c>
      <c r="AY173">
        <v>1</v>
      </c>
      <c r="AZ173">
        <v>0</v>
      </c>
      <c r="BA173">
        <v>230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V173">
        <v>0</v>
      </c>
      <c r="CW173">
        <v>0</v>
      </c>
      <c r="CX173">
        <f>ROUND(Y173*Source!I145,9)</f>
        <v>2.1</v>
      </c>
      <c r="CY173">
        <f t="shared" si="68"/>
        <v>149.25</v>
      </c>
      <c r="CZ173">
        <f t="shared" si="69"/>
        <v>149.25</v>
      </c>
      <c r="DA173">
        <f t="shared" si="70"/>
        <v>1</v>
      </c>
      <c r="DB173">
        <f t="shared" si="66"/>
        <v>313.43</v>
      </c>
      <c r="DC173">
        <f t="shared" si="67"/>
        <v>0</v>
      </c>
      <c r="DD173" t="s">
        <v>3</v>
      </c>
      <c r="DE173" t="s">
        <v>3</v>
      </c>
      <c r="DF173">
        <f t="shared" si="48"/>
        <v>313.43</v>
      </c>
      <c r="DG173">
        <f t="shared" si="49"/>
        <v>0</v>
      </c>
      <c r="DH173">
        <f t="shared" si="50"/>
        <v>0</v>
      </c>
      <c r="DI173">
        <f t="shared" si="51"/>
        <v>0</v>
      </c>
      <c r="DJ173">
        <f t="shared" si="71"/>
        <v>313.43</v>
      </c>
      <c r="DK173">
        <v>0</v>
      </c>
      <c r="DL173" t="s">
        <v>3</v>
      </c>
      <c r="DM173">
        <v>0</v>
      </c>
      <c r="DN173" t="s">
        <v>3</v>
      </c>
      <c r="DO173">
        <v>0</v>
      </c>
    </row>
    <row r="174" spans="1:119" x14ac:dyDescent="0.2">
      <c r="A174">
        <f>ROW(Source!A145)</f>
        <v>145</v>
      </c>
      <c r="B174">
        <v>1473083510</v>
      </c>
      <c r="C174">
        <v>1473084259</v>
      </c>
      <c r="D174">
        <v>1441834635</v>
      </c>
      <c r="E174">
        <v>1</v>
      </c>
      <c r="F174">
        <v>1</v>
      </c>
      <c r="G174">
        <v>15514512</v>
      </c>
      <c r="H174">
        <v>3</v>
      </c>
      <c r="I174" t="s">
        <v>498</v>
      </c>
      <c r="J174" t="s">
        <v>499</v>
      </c>
      <c r="K174" t="s">
        <v>500</v>
      </c>
      <c r="L174">
        <v>1339</v>
      </c>
      <c r="N174">
        <v>1007</v>
      </c>
      <c r="O174" t="s">
        <v>105</v>
      </c>
      <c r="P174" t="s">
        <v>105</v>
      </c>
      <c r="Q174">
        <v>1</v>
      </c>
      <c r="W174">
        <v>0</v>
      </c>
      <c r="X174">
        <v>-389859187</v>
      </c>
      <c r="Y174">
        <f t="shared" si="65"/>
        <v>0.5</v>
      </c>
      <c r="AA174">
        <v>103.4</v>
      </c>
      <c r="AB174">
        <v>0</v>
      </c>
      <c r="AC174">
        <v>0</v>
      </c>
      <c r="AD174">
        <v>0</v>
      </c>
      <c r="AE174">
        <v>103.4</v>
      </c>
      <c r="AF174">
        <v>0</v>
      </c>
      <c r="AG174">
        <v>0</v>
      </c>
      <c r="AH174">
        <v>0</v>
      </c>
      <c r="AI174">
        <v>1</v>
      </c>
      <c r="AJ174">
        <v>1</v>
      </c>
      <c r="AK174">
        <v>1</v>
      </c>
      <c r="AL174">
        <v>1</v>
      </c>
      <c r="AM174">
        <v>-2</v>
      </c>
      <c r="AN174">
        <v>0</v>
      </c>
      <c r="AO174">
        <v>1</v>
      </c>
      <c r="AP174">
        <v>1</v>
      </c>
      <c r="AQ174">
        <v>0</v>
      </c>
      <c r="AR174">
        <v>0</v>
      </c>
      <c r="AS174" t="s">
        <v>3</v>
      </c>
      <c r="AT174">
        <v>0.5</v>
      </c>
      <c r="AU174" t="s">
        <v>3</v>
      </c>
      <c r="AV174">
        <v>0</v>
      </c>
      <c r="AW174">
        <v>2</v>
      </c>
      <c r="AX174">
        <v>1473418042</v>
      </c>
      <c r="AY174">
        <v>1</v>
      </c>
      <c r="AZ174">
        <v>0</v>
      </c>
      <c r="BA174">
        <v>231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CV174">
        <v>0</v>
      </c>
      <c r="CW174">
        <v>0</v>
      </c>
      <c r="CX174">
        <f>ROUND(Y174*Source!I145,9)</f>
        <v>0.5</v>
      </c>
      <c r="CY174">
        <f t="shared" si="68"/>
        <v>103.4</v>
      </c>
      <c r="CZ174">
        <f t="shared" si="69"/>
        <v>103.4</v>
      </c>
      <c r="DA174">
        <f t="shared" si="70"/>
        <v>1</v>
      </c>
      <c r="DB174">
        <f t="shared" si="66"/>
        <v>51.7</v>
      </c>
      <c r="DC174">
        <f t="shared" si="67"/>
        <v>0</v>
      </c>
      <c r="DD174" t="s">
        <v>3</v>
      </c>
      <c r="DE174" t="s">
        <v>3</v>
      </c>
      <c r="DF174">
        <f t="shared" si="48"/>
        <v>51.7</v>
      </c>
      <c r="DG174">
        <f t="shared" si="49"/>
        <v>0</v>
      </c>
      <c r="DH174">
        <f t="shared" si="50"/>
        <v>0</v>
      </c>
      <c r="DI174">
        <f t="shared" si="51"/>
        <v>0</v>
      </c>
      <c r="DJ174">
        <f t="shared" si="71"/>
        <v>51.7</v>
      </c>
      <c r="DK174">
        <v>0</v>
      </c>
      <c r="DL174" t="s">
        <v>3</v>
      </c>
      <c r="DM174">
        <v>0</v>
      </c>
      <c r="DN174" t="s">
        <v>3</v>
      </c>
      <c r="DO174">
        <v>0</v>
      </c>
    </row>
    <row r="175" spans="1:119" x14ac:dyDescent="0.2">
      <c r="A175">
        <f>ROW(Source!A145)</f>
        <v>145</v>
      </c>
      <c r="B175">
        <v>1473083510</v>
      </c>
      <c r="C175">
        <v>1473084259</v>
      </c>
      <c r="D175">
        <v>1441834627</v>
      </c>
      <c r="E175">
        <v>1</v>
      </c>
      <c r="F175">
        <v>1</v>
      </c>
      <c r="G175">
        <v>15514512</v>
      </c>
      <c r="H175">
        <v>3</v>
      </c>
      <c r="I175" t="s">
        <v>501</v>
      </c>
      <c r="J175" t="s">
        <v>502</v>
      </c>
      <c r="K175" t="s">
        <v>503</v>
      </c>
      <c r="L175">
        <v>1339</v>
      </c>
      <c r="N175">
        <v>1007</v>
      </c>
      <c r="O175" t="s">
        <v>105</v>
      </c>
      <c r="P175" t="s">
        <v>105</v>
      </c>
      <c r="Q175">
        <v>1</v>
      </c>
      <c r="W175">
        <v>0</v>
      </c>
      <c r="X175">
        <v>709656040</v>
      </c>
      <c r="Y175">
        <f t="shared" si="65"/>
        <v>0.3</v>
      </c>
      <c r="AA175">
        <v>875.46</v>
      </c>
      <c r="AB175">
        <v>0</v>
      </c>
      <c r="AC175">
        <v>0</v>
      </c>
      <c r="AD175">
        <v>0</v>
      </c>
      <c r="AE175">
        <v>875.46</v>
      </c>
      <c r="AF175">
        <v>0</v>
      </c>
      <c r="AG175">
        <v>0</v>
      </c>
      <c r="AH175">
        <v>0</v>
      </c>
      <c r="AI175">
        <v>1</v>
      </c>
      <c r="AJ175">
        <v>1</v>
      </c>
      <c r="AK175">
        <v>1</v>
      </c>
      <c r="AL175">
        <v>1</v>
      </c>
      <c r="AM175">
        <v>-2</v>
      </c>
      <c r="AN175">
        <v>0</v>
      </c>
      <c r="AO175">
        <v>1</v>
      </c>
      <c r="AP175">
        <v>1</v>
      </c>
      <c r="AQ175">
        <v>0</v>
      </c>
      <c r="AR175">
        <v>0</v>
      </c>
      <c r="AS175" t="s">
        <v>3</v>
      </c>
      <c r="AT175">
        <v>0.3</v>
      </c>
      <c r="AU175" t="s">
        <v>3</v>
      </c>
      <c r="AV175">
        <v>0</v>
      </c>
      <c r="AW175">
        <v>2</v>
      </c>
      <c r="AX175">
        <v>1473418043</v>
      </c>
      <c r="AY175">
        <v>1</v>
      </c>
      <c r="AZ175">
        <v>0</v>
      </c>
      <c r="BA175">
        <v>232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V175">
        <v>0</v>
      </c>
      <c r="CW175">
        <v>0</v>
      </c>
      <c r="CX175">
        <f>ROUND(Y175*Source!I145,9)</f>
        <v>0.3</v>
      </c>
      <c r="CY175">
        <f t="shared" si="68"/>
        <v>875.46</v>
      </c>
      <c r="CZ175">
        <f t="shared" si="69"/>
        <v>875.46</v>
      </c>
      <c r="DA175">
        <f t="shared" si="70"/>
        <v>1</v>
      </c>
      <c r="DB175">
        <f t="shared" si="66"/>
        <v>262.64</v>
      </c>
      <c r="DC175">
        <f t="shared" si="67"/>
        <v>0</v>
      </c>
      <c r="DD175" t="s">
        <v>3</v>
      </c>
      <c r="DE175" t="s">
        <v>3</v>
      </c>
      <c r="DF175">
        <f t="shared" si="48"/>
        <v>262.64</v>
      </c>
      <c r="DG175">
        <f t="shared" si="49"/>
        <v>0</v>
      </c>
      <c r="DH175">
        <f t="shared" si="50"/>
        <v>0</v>
      </c>
      <c r="DI175">
        <f t="shared" si="51"/>
        <v>0</v>
      </c>
      <c r="DJ175">
        <f t="shared" si="71"/>
        <v>262.64</v>
      </c>
      <c r="DK175">
        <v>0</v>
      </c>
      <c r="DL175" t="s">
        <v>3</v>
      </c>
      <c r="DM175">
        <v>0</v>
      </c>
      <c r="DN175" t="s">
        <v>3</v>
      </c>
      <c r="DO175">
        <v>0</v>
      </c>
    </row>
    <row r="176" spans="1:119" x14ac:dyDescent="0.2">
      <c r="A176">
        <f>ROW(Source!A145)</f>
        <v>145</v>
      </c>
      <c r="B176">
        <v>1473083510</v>
      </c>
      <c r="C176">
        <v>1473084259</v>
      </c>
      <c r="D176">
        <v>1441834671</v>
      </c>
      <c r="E176">
        <v>1</v>
      </c>
      <c r="F176">
        <v>1</v>
      </c>
      <c r="G176">
        <v>15514512</v>
      </c>
      <c r="H176">
        <v>3</v>
      </c>
      <c r="I176" t="s">
        <v>504</v>
      </c>
      <c r="J176" t="s">
        <v>505</v>
      </c>
      <c r="K176" t="s">
        <v>506</v>
      </c>
      <c r="L176">
        <v>1348</v>
      </c>
      <c r="N176">
        <v>1009</v>
      </c>
      <c r="O176" t="s">
        <v>485</v>
      </c>
      <c r="P176" t="s">
        <v>485</v>
      </c>
      <c r="Q176">
        <v>1000</v>
      </c>
      <c r="W176">
        <v>0</v>
      </c>
      <c r="X176">
        <v>-19071303</v>
      </c>
      <c r="Y176">
        <f t="shared" si="65"/>
        <v>1E-4</v>
      </c>
      <c r="AA176">
        <v>184462.17</v>
      </c>
      <c r="AB176">
        <v>0</v>
      </c>
      <c r="AC176">
        <v>0</v>
      </c>
      <c r="AD176">
        <v>0</v>
      </c>
      <c r="AE176">
        <v>184462.17</v>
      </c>
      <c r="AF176">
        <v>0</v>
      </c>
      <c r="AG176">
        <v>0</v>
      </c>
      <c r="AH176">
        <v>0</v>
      </c>
      <c r="AI176">
        <v>1</v>
      </c>
      <c r="AJ176">
        <v>1</v>
      </c>
      <c r="AK176">
        <v>1</v>
      </c>
      <c r="AL176">
        <v>1</v>
      </c>
      <c r="AM176">
        <v>-2</v>
      </c>
      <c r="AN176">
        <v>0</v>
      </c>
      <c r="AO176">
        <v>1</v>
      </c>
      <c r="AP176">
        <v>1</v>
      </c>
      <c r="AQ176">
        <v>0</v>
      </c>
      <c r="AR176">
        <v>0</v>
      </c>
      <c r="AS176" t="s">
        <v>3</v>
      </c>
      <c r="AT176">
        <v>1E-4</v>
      </c>
      <c r="AU176" t="s">
        <v>3</v>
      </c>
      <c r="AV176">
        <v>0</v>
      </c>
      <c r="AW176">
        <v>2</v>
      </c>
      <c r="AX176">
        <v>1473418044</v>
      </c>
      <c r="AY176">
        <v>1</v>
      </c>
      <c r="AZ176">
        <v>0</v>
      </c>
      <c r="BA176">
        <v>233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CV176">
        <v>0</v>
      </c>
      <c r="CW176">
        <v>0</v>
      </c>
      <c r="CX176">
        <f>ROUND(Y176*Source!I145,9)</f>
        <v>1E-4</v>
      </c>
      <c r="CY176">
        <f t="shared" si="68"/>
        <v>184462.17</v>
      </c>
      <c r="CZ176">
        <f t="shared" si="69"/>
        <v>184462.17</v>
      </c>
      <c r="DA176">
        <f t="shared" si="70"/>
        <v>1</v>
      </c>
      <c r="DB176">
        <f t="shared" si="66"/>
        <v>18.45</v>
      </c>
      <c r="DC176">
        <f t="shared" si="67"/>
        <v>0</v>
      </c>
      <c r="DD176" t="s">
        <v>3</v>
      </c>
      <c r="DE176" t="s">
        <v>3</v>
      </c>
      <c r="DF176">
        <f t="shared" si="48"/>
        <v>18.45</v>
      </c>
      <c r="DG176">
        <f t="shared" si="49"/>
        <v>0</v>
      </c>
      <c r="DH176">
        <f t="shared" si="50"/>
        <v>0</v>
      </c>
      <c r="DI176">
        <f t="shared" si="51"/>
        <v>0</v>
      </c>
      <c r="DJ176">
        <f t="shared" si="71"/>
        <v>18.45</v>
      </c>
      <c r="DK176">
        <v>0</v>
      </c>
      <c r="DL176" t="s">
        <v>3</v>
      </c>
      <c r="DM176">
        <v>0</v>
      </c>
      <c r="DN176" t="s">
        <v>3</v>
      </c>
      <c r="DO176">
        <v>0</v>
      </c>
    </row>
    <row r="177" spans="1:119" x14ac:dyDescent="0.2">
      <c r="A177">
        <f>ROW(Source!A145)</f>
        <v>145</v>
      </c>
      <c r="B177">
        <v>1473083510</v>
      </c>
      <c r="C177">
        <v>1473084259</v>
      </c>
      <c r="D177">
        <v>1441834634</v>
      </c>
      <c r="E177">
        <v>1</v>
      </c>
      <c r="F177">
        <v>1</v>
      </c>
      <c r="G177">
        <v>15514512</v>
      </c>
      <c r="H177">
        <v>3</v>
      </c>
      <c r="I177" t="s">
        <v>507</v>
      </c>
      <c r="J177" t="s">
        <v>508</v>
      </c>
      <c r="K177" t="s">
        <v>509</v>
      </c>
      <c r="L177">
        <v>1348</v>
      </c>
      <c r="N177">
        <v>1009</v>
      </c>
      <c r="O177" t="s">
        <v>485</v>
      </c>
      <c r="P177" t="s">
        <v>485</v>
      </c>
      <c r="Q177">
        <v>1000</v>
      </c>
      <c r="W177">
        <v>0</v>
      </c>
      <c r="X177">
        <v>1869974630</v>
      </c>
      <c r="Y177">
        <f t="shared" si="65"/>
        <v>5.9999999999999995E-4</v>
      </c>
      <c r="AA177">
        <v>88053.759999999995</v>
      </c>
      <c r="AB177">
        <v>0</v>
      </c>
      <c r="AC177">
        <v>0</v>
      </c>
      <c r="AD177">
        <v>0</v>
      </c>
      <c r="AE177">
        <v>88053.759999999995</v>
      </c>
      <c r="AF177">
        <v>0</v>
      </c>
      <c r="AG177">
        <v>0</v>
      </c>
      <c r="AH177">
        <v>0</v>
      </c>
      <c r="AI177">
        <v>1</v>
      </c>
      <c r="AJ177">
        <v>1</v>
      </c>
      <c r="AK177">
        <v>1</v>
      </c>
      <c r="AL177">
        <v>1</v>
      </c>
      <c r="AM177">
        <v>-2</v>
      </c>
      <c r="AN177">
        <v>0</v>
      </c>
      <c r="AO177">
        <v>1</v>
      </c>
      <c r="AP177">
        <v>1</v>
      </c>
      <c r="AQ177">
        <v>0</v>
      </c>
      <c r="AR177">
        <v>0</v>
      </c>
      <c r="AS177" t="s">
        <v>3</v>
      </c>
      <c r="AT177">
        <v>5.9999999999999995E-4</v>
      </c>
      <c r="AU177" t="s">
        <v>3</v>
      </c>
      <c r="AV177">
        <v>0</v>
      </c>
      <c r="AW177">
        <v>2</v>
      </c>
      <c r="AX177">
        <v>1473418045</v>
      </c>
      <c r="AY177">
        <v>1</v>
      </c>
      <c r="AZ177">
        <v>0</v>
      </c>
      <c r="BA177">
        <v>234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V177">
        <v>0</v>
      </c>
      <c r="CW177">
        <v>0</v>
      </c>
      <c r="CX177">
        <f>ROUND(Y177*Source!I145,9)</f>
        <v>5.9999999999999995E-4</v>
      </c>
      <c r="CY177">
        <f t="shared" si="68"/>
        <v>88053.759999999995</v>
      </c>
      <c r="CZ177">
        <f t="shared" si="69"/>
        <v>88053.759999999995</v>
      </c>
      <c r="DA177">
        <f t="shared" si="70"/>
        <v>1</v>
      </c>
      <c r="DB177">
        <f t="shared" si="66"/>
        <v>52.83</v>
      </c>
      <c r="DC177">
        <f t="shared" si="67"/>
        <v>0</v>
      </c>
      <c r="DD177" t="s">
        <v>3</v>
      </c>
      <c r="DE177" t="s">
        <v>3</v>
      </c>
      <c r="DF177">
        <f t="shared" si="48"/>
        <v>52.83</v>
      </c>
      <c r="DG177">
        <f t="shared" si="49"/>
        <v>0</v>
      </c>
      <c r="DH177">
        <f t="shared" si="50"/>
        <v>0</v>
      </c>
      <c r="DI177">
        <f t="shared" si="51"/>
        <v>0</v>
      </c>
      <c r="DJ177">
        <f t="shared" si="71"/>
        <v>52.83</v>
      </c>
      <c r="DK177">
        <v>0</v>
      </c>
      <c r="DL177" t="s">
        <v>3</v>
      </c>
      <c r="DM177">
        <v>0</v>
      </c>
      <c r="DN177" t="s">
        <v>3</v>
      </c>
      <c r="DO177">
        <v>0</v>
      </c>
    </row>
    <row r="178" spans="1:119" x14ac:dyDescent="0.2">
      <c r="A178">
        <f>ROW(Source!A145)</f>
        <v>145</v>
      </c>
      <c r="B178">
        <v>1473083510</v>
      </c>
      <c r="C178">
        <v>1473084259</v>
      </c>
      <c r="D178">
        <v>1441834836</v>
      </c>
      <c r="E178">
        <v>1</v>
      </c>
      <c r="F178">
        <v>1</v>
      </c>
      <c r="G178">
        <v>15514512</v>
      </c>
      <c r="H178">
        <v>3</v>
      </c>
      <c r="I178" t="s">
        <v>510</v>
      </c>
      <c r="J178" t="s">
        <v>511</v>
      </c>
      <c r="K178" t="s">
        <v>512</v>
      </c>
      <c r="L178">
        <v>1348</v>
      </c>
      <c r="N178">
        <v>1009</v>
      </c>
      <c r="O178" t="s">
        <v>485</v>
      </c>
      <c r="P178" t="s">
        <v>485</v>
      </c>
      <c r="Q178">
        <v>1000</v>
      </c>
      <c r="W178">
        <v>0</v>
      </c>
      <c r="X178">
        <v>1434651514</v>
      </c>
      <c r="Y178">
        <f t="shared" si="65"/>
        <v>3.15E-3</v>
      </c>
      <c r="AA178">
        <v>93194.67</v>
      </c>
      <c r="AB178">
        <v>0</v>
      </c>
      <c r="AC178">
        <v>0</v>
      </c>
      <c r="AD178">
        <v>0</v>
      </c>
      <c r="AE178">
        <v>93194.67</v>
      </c>
      <c r="AF178">
        <v>0</v>
      </c>
      <c r="AG178">
        <v>0</v>
      </c>
      <c r="AH178">
        <v>0</v>
      </c>
      <c r="AI178">
        <v>1</v>
      </c>
      <c r="AJ178">
        <v>1</v>
      </c>
      <c r="AK178">
        <v>1</v>
      </c>
      <c r="AL178">
        <v>1</v>
      </c>
      <c r="AM178">
        <v>-2</v>
      </c>
      <c r="AN178">
        <v>0</v>
      </c>
      <c r="AO178">
        <v>1</v>
      </c>
      <c r="AP178">
        <v>1</v>
      </c>
      <c r="AQ178">
        <v>0</v>
      </c>
      <c r="AR178">
        <v>0</v>
      </c>
      <c r="AS178" t="s">
        <v>3</v>
      </c>
      <c r="AT178">
        <v>3.15E-3</v>
      </c>
      <c r="AU178" t="s">
        <v>3</v>
      </c>
      <c r="AV178">
        <v>0</v>
      </c>
      <c r="AW178">
        <v>2</v>
      </c>
      <c r="AX178">
        <v>1473418046</v>
      </c>
      <c r="AY178">
        <v>1</v>
      </c>
      <c r="AZ178">
        <v>0</v>
      </c>
      <c r="BA178">
        <v>235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CV178">
        <v>0</v>
      </c>
      <c r="CW178">
        <v>0</v>
      </c>
      <c r="CX178">
        <f>ROUND(Y178*Source!I145,9)</f>
        <v>3.15E-3</v>
      </c>
      <c r="CY178">
        <f t="shared" si="68"/>
        <v>93194.67</v>
      </c>
      <c r="CZ178">
        <f t="shared" si="69"/>
        <v>93194.67</v>
      </c>
      <c r="DA178">
        <f t="shared" si="70"/>
        <v>1</v>
      </c>
      <c r="DB178">
        <f t="shared" si="66"/>
        <v>293.56</v>
      </c>
      <c r="DC178">
        <f t="shared" si="67"/>
        <v>0</v>
      </c>
      <c r="DD178" t="s">
        <v>3</v>
      </c>
      <c r="DE178" t="s">
        <v>3</v>
      </c>
      <c r="DF178">
        <f t="shared" si="48"/>
        <v>293.56</v>
      </c>
      <c r="DG178">
        <f t="shared" si="49"/>
        <v>0</v>
      </c>
      <c r="DH178">
        <f t="shared" si="50"/>
        <v>0</v>
      </c>
      <c r="DI178">
        <f t="shared" si="51"/>
        <v>0</v>
      </c>
      <c r="DJ178">
        <f t="shared" si="71"/>
        <v>293.56</v>
      </c>
      <c r="DK178">
        <v>0</v>
      </c>
      <c r="DL178" t="s">
        <v>3</v>
      </c>
      <c r="DM178">
        <v>0</v>
      </c>
      <c r="DN178" t="s">
        <v>3</v>
      </c>
      <c r="DO178">
        <v>0</v>
      </c>
    </row>
    <row r="179" spans="1:119" x14ac:dyDescent="0.2">
      <c r="A179">
        <f>ROW(Source!A145)</f>
        <v>145</v>
      </c>
      <c r="B179">
        <v>1473083510</v>
      </c>
      <c r="C179">
        <v>1473084259</v>
      </c>
      <c r="D179">
        <v>1441822273</v>
      </c>
      <c r="E179">
        <v>15514512</v>
      </c>
      <c r="F179">
        <v>1</v>
      </c>
      <c r="G179">
        <v>15514512</v>
      </c>
      <c r="H179">
        <v>3</v>
      </c>
      <c r="I179" t="s">
        <v>476</v>
      </c>
      <c r="J179" t="s">
        <v>3</v>
      </c>
      <c r="K179" t="s">
        <v>478</v>
      </c>
      <c r="L179">
        <v>1348</v>
      </c>
      <c r="N179">
        <v>1009</v>
      </c>
      <c r="O179" t="s">
        <v>485</v>
      </c>
      <c r="P179" t="s">
        <v>485</v>
      </c>
      <c r="Q179">
        <v>1000</v>
      </c>
      <c r="W179">
        <v>0</v>
      </c>
      <c r="X179">
        <v>-1698336702</v>
      </c>
      <c r="Y179">
        <f t="shared" si="65"/>
        <v>3.5E-4</v>
      </c>
      <c r="AA179">
        <v>94640</v>
      </c>
      <c r="AB179">
        <v>0</v>
      </c>
      <c r="AC179">
        <v>0</v>
      </c>
      <c r="AD179">
        <v>0</v>
      </c>
      <c r="AE179">
        <v>94640</v>
      </c>
      <c r="AF179">
        <v>0</v>
      </c>
      <c r="AG179">
        <v>0</v>
      </c>
      <c r="AH179">
        <v>0</v>
      </c>
      <c r="AI179">
        <v>1</v>
      </c>
      <c r="AJ179">
        <v>1</v>
      </c>
      <c r="AK179">
        <v>1</v>
      </c>
      <c r="AL179">
        <v>1</v>
      </c>
      <c r="AM179">
        <v>-2</v>
      </c>
      <c r="AN179">
        <v>0</v>
      </c>
      <c r="AO179">
        <v>1</v>
      </c>
      <c r="AP179">
        <v>1</v>
      </c>
      <c r="AQ179">
        <v>0</v>
      </c>
      <c r="AR179">
        <v>0</v>
      </c>
      <c r="AS179" t="s">
        <v>3</v>
      </c>
      <c r="AT179">
        <v>3.5E-4</v>
      </c>
      <c r="AU179" t="s">
        <v>3</v>
      </c>
      <c r="AV179">
        <v>0</v>
      </c>
      <c r="AW179">
        <v>2</v>
      </c>
      <c r="AX179">
        <v>1473418047</v>
      </c>
      <c r="AY179">
        <v>1</v>
      </c>
      <c r="AZ179">
        <v>0</v>
      </c>
      <c r="BA179">
        <v>236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CV179">
        <v>0</v>
      </c>
      <c r="CW179">
        <v>0</v>
      </c>
      <c r="CX179">
        <f>ROUND(Y179*Source!I145,9)</f>
        <v>3.5E-4</v>
      </c>
      <c r="CY179">
        <f t="shared" si="68"/>
        <v>94640</v>
      </c>
      <c r="CZ179">
        <f t="shared" si="69"/>
        <v>94640</v>
      </c>
      <c r="DA179">
        <f t="shared" si="70"/>
        <v>1</v>
      </c>
      <c r="DB179">
        <f t="shared" si="66"/>
        <v>33.119999999999997</v>
      </c>
      <c r="DC179">
        <f t="shared" si="67"/>
        <v>0</v>
      </c>
      <c r="DD179" t="s">
        <v>3</v>
      </c>
      <c r="DE179" t="s">
        <v>3</v>
      </c>
      <c r="DF179">
        <f t="shared" si="48"/>
        <v>33.119999999999997</v>
      </c>
      <c r="DG179">
        <f t="shared" si="49"/>
        <v>0</v>
      </c>
      <c r="DH179">
        <f t="shared" si="50"/>
        <v>0</v>
      </c>
      <c r="DI179">
        <f t="shared" si="51"/>
        <v>0</v>
      </c>
      <c r="DJ179">
        <f t="shared" si="71"/>
        <v>33.119999999999997</v>
      </c>
      <c r="DK179">
        <v>0</v>
      </c>
      <c r="DL179" t="s">
        <v>3</v>
      </c>
      <c r="DM179">
        <v>0</v>
      </c>
      <c r="DN179" t="s">
        <v>3</v>
      </c>
      <c r="DO179">
        <v>0</v>
      </c>
    </row>
    <row r="180" spans="1:119" x14ac:dyDescent="0.2">
      <c r="A180">
        <f>ROW(Source!A146)</f>
        <v>146</v>
      </c>
      <c r="B180">
        <v>1473083510</v>
      </c>
      <c r="C180">
        <v>1473160034</v>
      </c>
      <c r="D180">
        <v>1441819193</v>
      </c>
      <c r="E180">
        <v>15514512</v>
      </c>
      <c r="F180">
        <v>1</v>
      </c>
      <c r="G180">
        <v>15514512</v>
      </c>
      <c r="H180">
        <v>1</v>
      </c>
      <c r="I180" t="s">
        <v>457</v>
      </c>
      <c r="J180" t="s">
        <v>3</v>
      </c>
      <c r="K180" t="s">
        <v>458</v>
      </c>
      <c r="L180">
        <v>1191</v>
      </c>
      <c r="N180">
        <v>1013</v>
      </c>
      <c r="O180" t="s">
        <v>459</v>
      </c>
      <c r="P180" t="s">
        <v>459</v>
      </c>
      <c r="Q180">
        <v>1</v>
      </c>
      <c r="W180">
        <v>0</v>
      </c>
      <c r="X180">
        <v>476480486</v>
      </c>
      <c r="Y180">
        <f>(AT180*2)</f>
        <v>5.56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1</v>
      </c>
      <c r="AJ180">
        <v>1</v>
      </c>
      <c r="AK180">
        <v>1</v>
      </c>
      <c r="AL180">
        <v>1</v>
      </c>
      <c r="AM180">
        <v>-2</v>
      </c>
      <c r="AN180">
        <v>0</v>
      </c>
      <c r="AO180">
        <v>1</v>
      </c>
      <c r="AP180">
        <v>1</v>
      </c>
      <c r="AQ180">
        <v>0</v>
      </c>
      <c r="AR180">
        <v>0</v>
      </c>
      <c r="AS180" t="s">
        <v>3</v>
      </c>
      <c r="AT180">
        <v>2.78</v>
      </c>
      <c r="AU180" t="s">
        <v>228</v>
      </c>
      <c r="AV180">
        <v>1</v>
      </c>
      <c r="AW180">
        <v>2</v>
      </c>
      <c r="AX180">
        <v>1473418048</v>
      </c>
      <c r="AY180">
        <v>1</v>
      </c>
      <c r="AZ180">
        <v>0</v>
      </c>
      <c r="BA180">
        <v>237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CU180">
        <f>ROUND(AT180*Source!I146*AH180*AL180,2)</f>
        <v>0</v>
      </c>
      <c r="CV180">
        <f>ROUND(Y180*Source!I146,9)</f>
        <v>5.56</v>
      </c>
      <c r="CW180">
        <v>0</v>
      </c>
      <c r="CX180">
        <f>ROUND(Y180*Source!I146,9)</f>
        <v>5.56</v>
      </c>
      <c r="CY180">
        <f>AD180</f>
        <v>0</v>
      </c>
      <c r="CZ180">
        <f>AH180</f>
        <v>0</v>
      </c>
      <c r="DA180">
        <f>AL180</f>
        <v>1</v>
      </c>
      <c r="DB180">
        <f>ROUND((ROUND(AT180*CZ180,2)*2),6)</f>
        <v>0</v>
      </c>
      <c r="DC180">
        <f>ROUND((ROUND(AT180*AG180,2)*2),6)</f>
        <v>0</v>
      </c>
      <c r="DD180" t="s">
        <v>3</v>
      </c>
      <c r="DE180" t="s">
        <v>3</v>
      </c>
      <c r="DF180">
        <f t="shared" si="48"/>
        <v>0</v>
      </c>
      <c r="DG180">
        <f t="shared" si="49"/>
        <v>0</v>
      </c>
      <c r="DH180">
        <f t="shared" si="50"/>
        <v>0</v>
      </c>
      <c r="DI180">
        <f t="shared" si="51"/>
        <v>0</v>
      </c>
      <c r="DJ180">
        <f>DI180</f>
        <v>0</v>
      </c>
      <c r="DK180">
        <v>0</v>
      </c>
      <c r="DL180" t="s">
        <v>3</v>
      </c>
      <c r="DM180">
        <v>0</v>
      </c>
      <c r="DN180" t="s">
        <v>3</v>
      </c>
      <c r="DO180">
        <v>0</v>
      </c>
    </row>
    <row r="181" spans="1:119" x14ac:dyDescent="0.2">
      <c r="A181">
        <f>ROW(Source!A146)</f>
        <v>146</v>
      </c>
      <c r="B181">
        <v>1473083510</v>
      </c>
      <c r="C181">
        <v>1473160034</v>
      </c>
      <c r="D181">
        <v>1441836235</v>
      </c>
      <c r="E181">
        <v>1</v>
      </c>
      <c r="F181">
        <v>1</v>
      </c>
      <c r="G181">
        <v>15514512</v>
      </c>
      <c r="H181">
        <v>3</v>
      </c>
      <c r="I181" t="s">
        <v>464</v>
      </c>
      <c r="J181" t="s">
        <v>465</v>
      </c>
      <c r="K181" t="s">
        <v>466</v>
      </c>
      <c r="L181">
        <v>1346</v>
      </c>
      <c r="N181">
        <v>1009</v>
      </c>
      <c r="O181" t="s">
        <v>467</v>
      </c>
      <c r="P181" t="s">
        <v>467</v>
      </c>
      <c r="Q181">
        <v>1</v>
      </c>
      <c r="W181">
        <v>0</v>
      </c>
      <c r="X181">
        <v>-1595335418</v>
      </c>
      <c r="Y181">
        <f>(AT181*2)</f>
        <v>8.0000000000000002E-3</v>
      </c>
      <c r="AA181">
        <v>31.49</v>
      </c>
      <c r="AB181">
        <v>0</v>
      </c>
      <c r="AC181">
        <v>0</v>
      </c>
      <c r="AD181">
        <v>0</v>
      </c>
      <c r="AE181">
        <v>31.49</v>
      </c>
      <c r="AF181">
        <v>0</v>
      </c>
      <c r="AG181">
        <v>0</v>
      </c>
      <c r="AH181">
        <v>0</v>
      </c>
      <c r="AI181">
        <v>1</v>
      </c>
      <c r="AJ181">
        <v>1</v>
      </c>
      <c r="AK181">
        <v>1</v>
      </c>
      <c r="AL181">
        <v>1</v>
      </c>
      <c r="AM181">
        <v>-2</v>
      </c>
      <c r="AN181">
        <v>0</v>
      </c>
      <c r="AO181">
        <v>1</v>
      </c>
      <c r="AP181">
        <v>1</v>
      </c>
      <c r="AQ181">
        <v>0</v>
      </c>
      <c r="AR181">
        <v>0</v>
      </c>
      <c r="AS181" t="s">
        <v>3</v>
      </c>
      <c r="AT181">
        <v>4.0000000000000001E-3</v>
      </c>
      <c r="AU181" t="s">
        <v>228</v>
      </c>
      <c r="AV181">
        <v>0</v>
      </c>
      <c r="AW181">
        <v>2</v>
      </c>
      <c r="AX181">
        <v>1473418049</v>
      </c>
      <c r="AY181">
        <v>1</v>
      </c>
      <c r="AZ181">
        <v>0</v>
      </c>
      <c r="BA181">
        <v>238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CV181">
        <v>0</v>
      </c>
      <c r="CW181">
        <v>0</v>
      </c>
      <c r="CX181">
        <f>ROUND(Y181*Source!I146,9)</f>
        <v>8.0000000000000002E-3</v>
      </c>
      <c r="CY181">
        <f>AA181</f>
        <v>31.49</v>
      </c>
      <c r="CZ181">
        <f>AE181</f>
        <v>31.49</v>
      </c>
      <c r="DA181">
        <f>AI181</f>
        <v>1</v>
      </c>
      <c r="DB181">
        <f>ROUND((ROUND(AT181*CZ181,2)*2),6)</f>
        <v>0.26</v>
      </c>
      <c r="DC181">
        <f>ROUND((ROUND(AT181*AG181,2)*2),6)</f>
        <v>0</v>
      </c>
      <c r="DD181" t="s">
        <v>3</v>
      </c>
      <c r="DE181" t="s">
        <v>3</v>
      </c>
      <c r="DF181">
        <f t="shared" si="48"/>
        <v>0.25</v>
      </c>
      <c r="DG181">
        <f t="shared" si="49"/>
        <v>0</v>
      </c>
      <c r="DH181">
        <f t="shared" si="50"/>
        <v>0</v>
      </c>
      <c r="DI181">
        <f t="shared" si="51"/>
        <v>0</v>
      </c>
      <c r="DJ181">
        <f>DF181</f>
        <v>0.25</v>
      </c>
      <c r="DK181">
        <v>0</v>
      </c>
      <c r="DL181" t="s">
        <v>3</v>
      </c>
      <c r="DM181">
        <v>0</v>
      </c>
      <c r="DN181" t="s">
        <v>3</v>
      </c>
      <c r="DO181">
        <v>0</v>
      </c>
    </row>
    <row r="182" spans="1:119" x14ac:dyDescent="0.2">
      <c r="A182">
        <f>ROW(Source!A147)</f>
        <v>147</v>
      </c>
      <c r="B182">
        <v>1473083510</v>
      </c>
      <c r="C182">
        <v>1473160039</v>
      </c>
      <c r="D182">
        <v>1441819193</v>
      </c>
      <c r="E182">
        <v>15514512</v>
      </c>
      <c r="F182">
        <v>1</v>
      </c>
      <c r="G182">
        <v>15514512</v>
      </c>
      <c r="H182">
        <v>1</v>
      </c>
      <c r="I182" t="s">
        <v>457</v>
      </c>
      <c r="J182" t="s">
        <v>3</v>
      </c>
      <c r="K182" t="s">
        <v>458</v>
      </c>
      <c r="L182">
        <v>1191</v>
      </c>
      <c r="N182">
        <v>1013</v>
      </c>
      <c r="O182" t="s">
        <v>459</v>
      </c>
      <c r="P182" t="s">
        <v>459</v>
      </c>
      <c r="Q182">
        <v>1</v>
      </c>
      <c r="W182">
        <v>0</v>
      </c>
      <c r="X182">
        <v>476480486</v>
      </c>
      <c r="Y182">
        <f>(AT182*2)</f>
        <v>3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1</v>
      </c>
      <c r="AJ182">
        <v>1</v>
      </c>
      <c r="AK182">
        <v>1</v>
      </c>
      <c r="AL182">
        <v>1</v>
      </c>
      <c r="AM182">
        <v>-2</v>
      </c>
      <c r="AN182">
        <v>0</v>
      </c>
      <c r="AO182">
        <v>1</v>
      </c>
      <c r="AP182">
        <v>1</v>
      </c>
      <c r="AQ182">
        <v>0</v>
      </c>
      <c r="AR182">
        <v>0</v>
      </c>
      <c r="AS182" t="s">
        <v>3</v>
      </c>
      <c r="AT182">
        <v>1.5</v>
      </c>
      <c r="AU182" t="s">
        <v>228</v>
      </c>
      <c r="AV182">
        <v>1</v>
      </c>
      <c r="AW182">
        <v>2</v>
      </c>
      <c r="AX182">
        <v>1473418050</v>
      </c>
      <c r="AY182">
        <v>1</v>
      </c>
      <c r="AZ182">
        <v>0</v>
      </c>
      <c r="BA182">
        <v>239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CU182">
        <f>ROUND(AT182*Source!I147*AH182*AL182,2)</f>
        <v>0</v>
      </c>
      <c r="CV182">
        <f>ROUND(Y182*Source!I147,9)</f>
        <v>3</v>
      </c>
      <c r="CW182">
        <v>0</v>
      </c>
      <c r="CX182">
        <f>ROUND(Y182*Source!I147,9)</f>
        <v>3</v>
      </c>
      <c r="CY182">
        <f>AD182</f>
        <v>0</v>
      </c>
      <c r="CZ182">
        <f>AH182</f>
        <v>0</v>
      </c>
      <c r="DA182">
        <f>AL182</f>
        <v>1</v>
      </c>
      <c r="DB182">
        <f>ROUND((ROUND(AT182*CZ182,2)*2),6)</f>
        <v>0</v>
      </c>
      <c r="DC182">
        <f>ROUND((ROUND(AT182*AG182,2)*2),6)</f>
        <v>0</v>
      </c>
      <c r="DD182" t="s">
        <v>3</v>
      </c>
      <c r="DE182" t="s">
        <v>3</v>
      </c>
      <c r="DF182">
        <f t="shared" si="48"/>
        <v>0</v>
      </c>
      <c r="DG182">
        <f t="shared" si="49"/>
        <v>0</v>
      </c>
      <c r="DH182">
        <f t="shared" si="50"/>
        <v>0</v>
      </c>
      <c r="DI182">
        <f t="shared" si="51"/>
        <v>0</v>
      </c>
      <c r="DJ182">
        <f>DI182</f>
        <v>0</v>
      </c>
      <c r="DK182">
        <v>0</v>
      </c>
      <c r="DL182" t="s">
        <v>3</v>
      </c>
      <c r="DM182">
        <v>0</v>
      </c>
      <c r="DN182" t="s">
        <v>3</v>
      </c>
      <c r="DO182">
        <v>0</v>
      </c>
    </row>
    <row r="183" spans="1:119" x14ac:dyDescent="0.2">
      <c r="A183">
        <f>ROW(Source!A147)</f>
        <v>147</v>
      </c>
      <c r="B183">
        <v>1473083510</v>
      </c>
      <c r="C183">
        <v>1473160039</v>
      </c>
      <c r="D183">
        <v>1441836235</v>
      </c>
      <c r="E183">
        <v>1</v>
      </c>
      <c r="F183">
        <v>1</v>
      </c>
      <c r="G183">
        <v>15514512</v>
      </c>
      <c r="H183">
        <v>3</v>
      </c>
      <c r="I183" t="s">
        <v>464</v>
      </c>
      <c r="J183" t="s">
        <v>465</v>
      </c>
      <c r="K183" t="s">
        <v>466</v>
      </c>
      <c r="L183">
        <v>1346</v>
      </c>
      <c r="N183">
        <v>1009</v>
      </c>
      <c r="O183" t="s">
        <v>467</v>
      </c>
      <c r="P183" t="s">
        <v>467</v>
      </c>
      <c r="Q183">
        <v>1</v>
      </c>
      <c r="W183">
        <v>0</v>
      </c>
      <c r="X183">
        <v>-1595335418</v>
      </c>
      <c r="Y183">
        <f>(AT183*2)</f>
        <v>8.3999999999999995E-3</v>
      </c>
      <c r="AA183">
        <v>31.49</v>
      </c>
      <c r="AB183">
        <v>0</v>
      </c>
      <c r="AC183">
        <v>0</v>
      </c>
      <c r="AD183">
        <v>0</v>
      </c>
      <c r="AE183">
        <v>31.49</v>
      </c>
      <c r="AF183">
        <v>0</v>
      </c>
      <c r="AG183">
        <v>0</v>
      </c>
      <c r="AH183">
        <v>0</v>
      </c>
      <c r="AI183">
        <v>1</v>
      </c>
      <c r="AJ183">
        <v>1</v>
      </c>
      <c r="AK183">
        <v>1</v>
      </c>
      <c r="AL183">
        <v>1</v>
      </c>
      <c r="AM183">
        <v>-2</v>
      </c>
      <c r="AN183">
        <v>0</v>
      </c>
      <c r="AO183">
        <v>1</v>
      </c>
      <c r="AP183">
        <v>1</v>
      </c>
      <c r="AQ183">
        <v>0</v>
      </c>
      <c r="AR183">
        <v>0</v>
      </c>
      <c r="AS183" t="s">
        <v>3</v>
      </c>
      <c r="AT183">
        <v>4.1999999999999997E-3</v>
      </c>
      <c r="AU183" t="s">
        <v>228</v>
      </c>
      <c r="AV183">
        <v>0</v>
      </c>
      <c r="AW183">
        <v>2</v>
      </c>
      <c r="AX183">
        <v>1473418051</v>
      </c>
      <c r="AY183">
        <v>1</v>
      </c>
      <c r="AZ183">
        <v>0</v>
      </c>
      <c r="BA183">
        <v>240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CV183">
        <v>0</v>
      </c>
      <c r="CW183">
        <v>0</v>
      </c>
      <c r="CX183">
        <f>ROUND(Y183*Source!I147,9)</f>
        <v>8.3999999999999995E-3</v>
      </c>
      <c r="CY183">
        <f>AA183</f>
        <v>31.49</v>
      </c>
      <c r="CZ183">
        <f>AE183</f>
        <v>31.49</v>
      </c>
      <c r="DA183">
        <f>AI183</f>
        <v>1</v>
      </c>
      <c r="DB183">
        <f>ROUND((ROUND(AT183*CZ183,2)*2),6)</f>
        <v>0.26</v>
      </c>
      <c r="DC183">
        <f>ROUND((ROUND(AT183*AG183,2)*2),6)</f>
        <v>0</v>
      </c>
      <c r="DD183" t="s">
        <v>3</v>
      </c>
      <c r="DE183" t="s">
        <v>3</v>
      </c>
      <c r="DF183">
        <f t="shared" si="48"/>
        <v>0.26</v>
      </c>
      <c r="DG183">
        <f t="shared" si="49"/>
        <v>0</v>
      </c>
      <c r="DH183">
        <f t="shared" si="50"/>
        <v>0</v>
      </c>
      <c r="DI183">
        <f t="shared" si="51"/>
        <v>0</v>
      </c>
      <c r="DJ183">
        <f>DF183</f>
        <v>0.26</v>
      </c>
      <c r="DK183">
        <v>0</v>
      </c>
      <c r="DL183" t="s">
        <v>3</v>
      </c>
      <c r="DM183">
        <v>0</v>
      </c>
      <c r="DN183" t="s">
        <v>3</v>
      </c>
      <c r="DO183">
        <v>0</v>
      </c>
    </row>
    <row r="184" spans="1:119" x14ac:dyDescent="0.2">
      <c r="A184">
        <f>ROW(Source!A148)</f>
        <v>148</v>
      </c>
      <c r="B184">
        <v>1473083510</v>
      </c>
      <c r="C184">
        <v>1473084280</v>
      </c>
      <c r="D184">
        <v>1306222152</v>
      </c>
      <c r="E184">
        <v>37</v>
      </c>
      <c r="F184">
        <v>1</v>
      </c>
      <c r="G184">
        <v>15514512</v>
      </c>
      <c r="H184">
        <v>1</v>
      </c>
      <c r="I184" t="s">
        <v>457</v>
      </c>
      <c r="J184" t="s">
        <v>3</v>
      </c>
      <c r="K184" t="s">
        <v>458</v>
      </c>
      <c r="L184">
        <v>1191</v>
      </c>
      <c r="N184">
        <v>1013</v>
      </c>
      <c r="O184" t="s">
        <v>459</v>
      </c>
      <c r="P184" t="s">
        <v>459</v>
      </c>
      <c r="Q184">
        <v>1</v>
      </c>
      <c r="W184">
        <v>0</v>
      </c>
      <c r="X184">
        <v>476480486</v>
      </c>
      <c r="Y184">
        <f>AT184</f>
        <v>9.6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1</v>
      </c>
      <c r="AJ184">
        <v>1</v>
      </c>
      <c r="AK184">
        <v>1</v>
      </c>
      <c r="AL184">
        <v>1</v>
      </c>
      <c r="AM184">
        <v>-2</v>
      </c>
      <c r="AN184">
        <v>0</v>
      </c>
      <c r="AO184">
        <v>1</v>
      </c>
      <c r="AP184">
        <v>1</v>
      </c>
      <c r="AQ184">
        <v>0</v>
      </c>
      <c r="AR184">
        <v>0</v>
      </c>
      <c r="AS184" t="s">
        <v>3</v>
      </c>
      <c r="AT184">
        <v>9.6</v>
      </c>
      <c r="AU184" t="s">
        <v>3</v>
      </c>
      <c r="AV184">
        <v>1</v>
      </c>
      <c r="AW184">
        <v>2</v>
      </c>
      <c r="AX184">
        <v>1473418056</v>
      </c>
      <c r="AY184">
        <v>1</v>
      </c>
      <c r="AZ184">
        <v>6144</v>
      </c>
      <c r="BA184">
        <v>241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CU184">
        <f>ROUND(AT184*Source!I148*AH184*AL184,2)</f>
        <v>0</v>
      </c>
      <c r="CV184">
        <f>ROUND(Y184*Source!I148,9)</f>
        <v>9.6</v>
      </c>
      <c r="CW184">
        <v>0</v>
      </c>
      <c r="CX184">
        <f>ROUND(Y184*Source!I148,9)</f>
        <v>9.6</v>
      </c>
      <c r="CY184">
        <f>AD184</f>
        <v>0</v>
      </c>
      <c r="CZ184">
        <f>AH184</f>
        <v>0</v>
      </c>
      <c r="DA184">
        <f>AL184</f>
        <v>1</v>
      </c>
      <c r="DB184">
        <f>ROUND(ROUND(AT184*CZ184,2),6)</f>
        <v>0</v>
      </c>
      <c r="DC184">
        <f>ROUND(ROUND(AT184*AG184,2),6)</f>
        <v>0</v>
      </c>
      <c r="DD184" t="s">
        <v>3</v>
      </c>
      <c r="DE184" t="s">
        <v>3</v>
      </c>
      <c r="DF184">
        <f t="shared" si="48"/>
        <v>0</v>
      </c>
      <c r="DG184">
        <f t="shared" si="49"/>
        <v>0</v>
      </c>
      <c r="DH184">
        <f t="shared" si="50"/>
        <v>0</v>
      </c>
      <c r="DI184">
        <f t="shared" si="51"/>
        <v>0</v>
      </c>
      <c r="DJ184">
        <f>DI184</f>
        <v>0</v>
      </c>
      <c r="DK184">
        <v>0</v>
      </c>
      <c r="DL184" t="s">
        <v>3</v>
      </c>
      <c r="DM184">
        <v>0</v>
      </c>
      <c r="DN184" t="s">
        <v>3</v>
      </c>
      <c r="DO184">
        <v>0</v>
      </c>
    </row>
    <row r="185" spans="1:119" x14ac:dyDescent="0.2">
      <c r="A185">
        <f>ROW(Source!A148)</f>
        <v>148</v>
      </c>
      <c r="B185">
        <v>1473083510</v>
      </c>
      <c r="C185">
        <v>1473084280</v>
      </c>
      <c r="D185">
        <v>1306223898</v>
      </c>
      <c r="E185">
        <v>1</v>
      </c>
      <c r="F185">
        <v>1</v>
      </c>
      <c r="G185">
        <v>15514512</v>
      </c>
      <c r="H185">
        <v>2</v>
      </c>
      <c r="I185" t="s">
        <v>526</v>
      </c>
      <c r="J185" t="s">
        <v>527</v>
      </c>
      <c r="K185" t="s">
        <v>528</v>
      </c>
      <c r="L185">
        <v>1368</v>
      </c>
      <c r="N185">
        <v>1011</v>
      </c>
      <c r="O185" t="s">
        <v>463</v>
      </c>
      <c r="P185" t="s">
        <v>463</v>
      </c>
      <c r="Q185">
        <v>1</v>
      </c>
      <c r="W185">
        <v>0</v>
      </c>
      <c r="X185">
        <v>-1063987438</v>
      </c>
      <c r="Y185">
        <f>AT185</f>
        <v>2.23</v>
      </c>
      <c r="AA185">
        <v>0</v>
      </c>
      <c r="AB185">
        <v>7.3</v>
      </c>
      <c r="AC185">
        <v>0.14000000000000001</v>
      </c>
      <c r="AD185">
        <v>0</v>
      </c>
      <c r="AE185">
        <v>0</v>
      </c>
      <c r="AF185">
        <v>7.3</v>
      </c>
      <c r="AG185">
        <v>0.14000000000000001</v>
      </c>
      <c r="AH185">
        <v>0</v>
      </c>
      <c r="AI185">
        <v>1</v>
      </c>
      <c r="AJ185">
        <v>1</v>
      </c>
      <c r="AK185">
        <v>1</v>
      </c>
      <c r="AL185">
        <v>1</v>
      </c>
      <c r="AM185">
        <v>-2</v>
      </c>
      <c r="AN185">
        <v>0</v>
      </c>
      <c r="AO185">
        <v>1</v>
      </c>
      <c r="AP185">
        <v>1</v>
      </c>
      <c r="AQ185">
        <v>0</v>
      </c>
      <c r="AR185">
        <v>0</v>
      </c>
      <c r="AS185" t="s">
        <v>3</v>
      </c>
      <c r="AT185">
        <v>2.23</v>
      </c>
      <c r="AU185" t="s">
        <v>3</v>
      </c>
      <c r="AV185">
        <v>0</v>
      </c>
      <c r="AW185">
        <v>2</v>
      </c>
      <c r="AX185">
        <v>1473418057</v>
      </c>
      <c r="AY185">
        <v>2</v>
      </c>
      <c r="AZ185">
        <v>104448</v>
      </c>
      <c r="BA185">
        <v>242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CV185">
        <v>0</v>
      </c>
      <c r="CW185">
        <f>ROUND(Y185*Source!I148*DO185,9)</f>
        <v>0</v>
      </c>
      <c r="CX185">
        <f>ROUND(Y185*Source!I148,9)</f>
        <v>2.23</v>
      </c>
      <c r="CY185">
        <f>AB185</f>
        <v>7.3</v>
      </c>
      <c r="CZ185">
        <f>AF185</f>
        <v>7.3</v>
      </c>
      <c r="DA185">
        <f>AJ185</f>
        <v>1</v>
      </c>
      <c r="DB185">
        <f>ROUND(ROUND(AT185*CZ185,2),6)</f>
        <v>16.28</v>
      </c>
      <c r="DC185">
        <f>ROUND(ROUND(AT185*AG185,2),6)</f>
        <v>0.31</v>
      </c>
      <c r="DD185" t="s">
        <v>3</v>
      </c>
      <c r="DE185" t="s">
        <v>3</v>
      </c>
      <c r="DF185">
        <f t="shared" si="48"/>
        <v>0</v>
      </c>
      <c r="DG185">
        <f t="shared" si="49"/>
        <v>16.28</v>
      </c>
      <c r="DH185">
        <f t="shared" si="50"/>
        <v>0.31</v>
      </c>
      <c r="DI185">
        <f t="shared" si="51"/>
        <v>0</v>
      </c>
      <c r="DJ185">
        <f>DG185</f>
        <v>16.28</v>
      </c>
      <c r="DK185">
        <v>0</v>
      </c>
      <c r="DL185" t="s">
        <v>3</v>
      </c>
      <c r="DM185">
        <v>0</v>
      </c>
      <c r="DN185" t="s">
        <v>3</v>
      </c>
      <c r="DO185">
        <v>0</v>
      </c>
    </row>
    <row r="186" spans="1:119" x14ac:dyDescent="0.2">
      <c r="A186">
        <f>ROW(Source!A148)</f>
        <v>148</v>
      </c>
      <c r="B186">
        <v>1473083510</v>
      </c>
      <c r="C186">
        <v>1473084280</v>
      </c>
      <c r="D186">
        <v>1306224024</v>
      </c>
      <c r="E186">
        <v>1</v>
      </c>
      <c r="F186">
        <v>1</v>
      </c>
      <c r="G186">
        <v>15514512</v>
      </c>
      <c r="H186">
        <v>2</v>
      </c>
      <c r="I186" t="s">
        <v>460</v>
      </c>
      <c r="J186" t="s">
        <v>529</v>
      </c>
      <c r="K186" t="s">
        <v>462</v>
      </c>
      <c r="L186">
        <v>1368</v>
      </c>
      <c r="N186">
        <v>1011</v>
      </c>
      <c r="O186" t="s">
        <v>463</v>
      </c>
      <c r="P186" t="s">
        <v>463</v>
      </c>
      <c r="Q186">
        <v>1</v>
      </c>
      <c r="W186">
        <v>0</v>
      </c>
      <c r="X186">
        <v>1391077869</v>
      </c>
      <c r="Y186">
        <f>AT186</f>
        <v>2.4500000000000002</v>
      </c>
      <c r="AA186">
        <v>0</v>
      </c>
      <c r="AB186">
        <v>1335.8</v>
      </c>
      <c r="AC186">
        <v>668.13</v>
      </c>
      <c r="AD186">
        <v>0</v>
      </c>
      <c r="AE186">
        <v>0</v>
      </c>
      <c r="AF186">
        <v>1335.8</v>
      </c>
      <c r="AG186">
        <v>668.13</v>
      </c>
      <c r="AH186">
        <v>0</v>
      </c>
      <c r="AI186">
        <v>1</v>
      </c>
      <c r="AJ186">
        <v>1</v>
      </c>
      <c r="AK186">
        <v>1</v>
      </c>
      <c r="AL186">
        <v>1</v>
      </c>
      <c r="AM186">
        <v>-2</v>
      </c>
      <c r="AN186">
        <v>0</v>
      </c>
      <c r="AO186">
        <v>1</v>
      </c>
      <c r="AP186">
        <v>1</v>
      </c>
      <c r="AQ186">
        <v>0</v>
      </c>
      <c r="AR186">
        <v>0</v>
      </c>
      <c r="AS186" t="s">
        <v>3</v>
      </c>
      <c r="AT186">
        <v>2.4500000000000002</v>
      </c>
      <c r="AU186" t="s">
        <v>3</v>
      </c>
      <c r="AV186">
        <v>0</v>
      </c>
      <c r="AW186">
        <v>2</v>
      </c>
      <c r="AX186">
        <v>1473418058</v>
      </c>
      <c r="AY186">
        <v>2</v>
      </c>
      <c r="AZ186">
        <v>104448</v>
      </c>
      <c r="BA186">
        <v>243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CV186">
        <v>0</v>
      </c>
      <c r="CW186">
        <f>ROUND(Y186*Source!I148*DO186,9)</f>
        <v>0</v>
      </c>
      <c r="CX186">
        <f>ROUND(Y186*Source!I148,9)</f>
        <v>2.4500000000000002</v>
      </c>
      <c r="CY186">
        <f>AB186</f>
        <v>1335.8</v>
      </c>
      <c r="CZ186">
        <f>AF186</f>
        <v>1335.8</v>
      </c>
      <c r="DA186">
        <f>AJ186</f>
        <v>1</v>
      </c>
      <c r="DB186">
        <f>ROUND(ROUND(AT186*CZ186,2),6)</f>
        <v>3272.71</v>
      </c>
      <c r="DC186">
        <f>ROUND(ROUND(AT186*AG186,2),6)</f>
        <v>1636.92</v>
      </c>
      <c r="DD186" t="s">
        <v>3</v>
      </c>
      <c r="DE186" t="s">
        <v>3</v>
      </c>
      <c r="DF186">
        <f t="shared" si="48"/>
        <v>0</v>
      </c>
      <c r="DG186">
        <f t="shared" si="49"/>
        <v>3272.71</v>
      </c>
      <c r="DH186">
        <f t="shared" si="50"/>
        <v>1636.92</v>
      </c>
      <c r="DI186">
        <f t="shared" si="51"/>
        <v>0</v>
      </c>
      <c r="DJ186">
        <f>DG186</f>
        <v>3272.71</v>
      </c>
      <c r="DK186">
        <v>0</v>
      </c>
      <c r="DL186" t="s">
        <v>3</v>
      </c>
      <c r="DM186">
        <v>0</v>
      </c>
      <c r="DN186" t="s">
        <v>3</v>
      </c>
      <c r="DO186">
        <v>0</v>
      </c>
    </row>
    <row r="187" spans="1:119" x14ac:dyDescent="0.2">
      <c r="A187">
        <f>ROW(Source!A148)</f>
        <v>148</v>
      </c>
      <c r="B187">
        <v>1473083510</v>
      </c>
      <c r="C187">
        <v>1473084280</v>
      </c>
      <c r="D187">
        <v>1306226163</v>
      </c>
      <c r="E187">
        <v>1</v>
      </c>
      <c r="F187">
        <v>1</v>
      </c>
      <c r="G187">
        <v>15514512</v>
      </c>
      <c r="H187">
        <v>3</v>
      </c>
      <c r="I187" t="s">
        <v>530</v>
      </c>
      <c r="J187" t="s">
        <v>531</v>
      </c>
      <c r="K187" t="s">
        <v>532</v>
      </c>
      <c r="L187">
        <v>1346</v>
      </c>
      <c r="N187">
        <v>1009</v>
      </c>
      <c r="O187" t="s">
        <v>467</v>
      </c>
      <c r="P187" t="s">
        <v>467</v>
      </c>
      <c r="Q187">
        <v>1</v>
      </c>
      <c r="W187">
        <v>0</v>
      </c>
      <c r="X187">
        <v>-166253626</v>
      </c>
      <c r="Y187">
        <f>AT187</f>
        <v>0.32</v>
      </c>
      <c r="AA187">
        <v>1017.45</v>
      </c>
      <c r="AB187">
        <v>0</v>
      </c>
      <c r="AC187">
        <v>0</v>
      </c>
      <c r="AD187">
        <v>0</v>
      </c>
      <c r="AE187">
        <v>1017.45</v>
      </c>
      <c r="AF187">
        <v>0</v>
      </c>
      <c r="AG187">
        <v>0</v>
      </c>
      <c r="AH187">
        <v>0</v>
      </c>
      <c r="AI187">
        <v>1</v>
      </c>
      <c r="AJ187">
        <v>1</v>
      </c>
      <c r="AK187">
        <v>1</v>
      </c>
      <c r="AL187">
        <v>1</v>
      </c>
      <c r="AM187">
        <v>-2</v>
      </c>
      <c r="AN187">
        <v>0</v>
      </c>
      <c r="AO187">
        <v>1</v>
      </c>
      <c r="AP187">
        <v>1</v>
      </c>
      <c r="AQ187">
        <v>0</v>
      </c>
      <c r="AR187">
        <v>0</v>
      </c>
      <c r="AS187" t="s">
        <v>3</v>
      </c>
      <c r="AT187">
        <v>0.32</v>
      </c>
      <c r="AU187" t="s">
        <v>3</v>
      </c>
      <c r="AV187">
        <v>0</v>
      </c>
      <c r="AW187">
        <v>2</v>
      </c>
      <c r="AX187">
        <v>1473418059</v>
      </c>
      <c r="AY187">
        <v>2</v>
      </c>
      <c r="AZ187">
        <v>22528</v>
      </c>
      <c r="BA187">
        <v>244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CV187">
        <v>0</v>
      </c>
      <c r="CW187">
        <v>0</v>
      </c>
      <c r="CX187">
        <f>ROUND(Y187*Source!I148,9)</f>
        <v>0.32</v>
      </c>
      <c r="CY187">
        <f>AA187</f>
        <v>1017.45</v>
      </c>
      <c r="CZ187">
        <f>AE187</f>
        <v>1017.45</v>
      </c>
      <c r="DA187">
        <f>AI187</f>
        <v>1</v>
      </c>
      <c r="DB187">
        <f>ROUND(ROUND(AT187*CZ187,2),6)</f>
        <v>325.58</v>
      </c>
      <c r="DC187">
        <f>ROUND(ROUND(AT187*AG187,2),6)</f>
        <v>0</v>
      </c>
      <c r="DD187" t="s">
        <v>3</v>
      </c>
      <c r="DE187" t="s">
        <v>3</v>
      </c>
      <c r="DF187">
        <f t="shared" si="48"/>
        <v>325.58</v>
      </c>
      <c r="DG187">
        <f t="shared" si="49"/>
        <v>0</v>
      </c>
      <c r="DH187">
        <f t="shared" si="50"/>
        <v>0</v>
      </c>
      <c r="DI187">
        <f t="shared" si="51"/>
        <v>0</v>
      </c>
      <c r="DJ187">
        <f>DF187</f>
        <v>325.58</v>
      </c>
      <c r="DK187">
        <v>0</v>
      </c>
      <c r="DL187" t="s">
        <v>3</v>
      </c>
      <c r="DM187">
        <v>0</v>
      </c>
      <c r="DN187" t="s">
        <v>3</v>
      </c>
      <c r="DO187">
        <v>0</v>
      </c>
    </row>
    <row r="188" spans="1:119" x14ac:dyDescent="0.2">
      <c r="A188">
        <f>ROW(Source!A149)</f>
        <v>149</v>
      </c>
      <c r="B188">
        <v>1473083510</v>
      </c>
      <c r="C188">
        <v>1473084289</v>
      </c>
      <c r="D188">
        <v>1441819193</v>
      </c>
      <c r="E188">
        <v>15514512</v>
      </c>
      <c r="F188">
        <v>1</v>
      </c>
      <c r="G188">
        <v>15514512</v>
      </c>
      <c r="H188">
        <v>1</v>
      </c>
      <c r="I188" t="s">
        <v>457</v>
      </c>
      <c r="J188" t="s">
        <v>3</v>
      </c>
      <c r="K188" t="s">
        <v>458</v>
      </c>
      <c r="L188">
        <v>1191</v>
      </c>
      <c r="N188">
        <v>1013</v>
      </c>
      <c r="O188" t="s">
        <v>459</v>
      </c>
      <c r="P188" t="s">
        <v>459</v>
      </c>
      <c r="Q188">
        <v>1</v>
      </c>
      <c r="W188">
        <v>0</v>
      </c>
      <c r="X188">
        <v>476480486</v>
      </c>
      <c r="Y188">
        <f t="shared" ref="Y188:Y196" si="72">(AT188*4)</f>
        <v>55.08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1</v>
      </c>
      <c r="AJ188">
        <v>1</v>
      </c>
      <c r="AK188">
        <v>1</v>
      </c>
      <c r="AL188">
        <v>1</v>
      </c>
      <c r="AM188">
        <v>-2</v>
      </c>
      <c r="AN188">
        <v>0</v>
      </c>
      <c r="AO188">
        <v>1</v>
      </c>
      <c r="AP188">
        <v>1</v>
      </c>
      <c r="AQ188">
        <v>0</v>
      </c>
      <c r="AR188">
        <v>0</v>
      </c>
      <c r="AS188" t="s">
        <v>3</v>
      </c>
      <c r="AT188">
        <v>13.77</v>
      </c>
      <c r="AU188" t="s">
        <v>93</v>
      </c>
      <c r="AV188">
        <v>1</v>
      </c>
      <c r="AW188">
        <v>2</v>
      </c>
      <c r="AX188">
        <v>1473418061</v>
      </c>
      <c r="AY188">
        <v>1</v>
      </c>
      <c r="AZ188">
        <v>0</v>
      </c>
      <c r="BA188">
        <v>245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CU188">
        <f>ROUND(AT188*Source!I149*AH188*AL188,2)</f>
        <v>0</v>
      </c>
      <c r="CV188">
        <f>ROUND(Y188*Source!I149,9)</f>
        <v>55.08</v>
      </c>
      <c r="CW188">
        <v>0</v>
      </c>
      <c r="CX188">
        <f>ROUND(Y188*Source!I149,9)</f>
        <v>55.08</v>
      </c>
      <c r="CY188">
        <f>AD188</f>
        <v>0</v>
      </c>
      <c r="CZ188">
        <f>AH188</f>
        <v>0</v>
      </c>
      <c r="DA188">
        <f>AL188</f>
        <v>1</v>
      </c>
      <c r="DB188">
        <f t="shared" ref="DB188:DB196" si="73">ROUND((ROUND(AT188*CZ188,2)*4),6)</f>
        <v>0</v>
      </c>
      <c r="DC188">
        <f t="shared" ref="DC188:DC196" si="74">ROUND((ROUND(AT188*AG188,2)*4),6)</f>
        <v>0</v>
      </c>
      <c r="DD188" t="s">
        <v>3</v>
      </c>
      <c r="DE188" t="s">
        <v>3</v>
      </c>
      <c r="DF188">
        <f t="shared" si="48"/>
        <v>0</v>
      </c>
      <c r="DG188">
        <f t="shared" si="49"/>
        <v>0</v>
      </c>
      <c r="DH188">
        <f t="shared" si="50"/>
        <v>0</v>
      </c>
      <c r="DI188">
        <f t="shared" si="51"/>
        <v>0</v>
      </c>
      <c r="DJ188">
        <f>DI188</f>
        <v>0</v>
      </c>
      <c r="DK188">
        <v>0</v>
      </c>
      <c r="DL188" t="s">
        <v>3</v>
      </c>
      <c r="DM188">
        <v>0</v>
      </c>
      <c r="DN188" t="s">
        <v>3</v>
      </c>
      <c r="DO188">
        <v>0</v>
      </c>
    </row>
    <row r="189" spans="1:119" x14ac:dyDescent="0.2">
      <c r="A189">
        <f>ROW(Source!A149)</f>
        <v>149</v>
      </c>
      <c r="B189">
        <v>1473083510</v>
      </c>
      <c r="C189">
        <v>1473084289</v>
      </c>
      <c r="D189">
        <v>1441833844</v>
      </c>
      <c r="E189">
        <v>1</v>
      </c>
      <c r="F189">
        <v>1</v>
      </c>
      <c r="G189">
        <v>15514512</v>
      </c>
      <c r="H189">
        <v>2</v>
      </c>
      <c r="I189" t="s">
        <v>533</v>
      </c>
      <c r="J189" t="s">
        <v>534</v>
      </c>
      <c r="K189" t="s">
        <v>535</v>
      </c>
      <c r="L189">
        <v>1368</v>
      </c>
      <c r="N189">
        <v>1011</v>
      </c>
      <c r="O189" t="s">
        <v>463</v>
      </c>
      <c r="P189" t="s">
        <v>463</v>
      </c>
      <c r="Q189">
        <v>1</v>
      </c>
      <c r="W189">
        <v>0</v>
      </c>
      <c r="X189">
        <v>-1091517852</v>
      </c>
      <c r="Y189">
        <f t="shared" si="72"/>
        <v>0.36</v>
      </c>
      <c r="AA189">
        <v>0</v>
      </c>
      <c r="AB189">
        <v>17.37</v>
      </c>
      <c r="AC189">
        <v>0.04</v>
      </c>
      <c r="AD189">
        <v>0</v>
      </c>
      <c r="AE189">
        <v>0</v>
      </c>
      <c r="AF189">
        <v>17.37</v>
      </c>
      <c r="AG189">
        <v>0.04</v>
      </c>
      <c r="AH189">
        <v>0</v>
      </c>
      <c r="AI189">
        <v>1</v>
      </c>
      <c r="AJ189">
        <v>1</v>
      </c>
      <c r="AK189">
        <v>1</v>
      </c>
      <c r="AL189">
        <v>1</v>
      </c>
      <c r="AM189">
        <v>-2</v>
      </c>
      <c r="AN189">
        <v>0</v>
      </c>
      <c r="AO189">
        <v>1</v>
      </c>
      <c r="AP189">
        <v>1</v>
      </c>
      <c r="AQ189">
        <v>0</v>
      </c>
      <c r="AR189">
        <v>0</v>
      </c>
      <c r="AS189" t="s">
        <v>3</v>
      </c>
      <c r="AT189">
        <v>0.09</v>
      </c>
      <c r="AU189" t="s">
        <v>93</v>
      </c>
      <c r="AV189">
        <v>0</v>
      </c>
      <c r="AW189">
        <v>2</v>
      </c>
      <c r="AX189">
        <v>1473418062</v>
      </c>
      <c r="AY189">
        <v>1</v>
      </c>
      <c r="AZ189">
        <v>0</v>
      </c>
      <c r="BA189">
        <v>246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CV189">
        <v>0</v>
      </c>
      <c r="CW189">
        <f>ROUND(Y189*Source!I149*DO189,9)</f>
        <v>0</v>
      </c>
      <c r="CX189">
        <f>ROUND(Y189*Source!I149,9)</f>
        <v>0.36</v>
      </c>
      <c r="CY189">
        <f>AB189</f>
        <v>17.37</v>
      </c>
      <c r="CZ189">
        <f>AF189</f>
        <v>17.37</v>
      </c>
      <c r="DA189">
        <f>AJ189</f>
        <v>1</v>
      </c>
      <c r="DB189">
        <f t="shared" si="73"/>
        <v>6.24</v>
      </c>
      <c r="DC189">
        <f t="shared" si="74"/>
        <v>0</v>
      </c>
      <c r="DD189" t="s">
        <v>3</v>
      </c>
      <c r="DE189" t="s">
        <v>3</v>
      </c>
      <c r="DF189">
        <f t="shared" si="48"/>
        <v>0</v>
      </c>
      <c r="DG189">
        <f t="shared" si="49"/>
        <v>6.25</v>
      </c>
      <c r="DH189">
        <f t="shared" si="50"/>
        <v>0.01</v>
      </c>
      <c r="DI189">
        <f t="shared" si="51"/>
        <v>0</v>
      </c>
      <c r="DJ189">
        <f>DG189</f>
        <v>6.25</v>
      </c>
      <c r="DK189">
        <v>0</v>
      </c>
      <c r="DL189" t="s">
        <v>3</v>
      </c>
      <c r="DM189">
        <v>0</v>
      </c>
      <c r="DN189" t="s">
        <v>3</v>
      </c>
      <c r="DO189">
        <v>0</v>
      </c>
    </row>
    <row r="190" spans="1:119" x14ac:dyDescent="0.2">
      <c r="A190">
        <f>ROW(Source!A149)</f>
        <v>149</v>
      </c>
      <c r="B190">
        <v>1473083510</v>
      </c>
      <c r="C190">
        <v>1473084289</v>
      </c>
      <c r="D190">
        <v>1441833877</v>
      </c>
      <c r="E190">
        <v>1</v>
      </c>
      <c r="F190">
        <v>1</v>
      </c>
      <c r="G190">
        <v>15514512</v>
      </c>
      <c r="H190">
        <v>2</v>
      </c>
      <c r="I190" t="s">
        <v>536</v>
      </c>
      <c r="J190" t="s">
        <v>537</v>
      </c>
      <c r="K190" t="s">
        <v>538</v>
      </c>
      <c r="L190">
        <v>1368</v>
      </c>
      <c r="N190">
        <v>1011</v>
      </c>
      <c r="O190" t="s">
        <v>463</v>
      </c>
      <c r="P190" t="s">
        <v>463</v>
      </c>
      <c r="Q190">
        <v>1</v>
      </c>
      <c r="W190">
        <v>0</v>
      </c>
      <c r="X190">
        <v>1866108989</v>
      </c>
      <c r="Y190">
        <f t="shared" si="72"/>
        <v>0.72</v>
      </c>
      <c r="AA190">
        <v>0</v>
      </c>
      <c r="AB190">
        <v>1165.03</v>
      </c>
      <c r="AC190">
        <v>351.43</v>
      </c>
      <c r="AD190">
        <v>0</v>
      </c>
      <c r="AE190">
        <v>0</v>
      </c>
      <c r="AF190">
        <v>1165.03</v>
      </c>
      <c r="AG190">
        <v>351.43</v>
      </c>
      <c r="AH190">
        <v>0</v>
      </c>
      <c r="AI190">
        <v>1</v>
      </c>
      <c r="AJ190">
        <v>1</v>
      </c>
      <c r="AK190">
        <v>1</v>
      </c>
      <c r="AL190">
        <v>1</v>
      </c>
      <c r="AM190">
        <v>-2</v>
      </c>
      <c r="AN190">
        <v>0</v>
      </c>
      <c r="AO190">
        <v>1</v>
      </c>
      <c r="AP190">
        <v>1</v>
      </c>
      <c r="AQ190">
        <v>0</v>
      </c>
      <c r="AR190">
        <v>0</v>
      </c>
      <c r="AS190" t="s">
        <v>3</v>
      </c>
      <c r="AT190">
        <v>0.18</v>
      </c>
      <c r="AU190" t="s">
        <v>93</v>
      </c>
      <c r="AV190">
        <v>0</v>
      </c>
      <c r="AW190">
        <v>2</v>
      </c>
      <c r="AX190">
        <v>1473418063</v>
      </c>
      <c r="AY190">
        <v>1</v>
      </c>
      <c r="AZ190">
        <v>0</v>
      </c>
      <c r="BA190">
        <v>247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CV190">
        <v>0</v>
      </c>
      <c r="CW190">
        <f>ROUND(Y190*Source!I149*DO190,9)</f>
        <v>0</v>
      </c>
      <c r="CX190">
        <f>ROUND(Y190*Source!I149,9)</f>
        <v>0.72</v>
      </c>
      <c r="CY190">
        <f>AB190</f>
        <v>1165.03</v>
      </c>
      <c r="CZ190">
        <f>AF190</f>
        <v>1165.03</v>
      </c>
      <c r="DA190">
        <f>AJ190</f>
        <v>1</v>
      </c>
      <c r="DB190">
        <f t="shared" si="73"/>
        <v>838.84</v>
      </c>
      <c r="DC190">
        <f t="shared" si="74"/>
        <v>253.04</v>
      </c>
      <c r="DD190" t="s">
        <v>3</v>
      </c>
      <c r="DE190" t="s">
        <v>3</v>
      </c>
      <c r="DF190">
        <f t="shared" si="48"/>
        <v>0</v>
      </c>
      <c r="DG190">
        <f t="shared" si="49"/>
        <v>838.82</v>
      </c>
      <c r="DH190">
        <f t="shared" si="50"/>
        <v>253.03</v>
      </c>
      <c r="DI190">
        <f t="shared" si="51"/>
        <v>0</v>
      </c>
      <c r="DJ190">
        <f>DG190</f>
        <v>838.82</v>
      </c>
      <c r="DK190">
        <v>0</v>
      </c>
      <c r="DL190" t="s">
        <v>3</v>
      </c>
      <c r="DM190">
        <v>0</v>
      </c>
      <c r="DN190" t="s">
        <v>3</v>
      </c>
      <c r="DO190">
        <v>0</v>
      </c>
    </row>
    <row r="191" spans="1:119" x14ac:dyDescent="0.2">
      <c r="A191">
        <f>ROW(Source!A149)</f>
        <v>149</v>
      </c>
      <c r="B191">
        <v>1473083510</v>
      </c>
      <c r="C191">
        <v>1473084289</v>
      </c>
      <c r="D191">
        <v>1441833954</v>
      </c>
      <c r="E191">
        <v>1</v>
      </c>
      <c r="F191">
        <v>1</v>
      </c>
      <c r="G191">
        <v>15514512</v>
      </c>
      <c r="H191">
        <v>2</v>
      </c>
      <c r="I191" t="s">
        <v>519</v>
      </c>
      <c r="J191" t="s">
        <v>520</v>
      </c>
      <c r="K191" t="s">
        <v>521</v>
      </c>
      <c r="L191">
        <v>1368</v>
      </c>
      <c r="N191">
        <v>1011</v>
      </c>
      <c r="O191" t="s">
        <v>463</v>
      </c>
      <c r="P191" t="s">
        <v>463</v>
      </c>
      <c r="Q191">
        <v>1</v>
      </c>
      <c r="W191">
        <v>0</v>
      </c>
      <c r="X191">
        <v>-1438587603</v>
      </c>
      <c r="Y191">
        <f t="shared" si="72"/>
        <v>4.12</v>
      </c>
      <c r="AA191">
        <v>0</v>
      </c>
      <c r="AB191">
        <v>59.51</v>
      </c>
      <c r="AC191">
        <v>0.82</v>
      </c>
      <c r="AD191">
        <v>0</v>
      </c>
      <c r="AE191">
        <v>0</v>
      </c>
      <c r="AF191">
        <v>59.51</v>
      </c>
      <c r="AG191">
        <v>0.82</v>
      </c>
      <c r="AH191">
        <v>0</v>
      </c>
      <c r="AI191">
        <v>1</v>
      </c>
      <c r="AJ191">
        <v>1</v>
      </c>
      <c r="AK191">
        <v>1</v>
      </c>
      <c r="AL191">
        <v>1</v>
      </c>
      <c r="AM191">
        <v>-2</v>
      </c>
      <c r="AN191">
        <v>0</v>
      </c>
      <c r="AO191">
        <v>1</v>
      </c>
      <c r="AP191">
        <v>1</v>
      </c>
      <c r="AQ191">
        <v>0</v>
      </c>
      <c r="AR191">
        <v>0</v>
      </c>
      <c r="AS191" t="s">
        <v>3</v>
      </c>
      <c r="AT191">
        <v>1.03</v>
      </c>
      <c r="AU191" t="s">
        <v>93</v>
      </c>
      <c r="AV191">
        <v>0</v>
      </c>
      <c r="AW191">
        <v>2</v>
      </c>
      <c r="AX191">
        <v>1473418064</v>
      </c>
      <c r="AY191">
        <v>1</v>
      </c>
      <c r="AZ191">
        <v>0</v>
      </c>
      <c r="BA191">
        <v>248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CV191">
        <v>0</v>
      </c>
      <c r="CW191">
        <f>ROUND(Y191*Source!I149*DO191,9)</f>
        <v>0</v>
      </c>
      <c r="CX191">
        <f>ROUND(Y191*Source!I149,9)</f>
        <v>4.12</v>
      </c>
      <c r="CY191">
        <f>AB191</f>
        <v>59.51</v>
      </c>
      <c r="CZ191">
        <f>AF191</f>
        <v>59.51</v>
      </c>
      <c r="DA191">
        <f>AJ191</f>
        <v>1</v>
      </c>
      <c r="DB191">
        <f t="shared" si="73"/>
        <v>245.2</v>
      </c>
      <c r="DC191">
        <f t="shared" si="74"/>
        <v>3.36</v>
      </c>
      <c r="DD191" t="s">
        <v>3</v>
      </c>
      <c r="DE191" t="s">
        <v>3</v>
      </c>
      <c r="DF191">
        <f t="shared" si="48"/>
        <v>0</v>
      </c>
      <c r="DG191">
        <f t="shared" si="49"/>
        <v>245.18</v>
      </c>
      <c r="DH191">
        <f t="shared" si="50"/>
        <v>3.38</v>
      </c>
      <c r="DI191">
        <f t="shared" si="51"/>
        <v>0</v>
      </c>
      <c r="DJ191">
        <f>DG191</f>
        <v>245.18</v>
      </c>
      <c r="DK191">
        <v>0</v>
      </c>
      <c r="DL191" t="s">
        <v>3</v>
      </c>
      <c r="DM191">
        <v>0</v>
      </c>
      <c r="DN191" t="s">
        <v>3</v>
      </c>
      <c r="DO191">
        <v>0</v>
      </c>
    </row>
    <row r="192" spans="1:119" x14ac:dyDescent="0.2">
      <c r="A192">
        <f>ROW(Source!A149)</f>
        <v>149</v>
      </c>
      <c r="B192">
        <v>1473083510</v>
      </c>
      <c r="C192">
        <v>1473084289</v>
      </c>
      <c r="D192">
        <v>1441834139</v>
      </c>
      <c r="E192">
        <v>1</v>
      </c>
      <c r="F192">
        <v>1</v>
      </c>
      <c r="G192">
        <v>15514512</v>
      </c>
      <c r="H192">
        <v>2</v>
      </c>
      <c r="I192" t="s">
        <v>539</v>
      </c>
      <c r="J192" t="s">
        <v>540</v>
      </c>
      <c r="K192" t="s">
        <v>541</v>
      </c>
      <c r="L192">
        <v>1368</v>
      </c>
      <c r="N192">
        <v>1011</v>
      </c>
      <c r="O192" t="s">
        <v>463</v>
      </c>
      <c r="P192" t="s">
        <v>463</v>
      </c>
      <c r="Q192">
        <v>1</v>
      </c>
      <c r="W192">
        <v>0</v>
      </c>
      <c r="X192">
        <v>8340984</v>
      </c>
      <c r="Y192">
        <f t="shared" si="72"/>
        <v>1</v>
      </c>
      <c r="AA192">
        <v>0</v>
      </c>
      <c r="AB192">
        <v>8.82</v>
      </c>
      <c r="AC192">
        <v>0.11</v>
      </c>
      <c r="AD192">
        <v>0</v>
      </c>
      <c r="AE192">
        <v>0</v>
      </c>
      <c r="AF192">
        <v>8.82</v>
      </c>
      <c r="AG192">
        <v>0.11</v>
      </c>
      <c r="AH192">
        <v>0</v>
      </c>
      <c r="AI192">
        <v>1</v>
      </c>
      <c r="AJ192">
        <v>1</v>
      </c>
      <c r="AK192">
        <v>1</v>
      </c>
      <c r="AL192">
        <v>1</v>
      </c>
      <c r="AM192">
        <v>-2</v>
      </c>
      <c r="AN192">
        <v>0</v>
      </c>
      <c r="AO192">
        <v>1</v>
      </c>
      <c r="AP192">
        <v>1</v>
      </c>
      <c r="AQ192">
        <v>0</v>
      </c>
      <c r="AR192">
        <v>0</v>
      </c>
      <c r="AS192" t="s">
        <v>3</v>
      </c>
      <c r="AT192">
        <v>0.25</v>
      </c>
      <c r="AU192" t="s">
        <v>93</v>
      </c>
      <c r="AV192">
        <v>0</v>
      </c>
      <c r="AW192">
        <v>2</v>
      </c>
      <c r="AX192">
        <v>1473418065</v>
      </c>
      <c r="AY192">
        <v>1</v>
      </c>
      <c r="AZ192">
        <v>0</v>
      </c>
      <c r="BA192">
        <v>249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CV192">
        <v>0</v>
      </c>
      <c r="CW192">
        <f>ROUND(Y192*Source!I149*DO192,9)</f>
        <v>0</v>
      </c>
      <c r="CX192">
        <f>ROUND(Y192*Source!I149,9)</f>
        <v>1</v>
      </c>
      <c r="CY192">
        <f>AB192</f>
        <v>8.82</v>
      </c>
      <c r="CZ192">
        <f>AF192</f>
        <v>8.82</v>
      </c>
      <c r="DA192">
        <f>AJ192</f>
        <v>1</v>
      </c>
      <c r="DB192">
        <f t="shared" si="73"/>
        <v>8.84</v>
      </c>
      <c r="DC192">
        <f t="shared" si="74"/>
        <v>0.12</v>
      </c>
      <c r="DD192" t="s">
        <v>3</v>
      </c>
      <c r="DE192" t="s">
        <v>3</v>
      </c>
      <c r="DF192">
        <f t="shared" si="48"/>
        <v>0</v>
      </c>
      <c r="DG192">
        <f t="shared" si="49"/>
        <v>8.82</v>
      </c>
      <c r="DH192">
        <f t="shared" si="50"/>
        <v>0.11</v>
      </c>
      <c r="DI192">
        <f t="shared" si="51"/>
        <v>0</v>
      </c>
      <c r="DJ192">
        <f>DG192</f>
        <v>8.82</v>
      </c>
      <c r="DK192">
        <v>0</v>
      </c>
      <c r="DL192" t="s">
        <v>3</v>
      </c>
      <c r="DM192">
        <v>0</v>
      </c>
      <c r="DN192" t="s">
        <v>3</v>
      </c>
      <c r="DO192">
        <v>0</v>
      </c>
    </row>
    <row r="193" spans="1:119" x14ac:dyDescent="0.2">
      <c r="A193">
        <f>ROW(Source!A149)</f>
        <v>149</v>
      </c>
      <c r="B193">
        <v>1473083510</v>
      </c>
      <c r="C193">
        <v>1473084289</v>
      </c>
      <c r="D193">
        <v>1441834258</v>
      </c>
      <c r="E193">
        <v>1</v>
      </c>
      <c r="F193">
        <v>1</v>
      </c>
      <c r="G193">
        <v>15514512</v>
      </c>
      <c r="H193">
        <v>2</v>
      </c>
      <c r="I193" t="s">
        <v>460</v>
      </c>
      <c r="J193" t="s">
        <v>461</v>
      </c>
      <c r="K193" t="s">
        <v>462</v>
      </c>
      <c r="L193">
        <v>1368</v>
      </c>
      <c r="N193">
        <v>1011</v>
      </c>
      <c r="O193" t="s">
        <v>463</v>
      </c>
      <c r="P193" t="s">
        <v>463</v>
      </c>
      <c r="Q193">
        <v>1</v>
      </c>
      <c r="W193">
        <v>0</v>
      </c>
      <c r="X193">
        <v>1077756263</v>
      </c>
      <c r="Y193">
        <f t="shared" si="72"/>
        <v>13.76</v>
      </c>
      <c r="AA193">
        <v>0</v>
      </c>
      <c r="AB193">
        <v>1303.01</v>
      </c>
      <c r="AC193">
        <v>826.2</v>
      </c>
      <c r="AD193">
        <v>0</v>
      </c>
      <c r="AE193">
        <v>0</v>
      </c>
      <c r="AF193">
        <v>1303.01</v>
      </c>
      <c r="AG193">
        <v>826.2</v>
      </c>
      <c r="AH193">
        <v>0</v>
      </c>
      <c r="AI193">
        <v>1</v>
      </c>
      <c r="AJ193">
        <v>1</v>
      </c>
      <c r="AK193">
        <v>1</v>
      </c>
      <c r="AL193">
        <v>1</v>
      </c>
      <c r="AM193">
        <v>-2</v>
      </c>
      <c r="AN193">
        <v>0</v>
      </c>
      <c r="AO193">
        <v>1</v>
      </c>
      <c r="AP193">
        <v>1</v>
      </c>
      <c r="AQ193">
        <v>0</v>
      </c>
      <c r="AR193">
        <v>0</v>
      </c>
      <c r="AS193" t="s">
        <v>3</v>
      </c>
      <c r="AT193">
        <v>3.44</v>
      </c>
      <c r="AU193" t="s">
        <v>93</v>
      </c>
      <c r="AV193">
        <v>0</v>
      </c>
      <c r="AW193">
        <v>2</v>
      </c>
      <c r="AX193">
        <v>1473418066</v>
      </c>
      <c r="AY193">
        <v>1</v>
      </c>
      <c r="AZ193">
        <v>0</v>
      </c>
      <c r="BA193">
        <v>250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CV193">
        <v>0</v>
      </c>
      <c r="CW193">
        <f>ROUND(Y193*Source!I149*DO193,9)</f>
        <v>0</v>
      </c>
      <c r="CX193">
        <f>ROUND(Y193*Source!I149,9)</f>
        <v>13.76</v>
      </c>
      <c r="CY193">
        <f>AB193</f>
        <v>1303.01</v>
      </c>
      <c r="CZ193">
        <f>AF193</f>
        <v>1303.01</v>
      </c>
      <c r="DA193">
        <f>AJ193</f>
        <v>1</v>
      </c>
      <c r="DB193">
        <f t="shared" si="73"/>
        <v>17929.400000000001</v>
      </c>
      <c r="DC193">
        <f t="shared" si="74"/>
        <v>11368.52</v>
      </c>
      <c r="DD193" t="s">
        <v>3</v>
      </c>
      <c r="DE193" t="s">
        <v>3</v>
      </c>
      <c r="DF193">
        <f t="shared" ref="DF193:DF256" si="75">ROUND(ROUND(AE193,2)*CX193,2)</f>
        <v>0</v>
      </c>
      <c r="DG193">
        <f t="shared" ref="DG193:DG256" si="76">ROUND(ROUND(AF193,2)*CX193,2)</f>
        <v>17929.419999999998</v>
      </c>
      <c r="DH193">
        <f t="shared" ref="DH193:DH256" si="77">ROUND(ROUND(AG193,2)*CX193,2)</f>
        <v>11368.51</v>
      </c>
      <c r="DI193">
        <f t="shared" ref="DI193:DI256" si="78">ROUND(ROUND(AH193,2)*CX193,2)</f>
        <v>0</v>
      </c>
      <c r="DJ193">
        <f>DG193</f>
        <v>17929.419999999998</v>
      </c>
      <c r="DK193">
        <v>0</v>
      </c>
      <c r="DL193" t="s">
        <v>3</v>
      </c>
      <c r="DM193">
        <v>0</v>
      </c>
      <c r="DN193" t="s">
        <v>3</v>
      </c>
      <c r="DO193">
        <v>0</v>
      </c>
    </row>
    <row r="194" spans="1:119" x14ac:dyDescent="0.2">
      <c r="A194">
        <f>ROW(Source!A149)</f>
        <v>149</v>
      </c>
      <c r="B194">
        <v>1473083510</v>
      </c>
      <c r="C194">
        <v>1473084289</v>
      </c>
      <c r="D194">
        <v>1441836235</v>
      </c>
      <c r="E194">
        <v>1</v>
      </c>
      <c r="F194">
        <v>1</v>
      </c>
      <c r="G194">
        <v>15514512</v>
      </c>
      <c r="H194">
        <v>3</v>
      </c>
      <c r="I194" t="s">
        <v>464</v>
      </c>
      <c r="J194" t="s">
        <v>465</v>
      </c>
      <c r="K194" t="s">
        <v>466</v>
      </c>
      <c r="L194">
        <v>1346</v>
      </c>
      <c r="N194">
        <v>1009</v>
      </c>
      <c r="O194" t="s">
        <v>467</v>
      </c>
      <c r="P194" t="s">
        <v>467</v>
      </c>
      <c r="Q194">
        <v>1</v>
      </c>
      <c r="W194">
        <v>0</v>
      </c>
      <c r="X194">
        <v>-1595335418</v>
      </c>
      <c r="Y194">
        <f t="shared" si="72"/>
        <v>0.72</v>
      </c>
      <c r="AA194">
        <v>31.49</v>
      </c>
      <c r="AB194">
        <v>0</v>
      </c>
      <c r="AC194">
        <v>0</v>
      </c>
      <c r="AD194">
        <v>0</v>
      </c>
      <c r="AE194">
        <v>31.49</v>
      </c>
      <c r="AF194">
        <v>0</v>
      </c>
      <c r="AG194">
        <v>0</v>
      </c>
      <c r="AH194">
        <v>0</v>
      </c>
      <c r="AI194">
        <v>1</v>
      </c>
      <c r="AJ194">
        <v>1</v>
      </c>
      <c r="AK194">
        <v>1</v>
      </c>
      <c r="AL194">
        <v>1</v>
      </c>
      <c r="AM194">
        <v>-2</v>
      </c>
      <c r="AN194">
        <v>0</v>
      </c>
      <c r="AO194">
        <v>1</v>
      </c>
      <c r="AP194">
        <v>1</v>
      </c>
      <c r="AQ194">
        <v>0</v>
      </c>
      <c r="AR194">
        <v>0</v>
      </c>
      <c r="AS194" t="s">
        <v>3</v>
      </c>
      <c r="AT194">
        <v>0.18</v>
      </c>
      <c r="AU194" t="s">
        <v>93</v>
      </c>
      <c r="AV194">
        <v>0</v>
      </c>
      <c r="AW194">
        <v>2</v>
      </c>
      <c r="AX194">
        <v>1473418067</v>
      </c>
      <c r="AY194">
        <v>1</v>
      </c>
      <c r="AZ194">
        <v>0</v>
      </c>
      <c r="BA194">
        <v>251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CV194">
        <v>0</v>
      </c>
      <c r="CW194">
        <v>0</v>
      </c>
      <c r="CX194">
        <f>ROUND(Y194*Source!I149,9)</f>
        <v>0.72</v>
      </c>
      <c r="CY194">
        <f>AA194</f>
        <v>31.49</v>
      </c>
      <c r="CZ194">
        <f>AE194</f>
        <v>31.49</v>
      </c>
      <c r="DA194">
        <f>AI194</f>
        <v>1</v>
      </c>
      <c r="DB194">
        <f t="shared" si="73"/>
        <v>22.68</v>
      </c>
      <c r="DC194">
        <f t="shared" si="74"/>
        <v>0</v>
      </c>
      <c r="DD194" t="s">
        <v>3</v>
      </c>
      <c r="DE194" t="s">
        <v>3</v>
      </c>
      <c r="DF194">
        <f t="shared" si="75"/>
        <v>22.67</v>
      </c>
      <c r="DG194">
        <f t="shared" si="76"/>
        <v>0</v>
      </c>
      <c r="DH194">
        <f t="shared" si="77"/>
        <v>0</v>
      </c>
      <c r="DI194">
        <f t="shared" si="78"/>
        <v>0</v>
      </c>
      <c r="DJ194">
        <f>DF194</f>
        <v>22.67</v>
      </c>
      <c r="DK194">
        <v>0</v>
      </c>
      <c r="DL194" t="s">
        <v>3</v>
      </c>
      <c r="DM194">
        <v>0</v>
      </c>
      <c r="DN194" t="s">
        <v>3</v>
      </c>
      <c r="DO194">
        <v>0</v>
      </c>
    </row>
    <row r="195" spans="1:119" x14ac:dyDescent="0.2">
      <c r="A195">
        <f>ROW(Source!A149)</f>
        <v>149</v>
      </c>
      <c r="B195">
        <v>1473083510</v>
      </c>
      <c r="C195">
        <v>1473084289</v>
      </c>
      <c r="D195">
        <v>1441836393</v>
      </c>
      <c r="E195">
        <v>1</v>
      </c>
      <c r="F195">
        <v>1</v>
      </c>
      <c r="G195">
        <v>15514512</v>
      </c>
      <c r="H195">
        <v>3</v>
      </c>
      <c r="I195" t="s">
        <v>542</v>
      </c>
      <c r="J195" t="s">
        <v>543</v>
      </c>
      <c r="K195" t="s">
        <v>544</v>
      </c>
      <c r="L195">
        <v>1296</v>
      </c>
      <c r="N195">
        <v>1002</v>
      </c>
      <c r="O195" t="s">
        <v>545</v>
      </c>
      <c r="P195" t="s">
        <v>545</v>
      </c>
      <c r="Q195">
        <v>1</v>
      </c>
      <c r="W195">
        <v>0</v>
      </c>
      <c r="X195">
        <v>-57204603</v>
      </c>
      <c r="Y195">
        <f t="shared" si="72"/>
        <v>9.5999999999999992E-3</v>
      </c>
      <c r="AA195">
        <v>4241.6400000000003</v>
      </c>
      <c r="AB195">
        <v>0</v>
      </c>
      <c r="AC195">
        <v>0</v>
      </c>
      <c r="AD195">
        <v>0</v>
      </c>
      <c r="AE195">
        <v>4241.6400000000003</v>
      </c>
      <c r="AF195">
        <v>0</v>
      </c>
      <c r="AG195">
        <v>0</v>
      </c>
      <c r="AH195">
        <v>0</v>
      </c>
      <c r="AI195">
        <v>1</v>
      </c>
      <c r="AJ195">
        <v>1</v>
      </c>
      <c r="AK195">
        <v>1</v>
      </c>
      <c r="AL195">
        <v>1</v>
      </c>
      <c r="AM195">
        <v>-2</v>
      </c>
      <c r="AN195">
        <v>0</v>
      </c>
      <c r="AO195">
        <v>1</v>
      </c>
      <c r="AP195">
        <v>1</v>
      </c>
      <c r="AQ195">
        <v>0</v>
      </c>
      <c r="AR195">
        <v>0</v>
      </c>
      <c r="AS195" t="s">
        <v>3</v>
      </c>
      <c r="AT195">
        <v>2.3999999999999998E-3</v>
      </c>
      <c r="AU195" t="s">
        <v>93</v>
      </c>
      <c r="AV195">
        <v>0</v>
      </c>
      <c r="AW195">
        <v>2</v>
      </c>
      <c r="AX195">
        <v>1473418068</v>
      </c>
      <c r="AY195">
        <v>1</v>
      </c>
      <c r="AZ195">
        <v>0</v>
      </c>
      <c r="BA195">
        <v>252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CV195">
        <v>0</v>
      </c>
      <c r="CW195">
        <v>0</v>
      </c>
      <c r="CX195">
        <f>ROUND(Y195*Source!I149,9)</f>
        <v>9.5999999999999992E-3</v>
      </c>
      <c r="CY195">
        <f>AA195</f>
        <v>4241.6400000000003</v>
      </c>
      <c r="CZ195">
        <f>AE195</f>
        <v>4241.6400000000003</v>
      </c>
      <c r="DA195">
        <f>AI195</f>
        <v>1</v>
      </c>
      <c r="DB195">
        <f t="shared" si="73"/>
        <v>40.72</v>
      </c>
      <c r="DC195">
        <f t="shared" si="74"/>
        <v>0</v>
      </c>
      <c r="DD195" t="s">
        <v>3</v>
      </c>
      <c r="DE195" t="s">
        <v>3</v>
      </c>
      <c r="DF195">
        <f t="shared" si="75"/>
        <v>40.72</v>
      </c>
      <c r="DG195">
        <f t="shared" si="76"/>
        <v>0</v>
      </c>
      <c r="DH195">
        <f t="shared" si="77"/>
        <v>0</v>
      </c>
      <c r="DI195">
        <f t="shared" si="78"/>
        <v>0</v>
      </c>
      <c r="DJ195">
        <f>DF195</f>
        <v>40.72</v>
      </c>
      <c r="DK195">
        <v>0</v>
      </c>
      <c r="DL195" t="s">
        <v>3</v>
      </c>
      <c r="DM195">
        <v>0</v>
      </c>
      <c r="DN195" t="s">
        <v>3</v>
      </c>
      <c r="DO195">
        <v>0</v>
      </c>
    </row>
    <row r="196" spans="1:119" x14ac:dyDescent="0.2">
      <c r="A196">
        <f>ROW(Source!A149)</f>
        <v>149</v>
      </c>
      <c r="B196">
        <v>1473083510</v>
      </c>
      <c r="C196">
        <v>1473084289</v>
      </c>
      <c r="D196">
        <v>1441836514</v>
      </c>
      <c r="E196">
        <v>1</v>
      </c>
      <c r="F196">
        <v>1</v>
      </c>
      <c r="G196">
        <v>15514512</v>
      </c>
      <c r="H196">
        <v>3</v>
      </c>
      <c r="I196" t="s">
        <v>103</v>
      </c>
      <c r="J196" t="s">
        <v>106</v>
      </c>
      <c r="K196" t="s">
        <v>104</v>
      </c>
      <c r="L196">
        <v>1339</v>
      </c>
      <c r="N196">
        <v>1007</v>
      </c>
      <c r="O196" t="s">
        <v>105</v>
      </c>
      <c r="P196" t="s">
        <v>105</v>
      </c>
      <c r="Q196">
        <v>1</v>
      </c>
      <c r="W196">
        <v>0</v>
      </c>
      <c r="X196">
        <v>2112060389</v>
      </c>
      <c r="Y196">
        <f t="shared" si="72"/>
        <v>9.5999999999999992E-3</v>
      </c>
      <c r="AA196">
        <v>54.81</v>
      </c>
      <c r="AB196">
        <v>0</v>
      </c>
      <c r="AC196">
        <v>0</v>
      </c>
      <c r="AD196">
        <v>0</v>
      </c>
      <c r="AE196">
        <v>54.81</v>
      </c>
      <c r="AF196">
        <v>0</v>
      </c>
      <c r="AG196">
        <v>0</v>
      </c>
      <c r="AH196">
        <v>0</v>
      </c>
      <c r="AI196">
        <v>1</v>
      </c>
      <c r="AJ196">
        <v>1</v>
      </c>
      <c r="AK196">
        <v>1</v>
      </c>
      <c r="AL196">
        <v>1</v>
      </c>
      <c r="AM196">
        <v>-2</v>
      </c>
      <c r="AN196">
        <v>0</v>
      </c>
      <c r="AO196">
        <v>1</v>
      </c>
      <c r="AP196">
        <v>1</v>
      </c>
      <c r="AQ196">
        <v>0</v>
      </c>
      <c r="AR196">
        <v>0</v>
      </c>
      <c r="AS196" t="s">
        <v>3</v>
      </c>
      <c r="AT196">
        <v>2.3999999999999998E-3</v>
      </c>
      <c r="AU196" t="s">
        <v>93</v>
      </c>
      <c r="AV196">
        <v>0</v>
      </c>
      <c r="AW196">
        <v>2</v>
      </c>
      <c r="AX196">
        <v>1473418069</v>
      </c>
      <c r="AY196">
        <v>1</v>
      </c>
      <c r="AZ196">
        <v>0</v>
      </c>
      <c r="BA196">
        <v>253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CV196">
        <v>0</v>
      </c>
      <c r="CW196">
        <v>0</v>
      </c>
      <c r="CX196">
        <f>ROUND(Y196*Source!I149,9)</f>
        <v>9.5999999999999992E-3</v>
      </c>
      <c r="CY196">
        <f>AA196</f>
        <v>54.81</v>
      </c>
      <c r="CZ196">
        <f>AE196</f>
        <v>54.81</v>
      </c>
      <c r="DA196">
        <f>AI196</f>
        <v>1</v>
      </c>
      <c r="DB196">
        <f t="shared" si="73"/>
        <v>0.52</v>
      </c>
      <c r="DC196">
        <f t="shared" si="74"/>
        <v>0</v>
      </c>
      <c r="DD196" t="s">
        <v>3</v>
      </c>
      <c r="DE196" t="s">
        <v>3</v>
      </c>
      <c r="DF196">
        <f t="shared" si="75"/>
        <v>0.53</v>
      </c>
      <c r="DG196">
        <f t="shared" si="76"/>
        <v>0</v>
      </c>
      <c r="DH196">
        <f t="shared" si="77"/>
        <v>0</v>
      </c>
      <c r="DI196">
        <f t="shared" si="78"/>
        <v>0</v>
      </c>
      <c r="DJ196">
        <f>DF196</f>
        <v>0.53</v>
      </c>
      <c r="DK196">
        <v>0</v>
      </c>
      <c r="DL196" t="s">
        <v>3</v>
      </c>
      <c r="DM196">
        <v>0</v>
      </c>
      <c r="DN196" t="s">
        <v>3</v>
      </c>
      <c r="DO196">
        <v>0</v>
      </c>
    </row>
    <row r="197" spans="1:119" x14ac:dyDescent="0.2">
      <c r="A197">
        <f>ROW(Source!A153)</f>
        <v>153</v>
      </c>
      <c r="B197">
        <v>1473083510</v>
      </c>
      <c r="C197">
        <v>1473084316</v>
      </c>
      <c r="D197">
        <v>1441819193</v>
      </c>
      <c r="E197">
        <v>15514512</v>
      </c>
      <c r="F197">
        <v>1</v>
      </c>
      <c r="G197">
        <v>15514512</v>
      </c>
      <c r="H197">
        <v>1</v>
      </c>
      <c r="I197" t="s">
        <v>457</v>
      </c>
      <c r="J197" t="s">
        <v>3</v>
      </c>
      <c r="K197" t="s">
        <v>458</v>
      </c>
      <c r="L197">
        <v>1191</v>
      </c>
      <c r="N197">
        <v>1013</v>
      </c>
      <c r="O197" t="s">
        <v>459</v>
      </c>
      <c r="P197" t="s">
        <v>459</v>
      </c>
      <c r="Q197">
        <v>1</v>
      </c>
      <c r="W197">
        <v>0</v>
      </c>
      <c r="X197">
        <v>476480486</v>
      </c>
      <c r="Y197">
        <f t="shared" ref="Y197:Y228" si="79">AT197</f>
        <v>84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1</v>
      </c>
      <c r="AJ197">
        <v>1</v>
      </c>
      <c r="AK197">
        <v>1</v>
      </c>
      <c r="AL197">
        <v>1</v>
      </c>
      <c r="AM197">
        <v>-2</v>
      </c>
      <c r="AN197">
        <v>0</v>
      </c>
      <c r="AO197">
        <v>1</v>
      </c>
      <c r="AP197">
        <v>1</v>
      </c>
      <c r="AQ197">
        <v>0</v>
      </c>
      <c r="AR197">
        <v>0</v>
      </c>
      <c r="AS197" t="s">
        <v>3</v>
      </c>
      <c r="AT197">
        <v>84</v>
      </c>
      <c r="AU197" t="s">
        <v>3</v>
      </c>
      <c r="AV197">
        <v>1</v>
      </c>
      <c r="AW197">
        <v>2</v>
      </c>
      <c r="AX197">
        <v>1473418086</v>
      </c>
      <c r="AY197">
        <v>1</v>
      </c>
      <c r="AZ197">
        <v>0</v>
      </c>
      <c r="BA197">
        <v>259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CU197">
        <f>ROUND(AT197*Source!I153*AH197*AL197,2)</f>
        <v>0</v>
      </c>
      <c r="CV197">
        <f>ROUND(Y197*Source!I153,9)</f>
        <v>84</v>
      </c>
      <c r="CW197">
        <v>0</v>
      </c>
      <c r="CX197">
        <f>ROUND(Y197*Source!I153,9)</f>
        <v>84</v>
      </c>
      <c r="CY197">
        <f>AD197</f>
        <v>0</v>
      </c>
      <c r="CZ197">
        <f>AH197</f>
        <v>0</v>
      </c>
      <c r="DA197">
        <f>AL197</f>
        <v>1</v>
      </c>
      <c r="DB197">
        <f t="shared" ref="DB197:DB228" si="80">ROUND(ROUND(AT197*CZ197,2),6)</f>
        <v>0</v>
      </c>
      <c r="DC197">
        <f t="shared" ref="DC197:DC228" si="81">ROUND(ROUND(AT197*AG197,2),6)</f>
        <v>0</v>
      </c>
      <c r="DD197" t="s">
        <v>3</v>
      </c>
      <c r="DE197" t="s">
        <v>3</v>
      </c>
      <c r="DF197">
        <f t="shared" si="75"/>
        <v>0</v>
      </c>
      <c r="DG197">
        <f t="shared" si="76"/>
        <v>0</v>
      </c>
      <c r="DH197">
        <f t="shared" si="77"/>
        <v>0</v>
      </c>
      <c r="DI197">
        <f t="shared" si="78"/>
        <v>0</v>
      </c>
      <c r="DJ197">
        <f>DI197</f>
        <v>0</v>
      </c>
      <c r="DK197">
        <v>0</v>
      </c>
      <c r="DL197" t="s">
        <v>3</v>
      </c>
      <c r="DM197">
        <v>0</v>
      </c>
      <c r="DN197" t="s">
        <v>3</v>
      </c>
      <c r="DO197">
        <v>0</v>
      </c>
    </row>
    <row r="198" spans="1:119" x14ac:dyDescent="0.2">
      <c r="A198">
        <f>ROW(Source!A153)</f>
        <v>153</v>
      </c>
      <c r="B198">
        <v>1473083510</v>
      </c>
      <c r="C198">
        <v>1473084316</v>
      </c>
      <c r="D198">
        <v>1441835475</v>
      </c>
      <c r="E198">
        <v>1</v>
      </c>
      <c r="F198">
        <v>1</v>
      </c>
      <c r="G198">
        <v>15514512</v>
      </c>
      <c r="H198">
        <v>3</v>
      </c>
      <c r="I198" t="s">
        <v>482</v>
      </c>
      <c r="J198" t="s">
        <v>483</v>
      </c>
      <c r="K198" t="s">
        <v>484</v>
      </c>
      <c r="L198">
        <v>1348</v>
      </c>
      <c r="N198">
        <v>1009</v>
      </c>
      <c r="O198" t="s">
        <v>485</v>
      </c>
      <c r="P198" t="s">
        <v>485</v>
      </c>
      <c r="Q198">
        <v>1000</v>
      </c>
      <c r="W198">
        <v>0</v>
      </c>
      <c r="X198">
        <v>438248051</v>
      </c>
      <c r="Y198">
        <f t="shared" si="79"/>
        <v>8.0000000000000004E-4</v>
      </c>
      <c r="AA198">
        <v>155908.07999999999</v>
      </c>
      <c r="AB198">
        <v>0</v>
      </c>
      <c r="AC198">
        <v>0</v>
      </c>
      <c r="AD198">
        <v>0</v>
      </c>
      <c r="AE198">
        <v>155908.07999999999</v>
      </c>
      <c r="AF198">
        <v>0</v>
      </c>
      <c r="AG198">
        <v>0</v>
      </c>
      <c r="AH198">
        <v>0</v>
      </c>
      <c r="AI198">
        <v>1</v>
      </c>
      <c r="AJ198">
        <v>1</v>
      </c>
      <c r="AK198">
        <v>1</v>
      </c>
      <c r="AL198">
        <v>1</v>
      </c>
      <c r="AM198">
        <v>-2</v>
      </c>
      <c r="AN198">
        <v>0</v>
      </c>
      <c r="AO198">
        <v>1</v>
      </c>
      <c r="AP198">
        <v>1</v>
      </c>
      <c r="AQ198">
        <v>0</v>
      </c>
      <c r="AR198">
        <v>0</v>
      </c>
      <c r="AS198" t="s">
        <v>3</v>
      </c>
      <c r="AT198">
        <v>8.0000000000000004E-4</v>
      </c>
      <c r="AU198" t="s">
        <v>3</v>
      </c>
      <c r="AV198">
        <v>0</v>
      </c>
      <c r="AW198">
        <v>2</v>
      </c>
      <c r="AX198">
        <v>1473418087</v>
      </c>
      <c r="AY198">
        <v>1</v>
      </c>
      <c r="AZ198">
        <v>0</v>
      </c>
      <c r="BA198">
        <v>260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CV198">
        <v>0</v>
      </c>
      <c r="CW198">
        <v>0</v>
      </c>
      <c r="CX198">
        <f>ROUND(Y198*Source!I153,9)</f>
        <v>8.0000000000000004E-4</v>
      </c>
      <c r="CY198">
        <f t="shared" ref="CY198:CY210" si="82">AA198</f>
        <v>155908.07999999999</v>
      </c>
      <c r="CZ198">
        <f t="shared" ref="CZ198:CZ210" si="83">AE198</f>
        <v>155908.07999999999</v>
      </c>
      <c r="DA198">
        <f t="shared" ref="DA198:DA210" si="84">AI198</f>
        <v>1</v>
      </c>
      <c r="DB198">
        <f t="shared" si="80"/>
        <v>124.73</v>
      </c>
      <c r="DC198">
        <f t="shared" si="81"/>
        <v>0</v>
      </c>
      <c r="DD198" t="s">
        <v>3</v>
      </c>
      <c r="DE198" t="s">
        <v>3</v>
      </c>
      <c r="DF198">
        <f t="shared" si="75"/>
        <v>124.73</v>
      </c>
      <c r="DG198">
        <f t="shared" si="76"/>
        <v>0</v>
      </c>
      <c r="DH198">
        <f t="shared" si="77"/>
        <v>0</v>
      </c>
      <c r="DI198">
        <f t="shared" si="78"/>
        <v>0</v>
      </c>
      <c r="DJ198">
        <f t="shared" ref="DJ198:DJ210" si="85">DF198</f>
        <v>124.73</v>
      </c>
      <c r="DK198">
        <v>0</v>
      </c>
      <c r="DL198" t="s">
        <v>3</v>
      </c>
      <c r="DM198">
        <v>0</v>
      </c>
      <c r="DN198" t="s">
        <v>3</v>
      </c>
      <c r="DO198">
        <v>0</v>
      </c>
    </row>
    <row r="199" spans="1:119" x14ac:dyDescent="0.2">
      <c r="A199">
        <f>ROW(Source!A153)</f>
        <v>153</v>
      </c>
      <c r="B199">
        <v>1473083510</v>
      </c>
      <c r="C199">
        <v>1473084316</v>
      </c>
      <c r="D199">
        <v>1441835549</v>
      </c>
      <c r="E199">
        <v>1</v>
      </c>
      <c r="F199">
        <v>1</v>
      </c>
      <c r="G199">
        <v>15514512</v>
      </c>
      <c r="H199">
        <v>3</v>
      </c>
      <c r="I199" t="s">
        <v>486</v>
      </c>
      <c r="J199" t="s">
        <v>487</v>
      </c>
      <c r="K199" t="s">
        <v>488</v>
      </c>
      <c r="L199">
        <v>1348</v>
      </c>
      <c r="N199">
        <v>1009</v>
      </c>
      <c r="O199" t="s">
        <v>485</v>
      </c>
      <c r="P199" t="s">
        <v>485</v>
      </c>
      <c r="Q199">
        <v>1000</v>
      </c>
      <c r="W199">
        <v>0</v>
      </c>
      <c r="X199">
        <v>-2009451208</v>
      </c>
      <c r="Y199">
        <f t="shared" si="79"/>
        <v>1E-4</v>
      </c>
      <c r="AA199">
        <v>194655.19</v>
      </c>
      <c r="AB199">
        <v>0</v>
      </c>
      <c r="AC199">
        <v>0</v>
      </c>
      <c r="AD199">
        <v>0</v>
      </c>
      <c r="AE199">
        <v>194655.19</v>
      </c>
      <c r="AF199">
        <v>0</v>
      </c>
      <c r="AG199">
        <v>0</v>
      </c>
      <c r="AH199">
        <v>0</v>
      </c>
      <c r="AI199">
        <v>1</v>
      </c>
      <c r="AJ199">
        <v>1</v>
      </c>
      <c r="AK199">
        <v>1</v>
      </c>
      <c r="AL199">
        <v>1</v>
      </c>
      <c r="AM199">
        <v>-2</v>
      </c>
      <c r="AN199">
        <v>0</v>
      </c>
      <c r="AO199">
        <v>1</v>
      </c>
      <c r="AP199">
        <v>1</v>
      </c>
      <c r="AQ199">
        <v>0</v>
      </c>
      <c r="AR199">
        <v>0</v>
      </c>
      <c r="AS199" t="s">
        <v>3</v>
      </c>
      <c r="AT199">
        <v>1E-4</v>
      </c>
      <c r="AU199" t="s">
        <v>3</v>
      </c>
      <c r="AV199">
        <v>0</v>
      </c>
      <c r="AW199">
        <v>2</v>
      </c>
      <c r="AX199">
        <v>1473418088</v>
      </c>
      <c r="AY199">
        <v>1</v>
      </c>
      <c r="AZ199">
        <v>0</v>
      </c>
      <c r="BA199">
        <v>261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CV199">
        <v>0</v>
      </c>
      <c r="CW199">
        <v>0</v>
      </c>
      <c r="CX199">
        <f>ROUND(Y199*Source!I153,9)</f>
        <v>1E-4</v>
      </c>
      <c r="CY199">
        <f t="shared" si="82"/>
        <v>194655.19</v>
      </c>
      <c r="CZ199">
        <f t="shared" si="83"/>
        <v>194655.19</v>
      </c>
      <c r="DA199">
        <f t="shared" si="84"/>
        <v>1</v>
      </c>
      <c r="DB199">
        <f t="shared" si="80"/>
        <v>19.47</v>
      </c>
      <c r="DC199">
        <f t="shared" si="81"/>
        <v>0</v>
      </c>
      <c r="DD199" t="s">
        <v>3</v>
      </c>
      <c r="DE199" t="s">
        <v>3</v>
      </c>
      <c r="DF199">
        <f t="shared" si="75"/>
        <v>19.47</v>
      </c>
      <c r="DG199">
        <f t="shared" si="76"/>
        <v>0</v>
      </c>
      <c r="DH199">
        <f t="shared" si="77"/>
        <v>0</v>
      </c>
      <c r="DI199">
        <f t="shared" si="78"/>
        <v>0</v>
      </c>
      <c r="DJ199">
        <f t="shared" si="85"/>
        <v>19.47</v>
      </c>
      <c r="DK199">
        <v>0</v>
      </c>
      <c r="DL199" t="s">
        <v>3</v>
      </c>
      <c r="DM199">
        <v>0</v>
      </c>
      <c r="DN199" t="s">
        <v>3</v>
      </c>
      <c r="DO199">
        <v>0</v>
      </c>
    </row>
    <row r="200" spans="1:119" x14ac:dyDescent="0.2">
      <c r="A200">
        <f>ROW(Source!A153)</f>
        <v>153</v>
      </c>
      <c r="B200">
        <v>1473083510</v>
      </c>
      <c r="C200">
        <v>1473084316</v>
      </c>
      <c r="D200">
        <v>1441836325</v>
      </c>
      <c r="E200">
        <v>1</v>
      </c>
      <c r="F200">
        <v>1</v>
      </c>
      <c r="G200">
        <v>15514512</v>
      </c>
      <c r="H200">
        <v>3</v>
      </c>
      <c r="I200" t="s">
        <v>489</v>
      </c>
      <c r="J200" t="s">
        <v>490</v>
      </c>
      <c r="K200" t="s">
        <v>491</v>
      </c>
      <c r="L200">
        <v>1348</v>
      </c>
      <c r="N200">
        <v>1009</v>
      </c>
      <c r="O200" t="s">
        <v>485</v>
      </c>
      <c r="P200" t="s">
        <v>485</v>
      </c>
      <c r="Q200">
        <v>1000</v>
      </c>
      <c r="W200">
        <v>0</v>
      </c>
      <c r="X200">
        <v>-1093051030</v>
      </c>
      <c r="Y200">
        <f t="shared" si="79"/>
        <v>8.0000000000000004E-4</v>
      </c>
      <c r="AA200">
        <v>108798.39999999999</v>
      </c>
      <c r="AB200">
        <v>0</v>
      </c>
      <c r="AC200">
        <v>0</v>
      </c>
      <c r="AD200">
        <v>0</v>
      </c>
      <c r="AE200">
        <v>108798.39999999999</v>
      </c>
      <c r="AF200">
        <v>0</v>
      </c>
      <c r="AG200">
        <v>0</v>
      </c>
      <c r="AH200">
        <v>0</v>
      </c>
      <c r="AI200">
        <v>1</v>
      </c>
      <c r="AJ200">
        <v>1</v>
      </c>
      <c r="AK200">
        <v>1</v>
      </c>
      <c r="AL200">
        <v>1</v>
      </c>
      <c r="AM200">
        <v>-2</v>
      </c>
      <c r="AN200">
        <v>0</v>
      </c>
      <c r="AO200">
        <v>1</v>
      </c>
      <c r="AP200">
        <v>1</v>
      </c>
      <c r="AQ200">
        <v>0</v>
      </c>
      <c r="AR200">
        <v>0</v>
      </c>
      <c r="AS200" t="s">
        <v>3</v>
      </c>
      <c r="AT200">
        <v>8.0000000000000004E-4</v>
      </c>
      <c r="AU200" t="s">
        <v>3</v>
      </c>
      <c r="AV200">
        <v>0</v>
      </c>
      <c r="AW200">
        <v>2</v>
      </c>
      <c r="AX200">
        <v>1473418089</v>
      </c>
      <c r="AY200">
        <v>1</v>
      </c>
      <c r="AZ200">
        <v>0</v>
      </c>
      <c r="BA200">
        <v>262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CV200">
        <v>0</v>
      </c>
      <c r="CW200">
        <v>0</v>
      </c>
      <c r="CX200">
        <f>ROUND(Y200*Source!I153,9)</f>
        <v>8.0000000000000004E-4</v>
      </c>
      <c r="CY200">
        <f t="shared" si="82"/>
        <v>108798.39999999999</v>
      </c>
      <c r="CZ200">
        <f t="shared" si="83"/>
        <v>108798.39999999999</v>
      </c>
      <c r="DA200">
        <f t="shared" si="84"/>
        <v>1</v>
      </c>
      <c r="DB200">
        <f t="shared" si="80"/>
        <v>87.04</v>
      </c>
      <c r="DC200">
        <f t="shared" si="81"/>
        <v>0</v>
      </c>
      <c r="DD200" t="s">
        <v>3</v>
      </c>
      <c r="DE200" t="s">
        <v>3</v>
      </c>
      <c r="DF200">
        <f t="shared" si="75"/>
        <v>87.04</v>
      </c>
      <c r="DG200">
        <f t="shared" si="76"/>
        <v>0</v>
      </c>
      <c r="DH200">
        <f t="shared" si="77"/>
        <v>0</v>
      </c>
      <c r="DI200">
        <f t="shared" si="78"/>
        <v>0</v>
      </c>
      <c r="DJ200">
        <f t="shared" si="85"/>
        <v>87.04</v>
      </c>
      <c r="DK200">
        <v>0</v>
      </c>
      <c r="DL200" t="s">
        <v>3</v>
      </c>
      <c r="DM200">
        <v>0</v>
      </c>
      <c r="DN200" t="s">
        <v>3</v>
      </c>
      <c r="DO200">
        <v>0</v>
      </c>
    </row>
    <row r="201" spans="1:119" x14ac:dyDescent="0.2">
      <c r="A201">
        <f>ROW(Source!A153)</f>
        <v>153</v>
      </c>
      <c r="B201">
        <v>1473083510</v>
      </c>
      <c r="C201">
        <v>1473084316</v>
      </c>
      <c r="D201">
        <v>1441838531</v>
      </c>
      <c r="E201">
        <v>1</v>
      </c>
      <c r="F201">
        <v>1</v>
      </c>
      <c r="G201">
        <v>15514512</v>
      </c>
      <c r="H201">
        <v>3</v>
      </c>
      <c r="I201" t="s">
        <v>492</v>
      </c>
      <c r="J201" t="s">
        <v>493</v>
      </c>
      <c r="K201" t="s">
        <v>494</v>
      </c>
      <c r="L201">
        <v>1348</v>
      </c>
      <c r="N201">
        <v>1009</v>
      </c>
      <c r="O201" t="s">
        <v>485</v>
      </c>
      <c r="P201" t="s">
        <v>485</v>
      </c>
      <c r="Q201">
        <v>1000</v>
      </c>
      <c r="W201">
        <v>0</v>
      </c>
      <c r="X201">
        <v>1694696001</v>
      </c>
      <c r="Y201">
        <f t="shared" si="79"/>
        <v>6.9999999999999999E-4</v>
      </c>
      <c r="AA201">
        <v>370783.55</v>
      </c>
      <c r="AB201">
        <v>0</v>
      </c>
      <c r="AC201">
        <v>0</v>
      </c>
      <c r="AD201">
        <v>0</v>
      </c>
      <c r="AE201">
        <v>370783.55</v>
      </c>
      <c r="AF201">
        <v>0</v>
      </c>
      <c r="AG201">
        <v>0</v>
      </c>
      <c r="AH201">
        <v>0</v>
      </c>
      <c r="AI201">
        <v>1</v>
      </c>
      <c r="AJ201">
        <v>1</v>
      </c>
      <c r="AK201">
        <v>1</v>
      </c>
      <c r="AL201">
        <v>1</v>
      </c>
      <c r="AM201">
        <v>-2</v>
      </c>
      <c r="AN201">
        <v>0</v>
      </c>
      <c r="AO201">
        <v>1</v>
      </c>
      <c r="AP201">
        <v>1</v>
      </c>
      <c r="AQ201">
        <v>0</v>
      </c>
      <c r="AR201">
        <v>0</v>
      </c>
      <c r="AS201" t="s">
        <v>3</v>
      </c>
      <c r="AT201">
        <v>6.9999999999999999E-4</v>
      </c>
      <c r="AU201" t="s">
        <v>3</v>
      </c>
      <c r="AV201">
        <v>0</v>
      </c>
      <c r="AW201">
        <v>2</v>
      </c>
      <c r="AX201">
        <v>1473418090</v>
      </c>
      <c r="AY201">
        <v>1</v>
      </c>
      <c r="AZ201">
        <v>0</v>
      </c>
      <c r="BA201">
        <v>263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CV201">
        <v>0</v>
      </c>
      <c r="CW201">
        <v>0</v>
      </c>
      <c r="CX201">
        <f>ROUND(Y201*Source!I153,9)</f>
        <v>6.9999999999999999E-4</v>
      </c>
      <c r="CY201">
        <f t="shared" si="82"/>
        <v>370783.55</v>
      </c>
      <c r="CZ201">
        <f t="shared" si="83"/>
        <v>370783.55</v>
      </c>
      <c r="DA201">
        <f t="shared" si="84"/>
        <v>1</v>
      </c>
      <c r="DB201">
        <f t="shared" si="80"/>
        <v>259.55</v>
      </c>
      <c r="DC201">
        <f t="shared" si="81"/>
        <v>0</v>
      </c>
      <c r="DD201" t="s">
        <v>3</v>
      </c>
      <c r="DE201" t="s">
        <v>3</v>
      </c>
      <c r="DF201">
        <f t="shared" si="75"/>
        <v>259.55</v>
      </c>
      <c r="DG201">
        <f t="shared" si="76"/>
        <v>0</v>
      </c>
      <c r="DH201">
        <f t="shared" si="77"/>
        <v>0</v>
      </c>
      <c r="DI201">
        <f t="shared" si="78"/>
        <v>0</v>
      </c>
      <c r="DJ201">
        <f t="shared" si="85"/>
        <v>259.55</v>
      </c>
      <c r="DK201">
        <v>0</v>
      </c>
      <c r="DL201" t="s">
        <v>3</v>
      </c>
      <c r="DM201">
        <v>0</v>
      </c>
      <c r="DN201" t="s">
        <v>3</v>
      </c>
      <c r="DO201">
        <v>0</v>
      </c>
    </row>
    <row r="202" spans="1:119" x14ac:dyDescent="0.2">
      <c r="A202">
        <f>ROW(Source!A153)</f>
        <v>153</v>
      </c>
      <c r="B202">
        <v>1473083510</v>
      </c>
      <c r="C202">
        <v>1473084316</v>
      </c>
      <c r="D202">
        <v>1441838759</v>
      </c>
      <c r="E202">
        <v>1</v>
      </c>
      <c r="F202">
        <v>1</v>
      </c>
      <c r="G202">
        <v>15514512</v>
      </c>
      <c r="H202">
        <v>3</v>
      </c>
      <c r="I202" t="s">
        <v>495</v>
      </c>
      <c r="J202" t="s">
        <v>496</v>
      </c>
      <c r="K202" t="s">
        <v>497</v>
      </c>
      <c r="L202">
        <v>1348</v>
      </c>
      <c r="N202">
        <v>1009</v>
      </c>
      <c r="O202" t="s">
        <v>485</v>
      </c>
      <c r="P202" t="s">
        <v>485</v>
      </c>
      <c r="Q202">
        <v>1000</v>
      </c>
      <c r="W202">
        <v>0</v>
      </c>
      <c r="X202">
        <v>-1635103781</v>
      </c>
      <c r="Y202">
        <f t="shared" si="79"/>
        <v>6.9999999999999999E-4</v>
      </c>
      <c r="AA202">
        <v>1590701.16</v>
      </c>
      <c r="AB202">
        <v>0</v>
      </c>
      <c r="AC202">
        <v>0</v>
      </c>
      <c r="AD202">
        <v>0</v>
      </c>
      <c r="AE202">
        <v>1590701.16</v>
      </c>
      <c r="AF202">
        <v>0</v>
      </c>
      <c r="AG202">
        <v>0</v>
      </c>
      <c r="AH202">
        <v>0</v>
      </c>
      <c r="AI202">
        <v>1</v>
      </c>
      <c r="AJ202">
        <v>1</v>
      </c>
      <c r="AK202">
        <v>1</v>
      </c>
      <c r="AL202">
        <v>1</v>
      </c>
      <c r="AM202">
        <v>-2</v>
      </c>
      <c r="AN202">
        <v>0</v>
      </c>
      <c r="AO202">
        <v>1</v>
      </c>
      <c r="AP202">
        <v>1</v>
      </c>
      <c r="AQ202">
        <v>0</v>
      </c>
      <c r="AR202">
        <v>0</v>
      </c>
      <c r="AS202" t="s">
        <v>3</v>
      </c>
      <c r="AT202">
        <v>6.9999999999999999E-4</v>
      </c>
      <c r="AU202" t="s">
        <v>3</v>
      </c>
      <c r="AV202">
        <v>0</v>
      </c>
      <c r="AW202">
        <v>2</v>
      </c>
      <c r="AX202">
        <v>1473418091</v>
      </c>
      <c r="AY202">
        <v>1</v>
      </c>
      <c r="AZ202">
        <v>0</v>
      </c>
      <c r="BA202">
        <v>264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CV202">
        <v>0</v>
      </c>
      <c r="CW202">
        <v>0</v>
      </c>
      <c r="CX202">
        <f>ROUND(Y202*Source!I153,9)</f>
        <v>6.9999999999999999E-4</v>
      </c>
      <c r="CY202">
        <f t="shared" si="82"/>
        <v>1590701.16</v>
      </c>
      <c r="CZ202">
        <f t="shared" si="83"/>
        <v>1590701.16</v>
      </c>
      <c r="DA202">
        <f t="shared" si="84"/>
        <v>1</v>
      </c>
      <c r="DB202">
        <f t="shared" si="80"/>
        <v>1113.49</v>
      </c>
      <c r="DC202">
        <f t="shared" si="81"/>
        <v>0</v>
      </c>
      <c r="DD202" t="s">
        <v>3</v>
      </c>
      <c r="DE202" t="s">
        <v>3</v>
      </c>
      <c r="DF202">
        <f t="shared" si="75"/>
        <v>1113.49</v>
      </c>
      <c r="DG202">
        <f t="shared" si="76"/>
        <v>0</v>
      </c>
      <c r="DH202">
        <f t="shared" si="77"/>
        <v>0</v>
      </c>
      <c r="DI202">
        <f t="shared" si="78"/>
        <v>0</v>
      </c>
      <c r="DJ202">
        <f t="shared" si="85"/>
        <v>1113.49</v>
      </c>
      <c r="DK202">
        <v>0</v>
      </c>
      <c r="DL202" t="s">
        <v>3</v>
      </c>
      <c r="DM202">
        <v>0</v>
      </c>
      <c r="DN202" t="s">
        <v>3</v>
      </c>
      <c r="DO202">
        <v>0</v>
      </c>
    </row>
    <row r="203" spans="1:119" x14ac:dyDescent="0.2">
      <c r="A203">
        <f>ROW(Source!A153)</f>
        <v>153</v>
      </c>
      <c r="B203">
        <v>1473083510</v>
      </c>
      <c r="C203">
        <v>1473084316</v>
      </c>
      <c r="D203">
        <v>1441834635</v>
      </c>
      <c r="E203">
        <v>1</v>
      </c>
      <c r="F203">
        <v>1</v>
      </c>
      <c r="G203">
        <v>15514512</v>
      </c>
      <c r="H203">
        <v>3</v>
      </c>
      <c r="I203" t="s">
        <v>498</v>
      </c>
      <c r="J203" t="s">
        <v>499</v>
      </c>
      <c r="K203" t="s">
        <v>500</v>
      </c>
      <c r="L203">
        <v>1339</v>
      </c>
      <c r="N203">
        <v>1007</v>
      </c>
      <c r="O203" t="s">
        <v>105</v>
      </c>
      <c r="P203" t="s">
        <v>105</v>
      </c>
      <c r="Q203">
        <v>1</v>
      </c>
      <c r="W203">
        <v>0</v>
      </c>
      <c r="X203">
        <v>-389859187</v>
      </c>
      <c r="Y203">
        <f t="shared" si="79"/>
        <v>1.8</v>
      </c>
      <c r="AA203">
        <v>103.4</v>
      </c>
      <c r="AB203">
        <v>0</v>
      </c>
      <c r="AC203">
        <v>0</v>
      </c>
      <c r="AD203">
        <v>0</v>
      </c>
      <c r="AE203">
        <v>103.4</v>
      </c>
      <c r="AF203">
        <v>0</v>
      </c>
      <c r="AG203">
        <v>0</v>
      </c>
      <c r="AH203">
        <v>0</v>
      </c>
      <c r="AI203">
        <v>1</v>
      </c>
      <c r="AJ203">
        <v>1</v>
      </c>
      <c r="AK203">
        <v>1</v>
      </c>
      <c r="AL203">
        <v>1</v>
      </c>
      <c r="AM203">
        <v>-2</v>
      </c>
      <c r="AN203">
        <v>0</v>
      </c>
      <c r="AO203">
        <v>1</v>
      </c>
      <c r="AP203">
        <v>1</v>
      </c>
      <c r="AQ203">
        <v>0</v>
      </c>
      <c r="AR203">
        <v>0</v>
      </c>
      <c r="AS203" t="s">
        <v>3</v>
      </c>
      <c r="AT203">
        <v>1.8</v>
      </c>
      <c r="AU203" t="s">
        <v>3</v>
      </c>
      <c r="AV203">
        <v>0</v>
      </c>
      <c r="AW203">
        <v>2</v>
      </c>
      <c r="AX203">
        <v>1473418092</v>
      </c>
      <c r="AY203">
        <v>1</v>
      </c>
      <c r="AZ203">
        <v>0</v>
      </c>
      <c r="BA203">
        <v>265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CV203">
        <v>0</v>
      </c>
      <c r="CW203">
        <v>0</v>
      </c>
      <c r="CX203">
        <f>ROUND(Y203*Source!I153,9)</f>
        <v>1.8</v>
      </c>
      <c r="CY203">
        <f t="shared" si="82"/>
        <v>103.4</v>
      </c>
      <c r="CZ203">
        <f t="shared" si="83"/>
        <v>103.4</v>
      </c>
      <c r="DA203">
        <f t="shared" si="84"/>
        <v>1</v>
      </c>
      <c r="DB203">
        <f t="shared" si="80"/>
        <v>186.12</v>
      </c>
      <c r="DC203">
        <f t="shared" si="81"/>
        <v>0</v>
      </c>
      <c r="DD203" t="s">
        <v>3</v>
      </c>
      <c r="DE203" t="s">
        <v>3</v>
      </c>
      <c r="DF203">
        <f t="shared" si="75"/>
        <v>186.12</v>
      </c>
      <c r="DG203">
        <f t="shared" si="76"/>
        <v>0</v>
      </c>
      <c r="DH203">
        <f t="shared" si="77"/>
        <v>0</v>
      </c>
      <c r="DI203">
        <f t="shared" si="78"/>
        <v>0</v>
      </c>
      <c r="DJ203">
        <f t="shared" si="85"/>
        <v>186.12</v>
      </c>
      <c r="DK203">
        <v>0</v>
      </c>
      <c r="DL203" t="s">
        <v>3</v>
      </c>
      <c r="DM203">
        <v>0</v>
      </c>
      <c r="DN203" t="s">
        <v>3</v>
      </c>
      <c r="DO203">
        <v>0</v>
      </c>
    </row>
    <row r="204" spans="1:119" x14ac:dyDescent="0.2">
      <c r="A204">
        <f>ROW(Source!A153)</f>
        <v>153</v>
      </c>
      <c r="B204">
        <v>1473083510</v>
      </c>
      <c r="C204">
        <v>1473084316</v>
      </c>
      <c r="D204">
        <v>1441834627</v>
      </c>
      <c r="E204">
        <v>1</v>
      </c>
      <c r="F204">
        <v>1</v>
      </c>
      <c r="G204">
        <v>15514512</v>
      </c>
      <c r="H204">
        <v>3</v>
      </c>
      <c r="I204" t="s">
        <v>501</v>
      </c>
      <c r="J204" t="s">
        <v>502</v>
      </c>
      <c r="K204" t="s">
        <v>503</v>
      </c>
      <c r="L204">
        <v>1339</v>
      </c>
      <c r="N204">
        <v>1007</v>
      </c>
      <c r="O204" t="s">
        <v>105</v>
      </c>
      <c r="P204" t="s">
        <v>105</v>
      </c>
      <c r="Q204">
        <v>1</v>
      </c>
      <c r="W204">
        <v>0</v>
      </c>
      <c r="X204">
        <v>709656040</v>
      </c>
      <c r="Y204">
        <f t="shared" si="79"/>
        <v>0.9</v>
      </c>
      <c r="AA204">
        <v>875.46</v>
      </c>
      <c r="AB204">
        <v>0</v>
      </c>
      <c r="AC204">
        <v>0</v>
      </c>
      <c r="AD204">
        <v>0</v>
      </c>
      <c r="AE204">
        <v>875.46</v>
      </c>
      <c r="AF204">
        <v>0</v>
      </c>
      <c r="AG204">
        <v>0</v>
      </c>
      <c r="AH204">
        <v>0</v>
      </c>
      <c r="AI204">
        <v>1</v>
      </c>
      <c r="AJ204">
        <v>1</v>
      </c>
      <c r="AK204">
        <v>1</v>
      </c>
      <c r="AL204">
        <v>1</v>
      </c>
      <c r="AM204">
        <v>-2</v>
      </c>
      <c r="AN204">
        <v>0</v>
      </c>
      <c r="AO204">
        <v>1</v>
      </c>
      <c r="AP204">
        <v>1</v>
      </c>
      <c r="AQ204">
        <v>0</v>
      </c>
      <c r="AR204">
        <v>0</v>
      </c>
      <c r="AS204" t="s">
        <v>3</v>
      </c>
      <c r="AT204">
        <v>0.9</v>
      </c>
      <c r="AU204" t="s">
        <v>3</v>
      </c>
      <c r="AV204">
        <v>0</v>
      </c>
      <c r="AW204">
        <v>2</v>
      </c>
      <c r="AX204">
        <v>1473418093</v>
      </c>
      <c r="AY204">
        <v>1</v>
      </c>
      <c r="AZ204">
        <v>0</v>
      </c>
      <c r="BA204">
        <v>266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CV204">
        <v>0</v>
      </c>
      <c r="CW204">
        <v>0</v>
      </c>
      <c r="CX204">
        <f>ROUND(Y204*Source!I153,9)</f>
        <v>0.9</v>
      </c>
      <c r="CY204">
        <f t="shared" si="82"/>
        <v>875.46</v>
      </c>
      <c r="CZ204">
        <f t="shared" si="83"/>
        <v>875.46</v>
      </c>
      <c r="DA204">
        <f t="shared" si="84"/>
        <v>1</v>
      </c>
      <c r="DB204">
        <f t="shared" si="80"/>
        <v>787.91</v>
      </c>
      <c r="DC204">
        <f t="shared" si="81"/>
        <v>0</v>
      </c>
      <c r="DD204" t="s">
        <v>3</v>
      </c>
      <c r="DE204" t="s">
        <v>3</v>
      </c>
      <c r="DF204">
        <f t="shared" si="75"/>
        <v>787.91</v>
      </c>
      <c r="DG204">
        <f t="shared" si="76"/>
        <v>0</v>
      </c>
      <c r="DH204">
        <f t="shared" si="77"/>
        <v>0</v>
      </c>
      <c r="DI204">
        <f t="shared" si="78"/>
        <v>0</v>
      </c>
      <c r="DJ204">
        <f t="shared" si="85"/>
        <v>787.91</v>
      </c>
      <c r="DK204">
        <v>0</v>
      </c>
      <c r="DL204" t="s">
        <v>3</v>
      </c>
      <c r="DM204">
        <v>0</v>
      </c>
      <c r="DN204" t="s">
        <v>3</v>
      </c>
      <c r="DO204">
        <v>0</v>
      </c>
    </row>
    <row r="205" spans="1:119" x14ac:dyDescent="0.2">
      <c r="A205">
        <f>ROW(Source!A153)</f>
        <v>153</v>
      </c>
      <c r="B205">
        <v>1473083510</v>
      </c>
      <c r="C205">
        <v>1473084316</v>
      </c>
      <c r="D205">
        <v>1441834671</v>
      </c>
      <c r="E205">
        <v>1</v>
      </c>
      <c r="F205">
        <v>1</v>
      </c>
      <c r="G205">
        <v>15514512</v>
      </c>
      <c r="H205">
        <v>3</v>
      </c>
      <c r="I205" t="s">
        <v>504</v>
      </c>
      <c r="J205" t="s">
        <v>505</v>
      </c>
      <c r="K205" t="s">
        <v>506</v>
      </c>
      <c r="L205">
        <v>1348</v>
      </c>
      <c r="N205">
        <v>1009</v>
      </c>
      <c r="O205" t="s">
        <v>485</v>
      </c>
      <c r="P205" t="s">
        <v>485</v>
      </c>
      <c r="Q205">
        <v>1000</v>
      </c>
      <c r="W205">
        <v>0</v>
      </c>
      <c r="X205">
        <v>-19071303</v>
      </c>
      <c r="Y205">
        <f t="shared" si="79"/>
        <v>5.9999999999999995E-4</v>
      </c>
      <c r="AA205">
        <v>184462.17</v>
      </c>
      <c r="AB205">
        <v>0</v>
      </c>
      <c r="AC205">
        <v>0</v>
      </c>
      <c r="AD205">
        <v>0</v>
      </c>
      <c r="AE205">
        <v>184462.17</v>
      </c>
      <c r="AF205">
        <v>0</v>
      </c>
      <c r="AG205">
        <v>0</v>
      </c>
      <c r="AH205">
        <v>0</v>
      </c>
      <c r="AI205">
        <v>1</v>
      </c>
      <c r="AJ205">
        <v>1</v>
      </c>
      <c r="AK205">
        <v>1</v>
      </c>
      <c r="AL205">
        <v>1</v>
      </c>
      <c r="AM205">
        <v>-2</v>
      </c>
      <c r="AN205">
        <v>0</v>
      </c>
      <c r="AO205">
        <v>1</v>
      </c>
      <c r="AP205">
        <v>1</v>
      </c>
      <c r="AQ205">
        <v>0</v>
      </c>
      <c r="AR205">
        <v>0</v>
      </c>
      <c r="AS205" t="s">
        <v>3</v>
      </c>
      <c r="AT205">
        <v>5.9999999999999995E-4</v>
      </c>
      <c r="AU205" t="s">
        <v>3</v>
      </c>
      <c r="AV205">
        <v>0</v>
      </c>
      <c r="AW205">
        <v>2</v>
      </c>
      <c r="AX205">
        <v>1473418094</v>
      </c>
      <c r="AY205">
        <v>1</v>
      </c>
      <c r="AZ205">
        <v>0</v>
      </c>
      <c r="BA205">
        <v>267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CV205">
        <v>0</v>
      </c>
      <c r="CW205">
        <v>0</v>
      </c>
      <c r="CX205">
        <f>ROUND(Y205*Source!I153,9)</f>
        <v>5.9999999999999995E-4</v>
      </c>
      <c r="CY205">
        <f t="shared" si="82"/>
        <v>184462.17</v>
      </c>
      <c r="CZ205">
        <f t="shared" si="83"/>
        <v>184462.17</v>
      </c>
      <c r="DA205">
        <f t="shared" si="84"/>
        <v>1</v>
      </c>
      <c r="DB205">
        <f t="shared" si="80"/>
        <v>110.68</v>
      </c>
      <c r="DC205">
        <f t="shared" si="81"/>
        <v>0</v>
      </c>
      <c r="DD205" t="s">
        <v>3</v>
      </c>
      <c r="DE205" t="s">
        <v>3</v>
      </c>
      <c r="DF205">
        <f t="shared" si="75"/>
        <v>110.68</v>
      </c>
      <c r="DG205">
        <f t="shared" si="76"/>
        <v>0</v>
      </c>
      <c r="DH205">
        <f t="shared" si="77"/>
        <v>0</v>
      </c>
      <c r="DI205">
        <f t="shared" si="78"/>
        <v>0</v>
      </c>
      <c r="DJ205">
        <f t="shared" si="85"/>
        <v>110.68</v>
      </c>
      <c r="DK205">
        <v>0</v>
      </c>
      <c r="DL205" t="s">
        <v>3</v>
      </c>
      <c r="DM205">
        <v>0</v>
      </c>
      <c r="DN205" t="s">
        <v>3</v>
      </c>
      <c r="DO205">
        <v>0</v>
      </c>
    </row>
    <row r="206" spans="1:119" x14ac:dyDescent="0.2">
      <c r="A206">
        <f>ROW(Source!A153)</f>
        <v>153</v>
      </c>
      <c r="B206">
        <v>1473083510</v>
      </c>
      <c r="C206">
        <v>1473084316</v>
      </c>
      <c r="D206">
        <v>1441834634</v>
      </c>
      <c r="E206">
        <v>1</v>
      </c>
      <c r="F206">
        <v>1</v>
      </c>
      <c r="G206">
        <v>15514512</v>
      </c>
      <c r="H206">
        <v>3</v>
      </c>
      <c r="I206" t="s">
        <v>507</v>
      </c>
      <c r="J206" t="s">
        <v>508</v>
      </c>
      <c r="K206" t="s">
        <v>509</v>
      </c>
      <c r="L206">
        <v>1348</v>
      </c>
      <c r="N206">
        <v>1009</v>
      </c>
      <c r="O206" t="s">
        <v>485</v>
      </c>
      <c r="P206" t="s">
        <v>485</v>
      </c>
      <c r="Q206">
        <v>1000</v>
      </c>
      <c r="W206">
        <v>0</v>
      </c>
      <c r="X206">
        <v>1869974630</v>
      </c>
      <c r="Y206">
        <f t="shared" si="79"/>
        <v>1E-3</v>
      </c>
      <c r="AA206">
        <v>88053.759999999995</v>
      </c>
      <c r="AB206">
        <v>0</v>
      </c>
      <c r="AC206">
        <v>0</v>
      </c>
      <c r="AD206">
        <v>0</v>
      </c>
      <c r="AE206">
        <v>88053.759999999995</v>
      </c>
      <c r="AF206">
        <v>0</v>
      </c>
      <c r="AG206">
        <v>0</v>
      </c>
      <c r="AH206">
        <v>0</v>
      </c>
      <c r="AI206">
        <v>1</v>
      </c>
      <c r="AJ206">
        <v>1</v>
      </c>
      <c r="AK206">
        <v>1</v>
      </c>
      <c r="AL206">
        <v>1</v>
      </c>
      <c r="AM206">
        <v>-2</v>
      </c>
      <c r="AN206">
        <v>0</v>
      </c>
      <c r="AO206">
        <v>1</v>
      </c>
      <c r="AP206">
        <v>1</v>
      </c>
      <c r="AQ206">
        <v>0</v>
      </c>
      <c r="AR206">
        <v>0</v>
      </c>
      <c r="AS206" t="s">
        <v>3</v>
      </c>
      <c r="AT206">
        <v>1E-3</v>
      </c>
      <c r="AU206" t="s">
        <v>3</v>
      </c>
      <c r="AV206">
        <v>0</v>
      </c>
      <c r="AW206">
        <v>2</v>
      </c>
      <c r="AX206">
        <v>1473418095</v>
      </c>
      <c r="AY206">
        <v>1</v>
      </c>
      <c r="AZ206">
        <v>0</v>
      </c>
      <c r="BA206">
        <v>268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CV206">
        <v>0</v>
      </c>
      <c r="CW206">
        <v>0</v>
      </c>
      <c r="CX206">
        <f>ROUND(Y206*Source!I153,9)</f>
        <v>1E-3</v>
      </c>
      <c r="CY206">
        <f t="shared" si="82"/>
        <v>88053.759999999995</v>
      </c>
      <c r="CZ206">
        <f t="shared" si="83"/>
        <v>88053.759999999995</v>
      </c>
      <c r="DA206">
        <f t="shared" si="84"/>
        <v>1</v>
      </c>
      <c r="DB206">
        <f t="shared" si="80"/>
        <v>88.05</v>
      </c>
      <c r="DC206">
        <f t="shared" si="81"/>
        <v>0</v>
      </c>
      <c r="DD206" t="s">
        <v>3</v>
      </c>
      <c r="DE206" t="s">
        <v>3</v>
      </c>
      <c r="DF206">
        <f t="shared" si="75"/>
        <v>88.05</v>
      </c>
      <c r="DG206">
        <f t="shared" si="76"/>
        <v>0</v>
      </c>
      <c r="DH206">
        <f t="shared" si="77"/>
        <v>0</v>
      </c>
      <c r="DI206">
        <f t="shared" si="78"/>
        <v>0</v>
      </c>
      <c r="DJ206">
        <f t="shared" si="85"/>
        <v>88.05</v>
      </c>
      <c r="DK206">
        <v>0</v>
      </c>
      <c r="DL206" t="s">
        <v>3</v>
      </c>
      <c r="DM206">
        <v>0</v>
      </c>
      <c r="DN206" t="s">
        <v>3</v>
      </c>
      <c r="DO206">
        <v>0</v>
      </c>
    </row>
    <row r="207" spans="1:119" x14ac:dyDescent="0.2">
      <c r="A207">
        <f>ROW(Source!A153)</f>
        <v>153</v>
      </c>
      <c r="B207">
        <v>1473083510</v>
      </c>
      <c r="C207">
        <v>1473084316</v>
      </c>
      <c r="D207">
        <v>1441834836</v>
      </c>
      <c r="E207">
        <v>1</v>
      </c>
      <c r="F207">
        <v>1</v>
      </c>
      <c r="G207">
        <v>15514512</v>
      </c>
      <c r="H207">
        <v>3</v>
      </c>
      <c r="I207" t="s">
        <v>510</v>
      </c>
      <c r="J207" t="s">
        <v>511</v>
      </c>
      <c r="K207" t="s">
        <v>512</v>
      </c>
      <c r="L207">
        <v>1348</v>
      </c>
      <c r="N207">
        <v>1009</v>
      </c>
      <c r="O207" t="s">
        <v>485</v>
      </c>
      <c r="P207" t="s">
        <v>485</v>
      </c>
      <c r="Q207">
        <v>1000</v>
      </c>
      <c r="W207">
        <v>0</v>
      </c>
      <c r="X207">
        <v>1434651514</v>
      </c>
      <c r="Y207">
        <f t="shared" si="79"/>
        <v>2.16E-3</v>
      </c>
      <c r="AA207">
        <v>93194.67</v>
      </c>
      <c r="AB207">
        <v>0</v>
      </c>
      <c r="AC207">
        <v>0</v>
      </c>
      <c r="AD207">
        <v>0</v>
      </c>
      <c r="AE207">
        <v>93194.67</v>
      </c>
      <c r="AF207">
        <v>0</v>
      </c>
      <c r="AG207">
        <v>0</v>
      </c>
      <c r="AH207">
        <v>0</v>
      </c>
      <c r="AI207">
        <v>1</v>
      </c>
      <c r="AJ207">
        <v>1</v>
      </c>
      <c r="AK207">
        <v>1</v>
      </c>
      <c r="AL207">
        <v>1</v>
      </c>
      <c r="AM207">
        <v>-2</v>
      </c>
      <c r="AN207">
        <v>0</v>
      </c>
      <c r="AO207">
        <v>1</v>
      </c>
      <c r="AP207">
        <v>1</v>
      </c>
      <c r="AQ207">
        <v>0</v>
      </c>
      <c r="AR207">
        <v>0</v>
      </c>
      <c r="AS207" t="s">
        <v>3</v>
      </c>
      <c r="AT207">
        <v>2.16E-3</v>
      </c>
      <c r="AU207" t="s">
        <v>3</v>
      </c>
      <c r="AV207">
        <v>0</v>
      </c>
      <c r="AW207">
        <v>2</v>
      </c>
      <c r="AX207">
        <v>1473418096</v>
      </c>
      <c r="AY207">
        <v>1</v>
      </c>
      <c r="AZ207">
        <v>0</v>
      </c>
      <c r="BA207">
        <v>269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CV207">
        <v>0</v>
      </c>
      <c r="CW207">
        <v>0</v>
      </c>
      <c r="CX207">
        <f>ROUND(Y207*Source!I153,9)</f>
        <v>2.16E-3</v>
      </c>
      <c r="CY207">
        <f t="shared" si="82"/>
        <v>93194.67</v>
      </c>
      <c r="CZ207">
        <f t="shared" si="83"/>
        <v>93194.67</v>
      </c>
      <c r="DA207">
        <f t="shared" si="84"/>
        <v>1</v>
      </c>
      <c r="DB207">
        <f t="shared" si="80"/>
        <v>201.3</v>
      </c>
      <c r="DC207">
        <f t="shared" si="81"/>
        <v>0</v>
      </c>
      <c r="DD207" t="s">
        <v>3</v>
      </c>
      <c r="DE207" t="s">
        <v>3</v>
      </c>
      <c r="DF207">
        <f t="shared" si="75"/>
        <v>201.3</v>
      </c>
      <c r="DG207">
        <f t="shared" si="76"/>
        <v>0</v>
      </c>
      <c r="DH207">
        <f t="shared" si="77"/>
        <v>0</v>
      </c>
      <c r="DI207">
        <f t="shared" si="78"/>
        <v>0</v>
      </c>
      <c r="DJ207">
        <f t="shared" si="85"/>
        <v>201.3</v>
      </c>
      <c r="DK207">
        <v>0</v>
      </c>
      <c r="DL207" t="s">
        <v>3</v>
      </c>
      <c r="DM207">
        <v>0</v>
      </c>
      <c r="DN207" t="s">
        <v>3</v>
      </c>
      <c r="DO207">
        <v>0</v>
      </c>
    </row>
    <row r="208" spans="1:119" x14ac:dyDescent="0.2">
      <c r="A208">
        <f>ROW(Source!A153)</f>
        <v>153</v>
      </c>
      <c r="B208">
        <v>1473083510</v>
      </c>
      <c r="C208">
        <v>1473084316</v>
      </c>
      <c r="D208">
        <v>1441834853</v>
      </c>
      <c r="E208">
        <v>1</v>
      </c>
      <c r="F208">
        <v>1</v>
      </c>
      <c r="G208">
        <v>15514512</v>
      </c>
      <c r="H208">
        <v>3</v>
      </c>
      <c r="I208" t="s">
        <v>513</v>
      </c>
      <c r="J208" t="s">
        <v>514</v>
      </c>
      <c r="K208" t="s">
        <v>515</v>
      </c>
      <c r="L208">
        <v>1348</v>
      </c>
      <c r="N208">
        <v>1009</v>
      </c>
      <c r="O208" t="s">
        <v>485</v>
      </c>
      <c r="P208" t="s">
        <v>485</v>
      </c>
      <c r="Q208">
        <v>1000</v>
      </c>
      <c r="W208">
        <v>0</v>
      </c>
      <c r="X208">
        <v>-1847698748</v>
      </c>
      <c r="Y208">
        <f t="shared" si="79"/>
        <v>8.0000000000000004E-4</v>
      </c>
      <c r="AA208">
        <v>78065.73</v>
      </c>
      <c r="AB208">
        <v>0</v>
      </c>
      <c r="AC208">
        <v>0</v>
      </c>
      <c r="AD208">
        <v>0</v>
      </c>
      <c r="AE208">
        <v>78065.73</v>
      </c>
      <c r="AF208">
        <v>0</v>
      </c>
      <c r="AG208">
        <v>0</v>
      </c>
      <c r="AH208">
        <v>0</v>
      </c>
      <c r="AI208">
        <v>1</v>
      </c>
      <c r="AJ208">
        <v>1</v>
      </c>
      <c r="AK208">
        <v>1</v>
      </c>
      <c r="AL208">
        <v>1</v>
      </c>
      <c r="AM208">
        <v>-2</v>
      </c>
      <c r="AN208">
        <v>0</v>
      </c>
      <c r="AO208">
        <v>1</v>
      </c>
      <c r="AP208">
        <v>1</v>
      </c>
      <c r="AQ208">
        <v>0</v>
      </c>
      <c r="AR208">
        <v>0</v>
      </c>
      <c r="AS208" t="s">
        <v>3</v>
      </c>
      <c r="AT208">
        <v>8.0000000000000004E-4</v>
      </c>
      <c r="AU208" t="s">
        <v>3</v>
      </c>
      <c r="AV208">
        <v>0</v>
      </c>
      <c r="AW208">
        <v>2</v>
      </c>
      <c r="AX208">
        <v>1473418097</v>
      </c>
      <c r="AY208">
        <v>1</v>
      </c>
      <c r="AZ208">
        <v>0</v>
      </c>
      <c r="BA208">
        <v>270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CV208">
        <v>0</v>
      </c>
      <c r="CW208">
        <v>0</v>
      </c>
      <c r="CX208">
        <f>ROUND(Y208*Source!I153,9)</f>
        <v>8.0000000000000004E-4</v>
      </c>
      <c r="CY208">
        <f t="shared" si="82"/>
        <v>78065.73</v>
      </c>
      <c r="CZ208">
        <f t="shared" si="83"/>
        <v>78065.73</v>
      </c>
      <c r="DA208">
        <f t="shared" si="84"/>
        <v>1</v>
      </c>
      <c r="DB208">
        <f t="shared" si="80"/>
        <v>62.45</v>
      </c>
      <c r="DC208">
        <f t="shared" si="81"/>
        <v>0</v>
      </c>
      <c r="DD208" t="s">
        <v>3</v>
      </c>
      <c r="DE208" t="s">
        <v>3</v>
      </c>
      <c r="DF208">
        <f t="shared" si="75"/>
        <v>62.45</v>
      </c>
      <c r="DG208">
        <f t="shared" si="76"/>
        <v>0</v>
      </c>
      <c r="DH208">
        <f t="shared" si="77"/>
        <v>0</v>
      </c>
      <c r="DI208">
        <f t="shared" si="78"/>
        <v>0</v>
      </c>
      <c r="DJ208">
        <f t="shared" si="85"/>
        <v>62.45</v>
      </c>
      <c r="DK208">
        <v>0</v>
      </c>
      <c r="DL208" t="s">
        <v>3</v>
      </c>
      <c r="DM208">
        <v>0</v>
      </c>
      <c r="DN208" t="s">
        <v>3</v>
      </c>
      <c r="DO208">
        <v>0</v>
      </c>
    </row>
    <row r="209" spans="1:119" x14ac:dyDescent="0.2">
      <c r="A209">
        <f>ROW(Source!A153)</f>
        <v>153</v>
      </c>
      <c r="B209">
        <v>1473083510</v>
      </c>
      <c r="C209">
        <v>1473084316</v>
      </c>
      <c r="D209">
        <v>1441822273</v>
      </c>
      <c r="E209">
        <v>15514512</v>
      </c>
      <c r="F209">
        <v>1</v>
      </c>
      <c r="G209">
        <v>15514512</v>
      </c>
      <c r="H209">
        <v>3</v>
      </c>
      <c r="I209" t="s">
        <v>476</v>
      </c>
      <c r="J209" t="s">
        <v>3</v>
      </c>
      <c r="K209" t="s">
        <v>478</v>
      </c>
      <c r="L209">
        <v>1348</v>
      </c>
      <c r="N209">
        <v>1009</v>
      </c>
      <c r="O209" t="s">
        <v>485</v>
      </c>
      <c r="P209" t="s">
        <v>485</v>
      </c>
      <c r="Q209">
        <v>1000</v>
      </c>
      <c r="W209">
        <v>0</v>
      </c>
      <c r="X209">
        <v>-1698336702</v>
      </c>
      <c r="Y209">
        <f t="shared" si="79"/>
        <v>2.4000000000000001E-4</v>
      </c>
      <c r="AA209">
        <v>94640</v>
      </c>
      <c r="AB209">
        <v>0</v>
      </c>
      <c r="AC209">
        <v>0</v>
      </c>
      <c r="AD209">
        <v>0</v>
      </c>
      <c r="AE209">
        <v>94640</v>
      </c>
      <c r="AF209">
        <v>0</v>
      </c>
      <c r="AG209">
        <v>0</v>
      </c>
      <c r="AH209">
        <v>0</v>
      </c>
      <c r="AI209">
        <v>1</v>
      </c>
      <c r="AJ209">
        <v>1</v>
      </c>
      <c r="AK209">
        <v>1</v>
      </c>
      <c r="AL209">
        <v>1</v>
      </c>
      <c r="AM209">
        <v>-2</v>
      </c>
      <c r="AN209">
        <v>0</v>
      </c>
      <c r="AO209">
        <v>1</v>
      </c>
      <c r="AP209">
        <v>1</v>
      </c>
      <c r="AQ209">
        <v>0</v>
      </c>
      <c r="AR209">
        <v>0</v>
      </c>
      <c r="AS209" t="s">
        <v>3</v>
      </c>
      <c r="AT209">
        <v>2.4000000000000001E-4</v>
      </c>
      <c r="AU209" t="s">
        <v>3</v>
      </c>
      <c r="AV209">
        <v>0</v>
      </c>
      <c r="AW209">
        <v>2</v>
      </c>
      <c r="AX209">
        <v>1473418099</v>
      </c>
      <c r="AY209">
        <v>1</v>
      </c>
      <c r="AZ209">
        <v>0</v>
      </c>
      <c r="BA209">
        <v>271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CV209">
        <v>0</v>
      </c>
      <c r="CW209">
        <v>0</v>
      </c>
      <c r="CX209">
        <f>ROUND(Y209*Source!I153,9)</f>
        <v>2.4000000000000001E-4</v>
      </c>
      <c r="CY209">
        <f t="shared" si="82"/>
        <v>94640</v>
      </c>
      <c r="CZ209">
        <f t="shared" si="83"/>
        <v>94640</v>
      </c>
      <c r="DA209">
        <f t="shared" si="84"/>
        <v>1</v>
      </c>
      <c r="DB209">
        <f t="shared" si="80"/>
        <v>22.71</v>
      </c>
      <c r="DC209">
        <f t="shared" si="81"/>
        <v>0</v>
      </c>
      <c r="DD209" t="s">
        <v>3</v>
      </c>
      <c r="DE209" t="s">
        <v>3</v>
      </c>
      <c r="DF209">
        <f t="shared" si="75"/>
        <v>22.71</v>
      </c>
      <c r="DG209">
        <f t="shared" si="76"/>
        <v>0</v>
      </c>
      <c r="DH209">
        <f t="shared" si="77"/>
        <v>0</v>
      </c>
      <c r="DI209">
        <f t="shared" si="78"/>
        <v>0</v>
      </c>
      <c r="DJ209">
        <f t="shared" si="85"/>
        <v>22.71</v>
      </c>
      <c r="DK209">
        <v>0</v>
      </c>
      <c r="DL209" t="s">
        <v>3</v>
      </c>
      <c r="DM209">
        <v>0</v>
      </c>
      <c r="DN209" t="s">
        <v>3</v>
      </c>
      <c r="DO209">
        <v>0</v>
      </c>
    </row>
    <row r="210" spans="1:119" x14ac:dyDescent="0.2">
      <c r="A210">
        <f>ROW(Source!A153)</f>
        <v>153</v>
      </c>
      <c r="B210">
        <v>1473083510</v>
      </c>
      <c r="C210">
        <v>1473084316</v>
      </c>
      <c r="D210">
        <v>1441850453</v>
      </c>
      <c r="E210">
        <v>1</v>
      </c>
      <c r="F210">
        <v>1</v>
      </c>
      <c r="G210">
        <v>15514512</v>
      </c>
      <c r="H210">
        <v>3</v>
      </c>
      <c r="I210" t="s">
        <v>516</v>
      </c>
      <c r="J210" t="s">
        <v>517</v>
      </c>
      <c r="K210" t="s">
        <v>518</v>
      </c>
      <c r="L210">
        <v>1348</v>
      </c>
      <c r="N210">
        <v>1009</v>
      </c>
      <c r="O210" t="s">
        <v>485</v>
      </c>
      <c r="P210" t="s">
        <v>485</v>
      </c>
      <c r="Q210">
        <v>1000</v>
      </c>
      <c r="W210">
        <v>0</v>
      </c>
      <c r="X210">
        <v>-1449669889</v>
      </c>
      <c r="Y210">
        <f t="shared" si="79"/>
        <v>8.9999999999999998E-4</v>
      </c>
      <c r="AA210">
        <v>178433.97</v>
      </c>
      <c r="AB210">
        <v>0</v>
      </c>
      <c r="AC210">
        <v>0</v>
      </c>
      <c r="AD210">
        <v>0</v>
      </c>
      <c r="AE210">
        <v>178433.97</v>
      </c>
      <c r="AF210">
        <v>0</v>
      </c>
      <c r="AG210">
        <v>0</v>
      </c>
      <c r="AH210">
        <v>0</v>
      </c>
      <c r="AI210">
        <v>1</v>
      </c>
      <c r="AJ210">
        <v>1</v>
      </c>
      <c r="AK210">
        <v>1</v>
      </c>
      <c r="AL210">
        <v>1</v>
      </c>
      <c r="AM210">
        <v>-2</v>
      </c>
      <c r="AN210">
        <v>0</v>
      </c>
      <c r="AO210">
        <v>1</v>
      </c>
      <c r="AP210">
        <v>1</v>
      </c>
      <c r="AQ210">
        <v>0</v>
      </c>
      <c r="AR210">
        <v>0</v>
      </c>
      <c r="AS210" t="s">
        <v>3</v>
      </c>
      <c r="AT210">
        <v>8.9999999999999998E-4</v>
      </c>
      <c r="AU210" t="s">
        <v>3</v>
      </c>
      <c r="AV210">
        <v>0</v>
      </c>
      <c r="AW210">
        <v>2</v>
      </c>
      <c r="AX210">
        <v>1473418098</v>
      </c>
      <c r="AY210">
        <v>1</v>
      </c>
      <c r="AZ210">
        <v>0</v>
      </c>
      <c r="BA210">
        <v>272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CV210">
        <v>0</v>
      </c>
      <c r="CW210">
        <v>0</v>
      </c>
      <c r="CX210">
        <f>ROUND(Y210*Source!I153,9)</f>
        <v>8.9999999999999998E-4</v>
      </c>
      <c r="CY210">
        <f t="shared" si="82"/>
        <v>178433.97</v>
      </c>
      <c r="CZ210">
        <f t="shared" si="83"/>
        <v>178433.97</v>
      </c>
      <c r="DA210">
        <f t="shared" si="84"/>
        <v>1</v>
      </c>
      <c r="DB210">
        <f t="shared" si="80"/>
        <v>160.59</v>
      </c>
      <c r="DC210">
        <f t="shared" si="81"/>
        <v>0</v>
      </c>
      <c r="DD210" t="s">
        <v>3</v>
      </c>
      <c r="DE210" t="s">
        <v>3</v>
      </c>
      <c r="DF210">
        <f t="shared" si="75"/>
        <v>160.59</v>
      </c>
      <c r="DG210">
        <f t="shared" si="76"/>
        <v>0</v>
      </c>
      <c r="DH210">
        <f t="shared" si="77"/>
        <v>0</v>
      </c>
      <c r="DI210">
        <f t="shared" si="78"/>
        <v>0</v>
      </c>
      <c r="DJ210">
        <f t="shared" si="85"/>
        <v>160.59</v>
      </c>
      <c r="DK210">
        <v>0</v>
      </c>
      <c r="DL210" t="s">
        <v>3</v>
      </c>
      <c r="DM210">
        <v>0</v>
      </c>
      <c r="DN210" t="s">
        <v>3</v>
      </c>
      <c r="DO210">
        <v>0</v>
      </c>
    </row>
    <row r="211" spans="1:119" x14ac:dyDescent="0.2">
      <c r="A211">
        <f>ROW(Source!A156)</f>
        <v>156</v>
      </c>
      <c r="B211">
        <v>1473083510</v>
      </c>
      <c r="C211">
        <v>1473084345</v>
      </c>
      <c r="D211">
        <v>1306222152</v>
      </c>
      <c r="E211">
        <v>37</v>
      </c>
      <c r="F211">
        <v>1</v>
      </c>
      <c r="G211">
        <v>15514512</v>
      </c>
      <c r="H211">
        <v>1</v>
      </c>
      <c r="I211" t="s">
        <v>457</v>
      </c>
      <c r="J211" t="s">
        <v>3</v>
      </c>
      <c r="K211" t="s">
        <v>458</v>
      </c>
      <c r="L211">
        <v>1191</v>
      </c>
      <c r="N211">
        <v>1013</v>
      </c>
      <c r="O211" t="s">
        <v>459</v>
      </c>
      <c r="P211" t="s">
        <v>459</v>
      </c>
      <c r="Q211">
        <v>1</v>
      </c>
      <c r="W211">
        <v>0</v>
      </c>
      <c r="X211">
        <v>476480486</v>
      </c>
      <c r="Y211">
        <f t="shared" si="79"/>
        <v>9.6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1</v>
      </c>
      <c r="AJ211">
        <v>1</v>
      </c>
      <c r="AK211">
        <v>1</v>
      </c>
      <c r="AL211">
        <v>1</v>
      </c>
      <c r="AM211">
        <v>-2</v>
      </c>
      <c r="AN211">
        <v>0</v>
      </c>
      <c r="AO211">
        <v>1</v>
      </c>
      <c r="AP211">
        <v>1</v>
      </c>
      <c r="AQ211">
        <v>0</v>
      </c>
      <c r="AR211">
        <v>0</v>
      </c>
      <c r="AS211" t="s">
        <v>3</v>
      </c>
      <c r="AT211">
        <v>9.6</v>
      </c>
      <c r="AU211" t="s">
        <v>3</v>
      </c>
      <c r="AV211">
        <v>1</v>
      </c>
      <c r="AW211">
        <v>2</v>
      </c>
      <c r="AX211">
        <v>1473418106</v>
      </c>
      <c r="AY211">
        <v>1</v>
      </c>
      <c r="AZ211">
        <v>0</v>
      </c>
      <c r="BA211">
        <v>279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CU211">
        <f>ROUND(AT211*Source!I156*AH211*AL211,2)</f>
        <v>0</v>
      </c>
      <c r="CV211">
        <f>ROUND(Y211*Source!I156,9)</f>
        <v>9.6</v>
      </c>
      <c r="CW211">
        <v>0</v>
      </c>
      <c r="CX211">
        <f>ROUND(Y211*Source!I156,9)</f>
        <v>9.6</v>
      </c>
      <c r="CY211">
        <f>AD211</f>
        <v>0</v>
      </c>
      <c r="CZ211">
        <f>AH211</f>
        <v>0</v>
      </c>
      <c r="DA211">
        <f>AL211</f>
        <v>1</v>
      </c>
      <c r="DB211">
        <f t="shared" si="80"/>
        <v>0</v>
      </c>
      <c r="DC211">
        <f t="shared" si="81"/>
        <v>0</v>
      </c>
      <c r="DD211" t="s">
        <v>3</v>
      </c>
      <c r="DE211" t="s">
        <v>3</v>
      </c>
      <c r="DF211">
        <f t="shared" si="75"/>
        <v>0</v>
      </c>
      <c r="DG211">
        <f t="shared" si="76"/>
        <v>0</v>
      </c>
      <c r="DH211">
        <f t="shared" si="77"/>
        <v>0</v>
      </c>
      <c r="DI211">
        <f t="shared" si="78"/>
        <v>0</v>
      </c>
      <c r="DJ211">
        <f>DI211</f>
        <v>0</v>
      </c>
      <c r="DK211">
        <v>0</v>
      </c>
      <c r="DL211" t="s">
        <v>3</v>
      </c>
      <c r="DM211">
        <v>0</v>
      </c>
      <c r="DN211" t="s">
        <v>3</v>
      </c>
      <c r="DO211">
        <v>0</v>
      </c>
    </row>
    <row r="212" spans="1:119" x14ac:dyDescent="0.2">
      <c r="A212">
        <f>ROW(Source!A156)</f>
        <v>156</v>
      </c>
      <c r="B212">
        <v>1473083510</v>
      </c>
      <c r="C212">
        <v>1473084345</v>
      </c>
      <c r="D212">
        <v>1306223898</v>
      </c>
      <c r="E212">
        <v>1</v>
      </c>
      <c r="F212">
        <v>1</v>
      </c>
      <c r="G212">
        <v>15514512</v>
      </c>
      <c r="H212">
        <v>2</v>
      </c>
      <c r="I212" t="s">
        <v>526</v>
      </c>
      <c r="J212" t="s">
        <v>527</v>
      </c>
      <c r="K212" t="s">
        <v>528</v>
      </c>
      <c r="L212">
        <v>1368</v>
      </c>
      <c r="N212">
        <v>1011</v>
      </c>
      <c r="O212" t="s">
        <v>463</v>
      </c>
      <c r="P212" t="s">
        <v>463</v>
      </c>
      <c r="Q212">
        <v>1</v>
      </c>
      <c r="W212">
        <v>0</v>
      </c>
      <c r="X212">
        <v>-1063987438</v>
      </c>
      <c r="Y212">
        <f t="shared" si="79"/>
        <v>2.23</v>
      </c>
      <c r="AA212">
        <v>0</v>
      </c>
      <c r="AB212">
        <v>7.3</v>
      </c>
      <c r="AC212">
        <v>0.14000000000000001</v>
      </c>
      <c r="AD212">
        <v>0</v>
      </c>
      <c r="AE212">
        <v>0</v>
      </c>
      <c r="AF212">
        <v>7.3</v>
      </c>
      <c r="AG212">
        <v>0.14000000000000001</v>
      </c>
      <c r="AH212">
        <v>0</v>
      </c>
      <c r="AI212">
        <v>1</v>
      </c>
      <c r="AJ212">
        <v>1</v>
      </c>
      <c r="AK212">
        <v>1</v>
      </c>
      <c r="AL212">
        <v>1</v>
      </c>
      <c r="AM212">
        <v>-2</v>
      </c>
      <c r="AN212">
        <v>0</v>
      </c>
      <c r="AO212">
        <v>1</v>
      </c>
      <c r="AP212">
        <v>1</v>
      </c>
      <c r="AQ212">
        <v>0</v>
      </c>
      <c r="AR212">
        <v>0</v>
      </c>
      <c r="AS212" t="s">
        <v>3</v>
      </c>
      <c r="AT212">
        <v>2.23</v>
      </c>
      <c r="AU212" t="s">
        <v>3</v>
      </c>
      <c r="AV212">
        <v>0</v>
      </c>
      <c r="AW212">
        <v>2</v>
      </c>
      <c r="AX212">
        <v>1473418107</v>
      </c>
      <c r="AY212">
        <v>2</v>
      </c>
      <c r="AZ212">
        <v>98304</v>
      </c>
      <c r="BA212">
        <v>280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CV212">
        <v>0</v>
      </c>
      <c r="CW212">
        <f>ROUND(Y212*Source!I156*DO212,9)</f>
        <v>0</v>
      </c>
      <c r="CX212">
        <f>ROUND(Y212*Source!I156,9)</f>
        <v>2.23</v>
      </c>
      <c r="CY212">
        <f>AB212</f>
        <v>7.3</v>
      </c>
      <c r="CZ212">
        <f>AF212</f>
        <v>7.3</v>
      </c>
      <c r="DA212">
        <f>AJ212</f>
        <v>1</v>
      </c>
      <c r="DB212">
        <f t="shared" si="80"/>
        <v>16.28</v>
      </c>
      <c r="DC212">
        <f t="shared" si="81"/>
        <v>0.31</v>
      </c>
      <c r="DD212" t="s">
        <v>3</v>
      </c>
      <c r="DE212" t="s">
        <v>3</v>
      </c>
      <c r="DF212">
        <f t="shared" si="75"/>
        <v>0</v>
      </c>
      <c r="DG212">
        <f t="shared" si="76"/>
        <v>16.28</v>
      </c>
      <c r="DH212">
        <f t="shared" si="77"/>
        <v>0.31</v>
      </c>
      <c r="DI212">
        <f t="shared" si="78"/>
        <v>0</v>
      </c>
      <c r="DJ212">
        <f>DG212</f>
        <v>16.28</v>
      </c>
      <c r="DK212">
        <v>0</v>
      </c>
      <c r="DL212" t="s">
        <v>3</v>
      </c>
      <c r="DM212">
        <v>0</v>
      </c>
      <c r="DN212" t="s">
        <v>3</v>
      </c>
      <c r="DO212">
        <v>0</v>
      </c>
    </row>
    <row r="213" spans="1:119" x14ac:dyDescent="0.2">
      <c r="A213">
        <f>ROW(Source!A156)</f>
        <v>156</v>
      </c>
      <c r="B213">
        <v>1473083510</v>
      </c>
      <c r="C213">
        <v>1473084345</v>
      </c>
      <c r="D213">
        <v>1306224024</v>
      </c>
      <c r="E213">
        <v>1</v>
      </c>
      <c r="F213">
        <v>1</v>
      </c>
      <c r="G213">
        <v>15514512</v>
      </c>
      <c r="H213">
        <v>2</v>
      </c>
      <c r="I213" t="s">
        <v>460</v>
      </c>
      <c r="J213" t="s">
        <v>529</v>
      </c>
      <c r="K213" t="s">
        <v>462</v>
      </c>
      <c r="L213">
        <v>1368</v>
      </c>
      <c r="N213">
        <v>1011</v>
      </c>
      <c r="O213" t="s">
        <v>463</v>
      </c>
      <c r="P213" t="s">
        <v>463</v>
      </c>
      <c r="Q213">
        <v>1</v>
      </c>
      <c r="W213">
        <v>0</v>
      </c>
      <c r="X213">
        <v>1391077869</v>
      </c>
      <c r="Y213">
        <f t="shared" si="79"/>
        <v>2.4500000000000002</v>
      </c>
      <c r="AA213">
        <v>0</v>
      </c>
      <c r="AB213">
        <v>1335.8</v>
      </c>
      <c r="AC213">
        <v>668.13</v>
      </c>
      <c r="AD213">
        <v>0</v>
      </c>
      <c r="AE213">
        <v>0</v>
      </c>
      <c r="AF213">
        <v>1335.8</v>
      </c>
      <c r="AG213">
        <v>668.13</v>
      </c>
      <c r="AH213">
        <v>0</v>
      </c>
      <c r="AI213">
        <v>1</v>
      </c>
      <c r="AJ213">
        <v>1</v>
      </c>
      <c r="AK213">
        <v>1</v>
      </c>
      <c r="AL213">
        <v>1</v>
      </c>
      <c r="AM213">
        <v>-2</v>
      </c>
      <c r="AN213">
        <v>0</v>
      </c>
      <c r="AO213">
        <v>1</v>
      </c>
      <c r="AP213">
        <v>1</v>
      </c>
      <c r="AQ213">
        <v>0</v>
      </c>
      <c r="AR213">
        <v>0</v>
      </c>
      <c r="AS213" t="s">
        <v>3</v>
      </c>
      <c r="AT213">
        <v>2.4500000000000002</v>
      </c>
      <c r="AU213" t="s">
        <v>3</v>
      </c>
      <c r="AV213">
        <v>0</v>
      </c>
      <c r="AW213">
        <v>2</v>
      </c>
      <c r="AX213">
        <v>1473418108</v>
      </c>
      <c r="AY213">
        <v>2</v>
      </c>
      <c r="AZ213">
        <v>98304</v>
      </c>
      <c r="BA213">
        <v>281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CV213">
        <v>0</v>
      </c>
      <c r="CW213">
        <f>ROUND(Y213*Source!I156*DO213,9)</f>
        <v>0</v>
      </c>
      <c r="CX213">
        <f>ROUND(Y213*Source!I156,9)</f>
        <v>2.4500000000000002</v>
      </c>
      <c r="CY213">
        <f>AB213</f>
        <v>1335.8</v>
      </c>
      <c r="CZ213">
        <f>AF213</f>
        <v>1335.8</v>
      </c>
      <c r="DA213">
        <f>AJ213</f>
        <v>1</v>
      </c>
      <c r="DB213">
        <f t="shared" si="80"/>
        <v>3272.71</v>
      </c>
      <c r="DC213">
        <f t="shared" si="81"/>
        <v>1636.92</v>
      </c>
      <c r="DD213" t="s">
        <v>3</v>
      </c>
      <c r="DE213" t="s">
        <v>3</v>
      </c>
      <c r="DF213">
        <f t="shared" si="75"/>
        <v>0</v>
      </c>
      <c r="DG213">
        <f t="shared" si="76"/>
        <v>3272.71</v>
      </c>
      <c r="DH213">
        <f t="shared" si="77"/>
        <v>1636.92</v>
      </c>
      <c r="DI213">
        <f t="shared" si="78"/>
        <v>0</v>
      </c>
      <c r="DJ213">
        <f>DG213</f>
        <v>3272.71</v>
      </c>
      <c r="DK213">
        <v>0</v>
      </c>
      <c r="DL213" t="s">
        <v>3</v>
      </c>
      <c r="DM213">
        <v>0</v>
      </c>
      <c r="DN213" t="s">
        <v>3</v>
      </c>
      <c r="DO213">
        <v>0</v>
      </c>
    </row>
    <row r="214" spans="1:119" x14ac:dyDescent="0.2">
      <c r="A214">
        <f>ROW(Source!A156)</f>
        <v>156</v>
      </c>
      <c r="B214">
        <v>1473083510</v>
      </c>
      <c r="C214">
        <v>1473084345</v>
      </c>
      <c r="D214">
        <v>1306226163</v>
      </c>
      <c r="E214">
        <v>1</v>
      </c>
      <c r="F214">
        <v>1</v>
      </c>
      <c r="G214">
        <v>15514512</v>
      </c>
      <c r="H214">
        <v>3</v>
      </c>
      <c r="I214" t="s">
        <v>530</v>
      </c>
      <c r="J214" t="s">
        <v>531</v>
      </c>
      <c r="K214" t="s">
        <v>532</v>
      </c>
      <c r="L214">
        <v>1346</v>
      </c>
      <c r="N214">
        <v>1009</v>
      </c>
      <c r="O214" t="s">
        <v>467</v>
      </c>
      <c r="P214" t="s">
        <v>467</v>
      </c>
      <c r="Q214">
        <v>1</v>
      </c>
      <c r="W214">
        <v>0</v>
      </c>
      <c r="X214">
        <v>-166253626</v>
      </c>
      <c r="Y214">
        <f t="shared" si="79"/>
        <v>0.32</v>
      </c>
      <c r="AA214">
        <v>1017.45</v>
      </c>
      <c r="AB214">
        <v>0</v>
      </c>
      <c r="AC214">
        <v>0</v>
      </c>
      <c r="AD214">
        <v>0</v>
      </c>
      <c r="AE214">
        <v>1017.45</v>
      </c>
      <c r="AF214">
        <v>0</v>
      </c>
      <c r="AG214">
        <v>0</v>
      </c>
      <c r="AH214">
        <v>0</v>
      </c>
      <c r="AI214">
        <v>1</v>
      </c>
      <c r="AJ214">
        <v>1</v>
      </c>
      <c r="AK214">
        <v>1</v>
      </c>
      <c r="AL214">
        <v>1</v>
      </c>
      <c r="AM214">
        <v>-2</v>
      </c>
      <c r="AN214">
        <v>0</v>
      </c>
      <c r="AO214">
        <v>1</v>
      </c>
      <c r="AP214">
        <v>1</v>
      </c>
      <c r="AQ214">
        <v>0</v>
      </c>
      <c r="AR214">
        <v>0</v>
      </c>
      <c r="AS214" t="s">
        <v>3</v>
      </c>
      <c r="AT214">
        <v>0.32</v>
      </c>
      <c r="AU214" t="s">
        <v>3</v>
      </c>
      <c r="AV214">
        <v>0</v>
      </c>
      <c r="AW214">
        <v>2</v>
      </c>
      <c r="AX214">
        <v>1473418109</v>
      </c>
      <c r="AY214">
        <v>2</v>
      </c>
      <c r="AZ214">
        <v>16384</v>
      </c>
      <c r="BA214">
        <v>282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CV214">
        <v>0</v>
      </c>
      <c r="CW214">
        <v>0</v>
      </c>
      <c r="CX214">
        <f>ROUND(Y214*Source!I156,9)</f>
        <v>0.32</v>
      </c>
      <c r="CY214">
        <f>AA214</f>
        <v>1017.45</v>
      </c>
      <c r="CZ214">
        <f>AE214</f>
        <v>1017.45</v>
      </c>
      <c r="DA214">
        <f>AI214</f>
        <v>1</v>
      </c>
      <c r="DB214">
        <f t="shared" si="80"/>
        <v>325.58</v>
      </c>
      <c r="DC214">
        <f t="shared" si="81"/>
        <v>0</v>
      </c>
      <c r="DD214" t="s">
        <v>3</v>
      </c>
      <c r="DE214" t="s">
        <v>3</v>
      </c>
      <c r="DF214">
        <f t="shared" si="75"/>
        <v>325.58</v>
      </c>
      <c r="DG214">
        <f t="shared" si="76"/>
        <v>0</v>
      </c>
      <c r="DH214">
        <f t="shared" si="77"/>
        <v>0</v>
      </c>
      <c r="DI214">
        <f t="shared" si="78"/>
        <v>0</v>
      </c>
      <c r="DJ214">
        <f>DF214</f>
        <v>325.58</v>
      </c>
      <c r="DK214">
        <v>0</v>
      </c>
      <c r="DL214" t="s">
        <v>3</v>
      </c>
      <c r="DM214">
        <v>0</v>
      </c>
      <c r="DN214" t="s">
        <v>3</v>
      </c>
      <c r="DO214">
        <v>0</v>
      </c>
    </row>
    <row r="215" spans="1:119" x14ac:dyDescent="0.2">
      <c r="A215">
        <f>ROW(Source!A160)</f>
        <v>160</v>
      </c>
      <c r="B215">
        <v>1473083510</v>
      </c>
      <c r="C215">
        <v>1473084367</v>
      </c>
      <c r="D215">
        <v>1441819193</v>
      </c>
      <c r="E215">
        <v>15514512</v>
      </c>
      <c r="F215">
        <v>1</v>
      </c>
      <c r="G215">
        <v>15514512</v>
      </c>
      <c r="H215">
        <v>1</v>
      </c>
      <c r="I215" t="s">
        <v>457</v>
      </c>
      <c r="J215" t="s">
        <v>3</v>
      </c>
      <c r="K215" t="s">
        <v>458</v>
      </c>
      <c r="L215">
        <v>1191</v>
      </c>
      <c r="N215">
        <v>1013</v>
      </c>
      <c r="O215" t="s">
        <v>459</v>
      </c>
      <c r="P215" t="s">
        <v>459</v>
      </c>
      <c r="Q215">
        <v>1</v>
      </c>
      <c r="W215">
        <v>0</v>
      </c>
      <c r="X215">
        <v>476480486</v>
      </c>
      <c r="Y215">
        <f t="shared" si="79"/>
        <v>36.1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1</v>
      </c>
      <c r="AJ215">
        <v>1</v>
      </c>
      <c r="AK215">
        <v>1</v>
      </c>
      <c r="AL215">
        <v>1</v>
      </c>
      <c r="AM215">
        <v>-2</v>
      </c>
      <c r="AN215">
        <v>0</v>
      </c>
      <c r="AO215">
        <v>1</v>
      </c>
      <c r="AP215">
        <v>1</v>
      </c>
      <c r="AQ215">
        <v>0</v>
      </c>
      <c r="AR215">
        <v>0</v>
      </c>
      <c r="AS215" t="s">
        <v>3</v>
      </c>
      <c r="AT215">
        <v>36.1</v>
      </c>
      <c r="AU215" t="s">
        <v>3</v>
      </c>
      <c r="AV215">
        <v>1</v>
      </c>
      <c r="AW215">
        <v>2</v>
      </c>
      <c r="AX215">
        <v>1473418184</v>
      </c>
      <c r="AY215">
        <v>1</v>
      </c>
      <c r="AZ215">
        <v>0</v>
      </c>
      <c r="BA215">
        <v>293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CU215">
        <f>ROUND(AT215*Source!I160*AH215*AL215,2)</f>
        <v>0</v>
      </c>
      <c r="CV215">
        <f>ROUND(Y215*Source!I160,9)</f>
        <v>36.1</v>
      </c>
      <c r="CW215">
        <v>0</v>
      </c>
      <c r="CX215">
        <f>ROUND(Y215*Source!I160,9)</f>
        <v>36.1</v>
      </c>
      <c r="CY215">
        <f>AD215</f>
        <v>0</v>
      </c>
      <c r="CZ215">
        <f>AH215</f>
        <v>0</v>
      </c>
      <c r="DA215">
        <f>AL215</f>
        <v>1</v>
      </c>
      <c r="DB215">
        <f t="shared" si="80"/>
        <v>0</v>
      </c>
      <c r="DC215">
        <f t="shared" si="81"/>
        <v>0</v>
      </c>
      <c r="DD215" t="s">
        <v>3</v>
      </c>
      <c r="DE215" t="s">
        <v>3</v>
      </c>
      <c r="DF215">
        <f t="shared" si="75"/>
        <v>0</v>
      </c>
      <c r="DG215">
        <f t="shared" si="76"/>
        <v>0</v>
      </c>
      <c r="DH215">
        <f t="shared" si="77"/>
        <v>0</v>
      </c>
      <c r="DI215">
        <f t="shared" si="78"/>
        <v>0</v>
      </c>
      <c r="DJ215">
        <f>DI215</f>
        <v>0</v>
      </c>
      <c r="DK215">
        <v>0</v>
      </c>
      <c r="DL215" t="s">
        <v>3</v>
      </c>
      <c r="DM215">
        <v>0</v>
      </c>
      <c r="DN215" t="s">
        <v>3</v>
      </c>
      <c r="DO215">
        <v>0</v>
      </c>
    </row>
    <row r="216" spans="1:119" x14ac:dyDescent="0.2">
      <c r="A216">
        <f>ROW(Source!A160)</f>
        <v>160</v>
      </c>
      <c r="B216">
        <v>1473083510</v>
      </c>
      <c r="C216">
        <v>1473084367</v>
      </c>
      <c r="D216">
        <v>1441835475</v>
      </c>
      <c r="E216">
        <v>1</v>
      </c>
      <c r="F216">
        <v>1</v>
      </c>
      <c r="G216">
        <v>15514512</v>
      </c>
      <c r="H216">
        <v>3</v>
      </c>
      <c r="I216" t="s">
        <v>482</v>
      </c>
      <c r="J216" t="s">
        <v>483</v>
      </c>
      <c r="K216" t="s">
        <v>484</v>
      </c>
      <c r="L216">
        <v>1348</v>
      </c>
      <c r="N216">
        <v>1009</v>
      </c>
      <c r="O216" t="s">
        <v>485</v>
      </c>
      <c r="P216" t="s">
        <v>485</v>
      </c>
      <c r="Q216">
        <v>1000</v>
      </c>
      <c r="W216">
        <v>0</v>
      </c>
      <c r="X216">
        <v>438248051</v>
      </c>
      <c r="Y216">
        <f t="shared" si="79"/>
        <v>2.9999999999999997E-4</v>
      </c>
      <c r="AA216">
        <v>155908.07999999999</v>
      </c>
      <c r="AB216">
        <v>0</v>
      </c>
      <c r="AC216">
        <v>0</v>
      </c>
      <c r="AD216">
        <v>0</v>
      </c>
      <c r="AE216">
        <v>155908.07999999999</v>
      </c>
      <c r="AF216">
        <v>0</v>
      </c>
      <c r="AG216">
        <v>0</v>
      </c>
      <c r="AH216">
        <v>0</v>
      </c>
      <c r="AI216">
        <v>1</v>
      </c>
      <c r="AJ216">
        <v>1</v>
      </c>
      <c r="AK216">
        <v>1</v>
      </c>
      <c r="AL216">
        <v>1</v>
      </c>
      <c r="AM216">
        <v>-2</v>
      </c>
      <c r="AN216">
        <v>0</v>
      </c>
      <c r="AO216">
        <v>1</v>
      </c>
      <c r="AP216">
        <v>1</v>
      </c>
      <c r="AQ216">
        <v>0</v>
      </c>
      <c r="AR216">
        <v>0</v>
      </c>
      <c r="AS216" t="s">
        <v>3</v>
      </c>
      <c r="AT216">
        <v>2.9999999999999997E-4</v>
      </c>
      <c r="AU216" t="s">
        <v>3</v>
      </c>
      <c r="AV216">
        <v>0</v>
      </c>
      <c r="AW216">
        <v>2</v>
      </c>
      <c r="AX216">
        <v>1473418185</v>
      </c>
      <c r="AY216">
        <v>1</v>
      </c>
      <c r="AZ216">
        <v>0</v>
      </c>
      <c r="BA216">
        <v>294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CV216">
        <v>0</v>
      </c>
      <c r="CW216">
        <v>0</v>
      </c>
      <c r="CX216">
        <f>ROUND(Y216*Source!I160,9)</f>
        <v>2.9999999999999997E-4</v>
      </c>
      <c r="CY216">
        <f t="shared" ref="CY216:CY224" si="86">AA216</f>
        <v>155908.07999999999</v>
      </c>
      <c r="CZ216">
        <f t="shared" ref="CZ216:CZ224" si="87">AE216</f>
        <v>155908.07999999999</v>
      </c>
      <c r="DA216">
        <f t="shared" ref="DA216:DA224" si="88">AI216</f>
        <v>1</v>
      </c>
      <c r="DB216">
        <f t="shared" si="80"/>
        <v>46.77</v>
      </c>
      <c r="DC216">
        <f t="shared" si="81"/>
        <v>0</v>
      </c>
      <c r="DD216" t="s">
        <v>3</v>
      </c>
      <c r="DE216" t="s">
        <v>3</v>
      </c>
      <c r="DF216">
        <f t="shared" si="75"/>
        <v>46.77</v>
      </c>
      <c r="DG216">
        <f t="shared" si="76"/>
        <v>0</v>
      </c>
      <c r="DH216">
        <f t="shared" si="77"/>
        <v>0</v>
      </c>
      <c r="DI216">
        <f t="shared" si="78"/>
        <v>0</v>
      </c>
      <c r="DJ216">
        <f t="shared" ref="DJ216:DJ224" si="89">DF216</f>
        <v>46.77</v>
      </c>
      <c r="DK216">
        <v>0</v>
      </c>
      <c r="DL216" t="s">
        <v>3</v>
      </c>
      <c r="DM216">
        <v>0</v>
      </c>
      <c r="DN216" t="s">
        <v>3</v>
      </c>
      <c r="DO216">
        <v>0</v>
      </c>
    </row>
    <row r="217" spans="1:119" x14ac:dyDescent="0.2">
      <c r="A217">
        <f>ROW(Source!A160)</f>
        <v>160</v>
      </c>
      <c r="B217">
        <v>1473083510</v>
      </c>
      <c r="C217">
        <v>1473084367</v>
      </c>
      <c r="D217">
        <v>1441835549</v>
      </c>
      <c r="E217">
        <v>1</v>
      </c>
      <c r="F217">
        <v>1</v>
      </c>
      <c r="G217">
        <v>15514512</v>
      </c>
      <c r="H217">
        <v>3</v>
      </c>
      <c r="I217" t="s">
        <v>486</v>
      </c>
      <c r="J217" t="s">
        <v>487</v>
      </c>
      <c r="K217" t="s">
        <v>488</v>
      </c>
      <c r="L217">
        <v>1348</v>
      </c>
      <c r="N217">
        <v>1009</v>
      </c>
      <c r="O217" t="s">
        <v>485</v>
      </c>
      <c r="P217" t="s">
        <v>485</v>
      </c>
      <c r="Q217">
        <v>1000</v>
      </c>
      <c r="W217">
        <v>0</v>
      </c>
      <c r="X217">
        <v>-2009451208</v>
      </c>
      <c r="Y217">
        <f t="shared" si="79"/>
        <v>1E-4</v>
      </c>
      <c r="AA217">
        <v>194655.19</v>
      </c>
      <c r="AB217">
        <v>0</v>
      </c>
      <c r="AC217">
        <v>0</v>
      </c>
      <c r="AD217">
        <v>0</v>
      </c>
      <c r="AE217">
        <v>194655.19</v>
      </c>
      <c r="AF217">
        <v>0</v>
      </c>
      <c r="AG217">
        <v>0</v>
      </c>
      <c r="AH217">
        <v>0</v>
      </c>
      <c r="AI217">
        <v>1</v>
      </c>
      <c r="AJ217">
        <v>1</v>
      </c>
      <c r="AK217">
        <v>1</v>
      </c>
      <c r="AL217">
        <v>1</v>
      </c>
      <c r="AM217">
        <v>-2</v>
      </c>
      <c r="AN217">
        <v>0</v>
      </c>
      <c r="AO217">
        <v>1</v>
      </c>
      <c r="AP217">
        <v>1</v>
      </c>
      <c r="AQ217">
        <v>0</v>
      </c>
      <c r="AR217">
        <v>0</v>
      </c>
      <c r="AS217" t="s">
        <v>3</v>
      </c>
      <c r="AT217">
        <v>1E-4</v>
      </c>
      <c r="AU217" t="s">
        <v>3</v>
      </c>
      <c r="AV217">
        <v>0</v>
      </c>
      <c r="AW217">
        <v>2</v>
      </c>
      <c r="AX217">
        <v>1473418186</v>
      </c>
      <c r="AY217">
        <v>1</v>
      </c>
      <c r="AZ217">
        <v>0</v>
      </c>
      <c r="BA217">
        <v>295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CV217">
        <v>0</v>
      </c>
      <c r="CW217">
        <v>0</v>
      </c>
      <c r="CX217">
        <f>ROUND(Y217*Source!I160,9)</f>
        <v>1E-4</v>
      </c>
      <c r="CY217">
        <f t="shared" si="86"/>
        <v>194655.19</v>
      </c>
      <c r="CZ217">
        <f t="shared" si="87"/>
        <v>194655.19</v>
      </c>
      <c r="DA217">
        <f t="shared" si="88"/>
        <v>1</v>
      </c>
      <c r="DB217">
        <f t="shared" si="80"/>
        <v>19.47</v>
      </c>
      <c r="DC217">
        <f t="shared" si="81"/>
        <v>0</v>
      </c>
      <c r="DD217" t="s">
        <v>3</v>
      </c>
      <c r="DE217" t="s">
        <v>3</v>
      </c>
      <c r="DF217">
        <f t="shared" si="75"/>
        <v>19.47</v>
      </c>
      <c r="DG217">
        <f t="shared" si="76"/>
        <v>0</v>
      </c>
      <c r="DH217">
        <f t="shared" si="77"/>
        <v>0</v>
      </c>
      <c r="DI217">
        <f t="shared" si="78"/>
        <v>0</v>
      </c>
      <c r="DJ217">
        <f t="shared" si="89"/>
        <v>19.47</v>
      </c>
      <c r="DK217">
        <v>0</v>
      </c>
      <c r="DL217" t="s">
        <v>3</v>
      </c>
      <c r="DM217">
        <v>0</v>
      </c>
      <c r="DN217" t="s">
        <v>3</v>
      </c>
      <c r="DO217">
        <v>0</v>
      </c>
    </row>
    <row r="218" spans="1:119" x14ac:dyDescent="0.2">
      <c r="A218">
        <f>ROW(Source!A160)</f>
        <v>160</v>
      </c>
      <c r="B218">
        <v>1473083510</v>
      </c>
      <c r="C218">
        <v>1473084367</v>
      </c>
      <c r="D218">
        <v>1441836250</v>
      </c>
      <c r="E218">
        <v>1</v>
      </c>
      <c r="F218">
        <v>1</v>
      </c>
      <c r="G218">
        <v>15514512</v>
      </c>
      <c r="H218">
        <v>3</v>
      </c>
      <c r="I218" t="s">
        <v>522</v>
      </c>
      <c r="J218" t="s">
        <v>523</v>
      </c>
      <c r="K218" t="s">
        <v>524</v>
      </c>
      <c r="L218">
        <v>1327</v>
      </c>
      <c r="N218">
        <v>1005</v>
      </c>
      <c r="O218" t="s">
        <v>525</v>
      </c>
      <c r="P218" t="s">
        <v>525</v>
      </c>
      <c r="Q218">
        <v>1</v>
      </c>
      <c r="W218">
        <v>0</v>
      </c>
      <c r="X218">
        <v>1447035648</v>
      </c>
      <c r="Y218">
        <f t="shared" si="79"/>
        <v>1.1000000000000001</v>
      </c>
      <c r="AA218">
        <v>149.25</v>
      </c>
      <c r="AB218">
        <v>0</v>
      </c>
      <c r="AC218">
        <v>0</v>
      </c>
      <c r="AD218">
        <v>0</v>
      </c>
      <c r="AE218">
        <v>149.25</v>
      </c>
      <c r="AF218">
        <v>0</v>
      </c>
      <c r="AG218">
        <v>0</v>
      </c>
      <c r="AH218">
        <v>0</v>
      </c>
      <c r="AI218">
        <v>1</v>
      </c>
      <c r="AJ218">
        <v>1</v>
      </c>
      <c r="AK218">
        <v>1</v>
      </c>
      <c r="AL218">
        <v>1</v>
      </c>
      <c r="AM218">
        <v>-2</v>
      </c>
      <c r="AN218">
        <v>0</v>
      </c>
      <c r="AO218">
        <v>1</v>
      </c>
      <c r="AP218">
        <v>1</v>
      </c>
      <c r="AQ218">
        <v>0</v>
      </c>
      <c r="AR218">
        <v>0</v>
      </c>
      <c r="AS218" t="s">
        <v>3</v>
      </c>
      <c r="AT218">
        <v>1.1000000000000001</v>
      </c>
      <c r="AU218" t="s">
        <v>3</v>
      </c>
      <c r="AV218">
        <v>0</v>
      </c>
      <c r="AW218">
        <v>2</v>
      </c>
      <c r="AX218">
        <v>1473418187</v>
      </c>
      <c r="AY218">
        <v>1</v>
      </c>
      <c r="AZ218">
        <v>0</v>
      </c>
      <c r="BA218">
        <v>296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0</v>
      </c>
      <c r="CV218">
        <v>0</v>
      </c>
      <c r="CW218">
        <v>0</v>
      </c>
      <c r="CX218">
        <f>ROUND(Y218*Source!I160,9)</f>
        <v>1.1000000000000001</v>
      </c>
      <c r="CY218">
        <f t="shared" si="86"/>
        <v>149.25</v>
      </c>
      <c r="CZ218">
        <f t="shared" si="87"/>
        <v>149.25</v>
      </c>
      <c r="DA218">
        <f t="shared" si="88"/>
        <v>1</v>
      </c>
      <c r="DB218">
        <f t="shared" si="80"/>
        <v>164.18</v>
      </c>
      <c r="DC218">
        <f t="shared" si="81"/>
        <v>0</v>
      </c>
      <c r="DD218" t="s">
        <v>3</v>
      </c>
      <c r="DE218" t="s">
        <v>3</v>
      </c>
      <c r="DF218">
        <f t="shared" si="75"/>
        <v>164.18</v>
      </c>
      <c r="DG218">
        <f t="shared" si="76"/>
        <v>0</v>
      </c>
      <c r="DH218">
        <f t="shared" si="77"/>
        <v>0</v>
      </c>
      <c r="DI218">
        <f t="shared" si="78"/>
        <v>0</v>
      </c>
      <c r="DJ218">
        <f t="shared" si="89"/>
        <v>164.18</v>
      </c>
      <c r="DK218">
        <v>0</v>
      </c>
      <c r="DL218" t="s">
        <v>3</v>
      </c>
      <c r="DM218">
        <v>0</v>
      </c>
      <c r="DN218" t="s">
        <v>3</v>
      </c>
      <c r="DO218">
        <v>0</v>
      </c>
    </row>
    <row r="219" spans="1:119" x14ac:dyDescent="0.2">
      <c r="A219">
        <f>ROW(Source!A160)</f>
        <v>160</v>
      </c>
      <c r="B219">
        <v>1473083510</v>
      </c>
      <c r="C219">
        <v>1473084367</v>
      </c>
      <c r="D219">
        <v>1441834635</v>
      </c>
      <c r="E219">
        <v>1</v>
      </c>
      <c r="F219">
        <v>1</v>
      </c>
      <c r="G219">
        <v>15514512</v>
      </c>
      <c r="H219">
        <v>3</v>
      </c>
      <c r="I219" t="s">
        <v>498</v>
      </c>
      <c r="J219" t="s">
        <v>499</v>
      </c>
      <c r="K219" t="s">
        <v>500</v>
      </c>
      <c r="L219">
        <v>1339</v>
      </c>
      <c r="N219">
        <v>1007</v>
      </c>
      <c r="O219" t="s">
        <v>105</v>
      </c>
      <c r="P219" t="s">
        <v>105</v>
      </c>
      <c r="Q219">
        <v>1</v>
      </c>
      <c r="W219">
        <v>0</v>
      </c>
      <c r="X219">
        <v>-389859187</v>
      </c>
      <c r="Y219">
        <f t="shared" si="79"/>
        <v>0.5</v>
      </c>
      <c r="AA219">
        <v>103.4</v>
      </c>
      <c r="AB219">
        <v>0</v>
      </c>
      <c r="AC219">
        <v>0</v>
      </c>
      <c r="AD219">
        <v>0</v>
      </c>
      <c r="AE219">
        <v>103.4</v>
      </c>
      <c r="AF219">
        <v>0</v>
      </c>
      <c r="AG219">
        <v>0</v>
      </c>
      <c r="AH219">
        <v>0</v>
      </c>
      <c r="AI219">
        <v>1</v>
      </c>
      <c r="AJ219">
        <v>1</v>
      </c>
      <c r="AK219">
        <v>1</v>
      </c>
      <c r="AL219">
        <v>1</v>
      </c>
      <c r="AM219">
        <v>-2</v>
      </c>
      <c r="AN219">
        <v>0</v>
      </c>
      <c r="AO219">
        <v>1</v>
      </c>
      <c r="AP219">
        <v>1</v>
      </c>
      <c r="AQ219">
        <v>0</v>
      </c>
      <c r="AR219">
        <v>0</v>
      </c>
      <c r="AS219" t="s">
        <v>3</v>
      </c>
      <c r="AT219">
        <v>0.5</v>
      </c>
      <c r="AU219" t="s">
        <v>3</v>
      </c>
      <c r="AV219">
        <v>0</v>
      </c>
      <c r="AW219">
        <v>2</v>
      </c>
      <c r="AX219">
        <v>1473418188</v>
      </c>
      <c r="AY219">
        <v>1</v>
      </c>
      <c r="AZ219">
        <v>0</v>
      </c>
      <c r="BA219">
        <v>297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CV219">
        <v>0</v>
      </c>
      <c r="CW219">
        <v>0</v>
      </c>
      <c r="CX219">
        <f>ROUND(Y219*Source!I160,9)</f>
        <v>0.5</v>
      </c>
      <c r="CY219">
        <f t="shared" si="86"/>
        <v>103.4</v>
      </c>
      <c r="CZ219">
        <f t="shared" si="87"/>
        <v>103.4</v>
      </c>
      <c r="DA219">
        <f t="shared" si="88"/>
        <v>1</v>
      </c>
      <c r="DB219">
        <f t="shared" si="80"/>
        <v>51.7</v>
      </c>
      <c r="DC219">
        <f t="shared" si="81"/>
        <v>0</v>
      </c>
      <c r="DD219" t="s">
        <v>3</v>
      </c>
      <c r="DE219" t="s">
        <v>3</v>
      </c>
      <c r="DF219">
        <f t="shared" si="75"/>
        <v>51.7</v>
      </c>
      <c r="DG219">
        <f t="shared" si="76"/>
        <v>0</v>
      </c>
      <c r="DH219">
        <f t="shared" si="77"/>
        <v>0</v>
      </c>
      <c r="DI219">
        <f t="shared" si="78"/>
        <v>0</v>
      </c>
      <c r="DJ219">
        <f t="shared" si="89"/>
        <v>51.7</v>
      </c>
      <c r="DK219">
        <v>0</v>
      </c>
      <c r="DL219" t="s">
        <v>3</v>
      </c>
      <c r="DM219">
        <v>0</v>
      </c>
      <c r="DN219" t="s">
        <v>3</v>
      </c>
      <c r="DO219">
        <v>0</v>
      </c>
    </row>
    <row r="220" spans="1:119" x14ac:dyDescent="0.2">
      <c r="A220">
        <f>ROW(Source!A160)</f>
        <v>160</v>
      </c>
      <c r="B220">
        <v>1473083510</v>
      </c>
      <c r="C220">
        <v>1473084367</v>
      </c>
      <c r="D220">
        <v>1441834627</v>
      </c>
      <c r="E220">
        <v>1</v>
      </c>
      <c r="F220">
        <v>1</v>
      </c>
      <c r="G220">
        <v>15514512</v>
      </c>
      <c r="H220">
        <v>3</v>
      </c>
      <c r="I220" t="s">
        <v>501</v>
      </c>
      <c r="J220" t="s">
        <v>502</v>
      </c>
      <c r="K220" t="s">
        <v>503</v>
      </c>
      <c r="L220">
        <v>1339</v>
      </c>
      <c r="N220">
        <v>1007</v>
      </c>
      <c r="O220" t="s">
        <v>105</v>
      </c>
      <c r="P220" t="s">
        <v>105</v>
      </c>
      <c r="Q220">
        <v>1</v>
      </c>
      <c r="W220">
        <v>0</v>
      </c>
      <c r="X220">
        <v>709656040</v>
      </c>
      <c r="Y220">
        <f t="shared" si="79"/>
        <v>0.3</v>
      </c>
      <c r="AA220">
        <v>875.46</v>
      </c>
      <c r="AB220">
        <v>0</v>
      </c>
      <c r="AC220">
        <v>0</v>
      </c>
      <c r="AD220">
        <v>0</v>
      </c>
      <c r="AE220">
        <v>875.46</v>
      </c>
      <c r="AF220">
        <v>0</v>
      </c>
      <c r="AG220">
        <v>0</v>
      </c>
      <c r="AH220">
        <v>0</v>
      </c>
      <c r="AI220">
        <v>1</v>
      </c>
      <c r="AJ220">
        <v>1</v>
      </c>
      <c r="AK220">
        <v>1</v>
      </c>
      <c r="AL220">
        <v>1</v>
      </c>
      <c r="AM220">
        <v>-2</v>
      </c>
      <c r="AN220">
        <v>0</v>
      </c>
      <c r="AO220">
        <v>1</v>
      </c>
      <c r="AP220">
        <v>1</v>
      </c>
      <c r="AQ220">
        <v>0</v>
      </c>
      <c r="AR220">
        <v>0</v>
      </c>
      <c r="AS220" t="s">
        <v>3</v>
      </c>
      <c r="AT220">
        <v>0.3</v>
      </c>
      <c r="AU220" t="s">
        <v>3</v>
      </c>
      <c r="AV220">
        <v>0</v>
      </c>
      <c r="AW220">
        <v>2</v>
      </c>
      <c r="AX220">
        <v>1473418189</v>
      </c>
      <c r="AY220">
        <v>1</v>
      </c>
      <c r="AZ220">
        <v>0</v>
      </c>
      <c r="BA220">
        <v>298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CV220">
        <v>0</v>
      </c>
      <c r="CW220">
        <v>0</v>
      </c>
      <c r="CX220">
        <f>ROUND(Y220*Source!I160,9)</f>
        <v>0.3</v>
      </c>
      <c r="CY220">
        <f t="shared" si="86"/>
        <v>875.46</v>
      </c>
      <c r="CZ220">
        <f t="shared" si="87"/>
        <v>875.46</v>
      </c>
      <c r="DA220">
        <f t="shared" si="88"/>
        <v>1</v>
      </c>
      <c r="DB220">
        <f t="shared" si="80"/>
        <v>262.64</v>
      </c>
      <c r="DC220">
        <f t="shared" si="81"/>
        <v>0</v>
      </c>
      <c r="DD220" t="s">
        <v>3</v>
      </c>
      <c r="DE220" t="s">
        <v>3</v>
      </c>
      <c r="DF220">
        <f t="shared" si="75"/>
        <v>262.64</v>
      </c>
      <c r="DG220">
        <f t="shared" si="76"/>
        <v>0</v>
      </c>
      <c r="DH220">
        <f t="shared" si="77"/>
        <v>0</v>
      </c>
      <c r="DI220">
        <f t="shared" si="78"/>
        <v>0</v>
      </c>
      <c r="DJ220">
        <f t="shared" si="89"/>
        <v>262.64</v>
      </c>
      <c r="DK220">
        <v>0</v>
      </c>
      <c r="DL220" t="s">
        <v>3</v>
      </c>
      <c r="DM220">
        <v>0</v>
      </c>
      <c r="DN220" t="s">
        <v>3</v>
      </c>
      <c r="DO220">
        <v>0</v>
      </c>
    </row>
    <row r="221" spans="1:119" x14ac:dyDescent="0.2">
      <c r="A221">
        <f>ROW(Source!A160)</f>
        <v>160</v>
      </c>
      <c r="B221">
        <v>1473083510</v>
      </c>
      <c r="C221">
        <v>1473084367</v>
      </c>
      <c r="D221">
        <v>1441834671</v>
      </c>
      <c r="E221">
        <v>1</v>
      </c>
      <c r="F221">
        <v>1</v>
      </c>
      <c r="G221">
        <v>15514512</v>
      </c>
      <c r="H221">
        <v>3</v>
      </c>
      <c r="I221" t="s">
        <v>504</v>
      </c>
      <c r="J221" t="s">
        <v>505</v>
      </c>
      <c r="K221" t="s">
        <v>506</v>
      </c>
      <c r="L221">
        <v>1348</v>
      </c>
      <c r="N221">
        <v>1009</v>
      </c>
      <c r="O221" t="s">
        <v>485</v>
      </c>
      <c r="P221" t="s">
        <v>485</v>
      </c>
      <c r="Q221">
        <v>1000</v>
      </c>
      <c r="W221">
        <v>0</v>
      </c>
      <c r="X221">
        <v>-19071303</v>
      </c>
      <c r="Y221">
        <f t="shared" si="79"/>
        <v>1E-4</v>
      </c>
      <c r="AA221">
        <v>184462.17</v>
      </c>
      <c r="AB221">
        <v>0</v>
      </c>
      <c r="AC221">
        <v>0</v>
      </c>
      <c r="AD221">
        <v>0</v>
      </c>
      <c r="AE221">
        <v>184462.17</v>
      </c>
      <c r="AF221">
        <v>0</v>
      </c>
      <c r="AG221">
        <v>0</v>
      </c>
      <c r="AH221">
        <v>0</v>
      </c>
      <c r="AI221">
        <v>1</v>
      </c>
      <c r="AJ221">
        <v>1</v>
      </c>
      <c r="AK221">
        <v>1</v>
      </c>
      <c r="AL221">
        <v>1</v>
      </c>
      <c r="AM221">
        <v>-2</v>
      </c>
      <c r="AN221">
        <v>0</v>
      </c>
      <c r="AO221">
        <v>1</v>
      </c>
      <c r="AP221">
        <v>1</v>
      </c>
      <c r="AQ221">
        <v>0</v>
      </c>
      <c r="AR221">
        <v>0</v>
      </c>
      <c r="AS221" t="s">
        <v>3</v>
      </c>
      <c r="AT221">
        <v>1E-4</v>
      </c>
      <c r="AU221" t="s">
        <v>3</v>
      </c>
      <c r="AV221">
        <v>0</v>
      </c>
      <c r="AW221">
        <v>2</v>
      </c>
      <c r="AX221">
        <v>1473418190</v>
      </c>
      <c r="AY221">
        <v>1</v>
      </c>
      <c r="AZ221">
        <v>0</v>
      </c>
      <c r="BA221">
        <v>299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CV221">
        <v>0</v>
      </c>
      <c r="CW221">
        <v>0</v>
      </c>
      <c r="CX221">
        <f>ROUND(Y221*Source!I160,9)</f>
        <v>1E-4</v>
      </c>
      <c r="CY221">
        <f t="shared" si="86"/>
        <v>184462.17</v>
      </c>
      <c r="CZ221">
        <f t="shared" si="87"/>
        <v>184462.17</v>
      </c>
      <c r="DA221">
        <f t="shared" si="88"/>
        <v>1</v>
      </c>
      <c r="DB221">
        <f t="shared" si="80"/>
        <v>18.45</v>
      </c>
      <c r="DC221">
        <f t="shared" si="81"/>
        <v>0</v>
      </c>
      <c r="DD221" t="s">
        <v>3</v>
      </c>
      <c r="DE221" t="s">
        <v>3</v>
      </c>
      <c r="DF221">
        <f t="shared" si="75"/>
        <v>18.45</v>
      </c>
      <c r="DG221">
        <f t="shared" si="76"/>
        <v>0</v>
      </c>
      <c r="DH221">
        <f t="shared" si="77"/>
        <v>0</v>
      </c>
      <c r="DI221">
        <f t="shared" si="78"/>
        <v>0</v>
      </c>
      <c r="DJ221">
        <f t="shared" si="89"/>
        <v>18.45</v>
      </c>
      <c r="DK221">
        <v>0</v>
      </c>
      <c r="DL221" t="s">
        <v>3</v>
      </c>
      <c r="DM221">
        <v>0</v>
      </c>
      <c r="DN221" t="s">
        <v>3</v>
      </c>
      <c r="DO221">
        <v>0</v>
      </c>
    </row>
    <row r="222" spans="1:119" x14ac:dyDescent="0.2">
      <c r="A222">
        <f>ROW(Source!A160)</f>
        <v>160</v>
      </c>
      <c r="B222">
        <v>1473083510</v>
      </c>
      <c r="C222">
        <v>1473084367</v>
      </c>
      <c r="D222">
        <v>1441834634</v>
      </c>
      <c r="E222">
        <v>1</v>
      </c>
      <c r="F222">
        <v>1</v>
      </c>
      <c r="G222">
        <v>15514512</v>
      </c>
      <c r="H222">
        <v>3</v>
      </c>
      <c r="I222" t="s">
        <v>507</v>
      </c>
      <c r="J222" t="s">
        <v>508</v>
      </c>
      <c r="K222" t="s">
        <v>509</v>
      </c>
      <c r="L222">
        <v>1348</v>
      </c>
      <c r="N222">
        <v>1009</v>
      </c>
      <c r="O222" t="s">
        <v>485</v>
      </c>
      <c r="P222" t="s">
        <v>485</v>
      </c>
      <c r="Q222">
        <v>1000</v>
      </c>
      <c r="W222">
        <v>0</v>
      </c>
      <c r="X222">
        <v>1869974630</v>
      </c>
      <c r="Y222">
        <f t="shared" si="79"/>
        <v>2.9999999999999997E-4</v>
      </c>
      <c r="AA222">
        <v>88053.759999999995</v>
      </c>
      <c r="AB222">
        <v>0</v>
      </c>
      <c r="AC222">
        <v>0</v>
      </c>
      <c r="AD222">
        <v>0</v>
      </c>
      <c r="AE222">
        <v>88053.759999999995</v>
      </c>
      <c r="AF222">
        <v>0</v>
      </c>
      <c r="AG222">
        <v>0</v>
      </c>
      <c r="AH222">
        <v>0</v>
      </c>
      <c r="AI222">
        <v>1</v>
      </c>
      <c r="AJ222">
        <v>1</v>
      </c>
      <c r="AK222">
        <v>1</v>
      </c>
      <c r="AL222">
        <v>1</v>
      </c>
      <c r="AM222">
        <v>-2</v>
      </c>
      <c r="AN222">
        <v>0</v>
      </c>
      <c r="AO222">
        <v>1</v>
      </c>
      <c r="AP222">
        <v>1</v>
      </c>
      <c r="AQ222">
        <v>0</v>
      </c>
      <c r="AR222">
        <v>0</v>
      </c>
      <c r="AS222" t="s">
        <v>3</v>
      </c>
      <c r="AT222">
        <v>2.9999999999999997E-4</v>
      </c>
      <c r="AU222" t="s">
        <v>3</v>
      </c>
      <c r="AV222">
        <v>0</v>
      </c>
      <c r="AW222">
        <v>2</v>
      </c>
      <c r="AX222">
        <v>1473418191</v>
      </c>
      <c r="AY222">
        <v>1</v>
      </c>
      <c r="AZ222">
        <v>0</v>
      </c>
      <c r="BA222">
        <v>300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CV222">
        <v>0</v>
      </c>
      <c r="CW222">
        <v>0</v>
      </c>
      <c r="CX222">
        <f>ROUND(Y222*Source!I160,9)</f>
        <v>2.9999999999999997E-4</v>
      </c>
      <c r="CY222">
        <f t="shared" si="86"/>
        <v>88053.759999999995</v>
      </c>
      <c r="CZ222">
        <f t="shared" si="87"/>
        <v>88053.759999999995</v>
      </c>
      <c r="DA222">
        <f t="shared" si="88"/>
        <v>1</v>
      </c>
      <c r="DB222">
        <f t="shared" si="80"/>
        <v>26.42</v>
      </c>
      <c r="DC222">
        <f t="shared" si="81"/>
        <v>0</v>
      </c>
      <c r="DD222" t="s">
        <v>3</v>
      </c>
      <c r="DE222" t="s">
        <v>3</v>
      </c>
      <c r="DF222">
        <f t="shared" si="75"/>
        <v>26.42</v>
      </c>
      <c r="DG222">
        <f t="shared" si="76"/>
        <v>0</v>
      </c>
      <c r="DH222">
        <f t="shared" si="77"/>
        <v>0</v>
      </c>
      <c r="DI222">
        <f t="shared" si="78"/>
        <v>0</v>
      </c>
      <c r="DJ222">
        <f t="shared" si="89"/>
        <v>26.42</v>
      </c>
      <c r="DK222">
        <v>0</v>
      </c>
      <c r="DL222" t="s">
        <v>3</v>
      </c>
      <c r="DM222">
        <v>0</v>
      </c>
      <c r="DN222" t="s">
        <v>3</v>
      </c>
      <c r="DO222">
        <v>0</v>
      </c>
    </row>
    <row r="223" spans="1:119" x14ac:dyDescent="0.2">
      <c r="A223">
        <f>ROW(Source!A160)</f>
        <v>160</v>
      </c>
      <c r="B223">
        <v>1473083510</v>
      </c>
      <c r="C223">
        <v>1473084367</v>
      </c>
      <c r="D223">
        <v>1441834836</v>
      </c>
      <c r="E223">
        <v>1</v>
      </c>
      <c r="F223">
        <v>1</v>
      </c>
      <c r="G223">
        <v>15514512</v>
      </c>
      <c r="H223">
        <v>3</v>
      </c>
      <c r="I223" t="s">
        <v>510</v>
      </c>
      <c r="J223" t="s">
        <v>511</v>
      </c>
      <c r="K223" t="s">
        <v>512</v>
      </c>
      <c r="L223">
        <v>1348</v>
      </c>
      <c r="N223">
        <v>1009</v>
      </c>
      <c r="O223" t="s">
        <v>485</v>
      </c>
      <c r="P223" t="s">
        <v>485</v>
      </c>
      <c r="Q223">
        <v>1000</v>
      </c>
      <c r="W223">
        <v>0</v>
      </c>
      <c r="X223">
        <v>1434651514</v>
      </c>
      <c r="Y223">
        <f t="shared" si="79"/>
        <v>6.3000000000000003E-4</v>
      </c>
      <c r="AA223">
        <v>93194.67</v>
      </c>
      <c r="AB223">
        <v>0</v>
      </c>
      <c r="AC223">
        <v>0</v>
      </c>
      <c r="AD223">
        <v>0</v>
      </c>
      <c r="AE223">
        <v>93194.67</v>
      </c>
      <c r="AF223">
        <v>0</v>
      </c>
      <c r="AG223">
        <v>0</v>
      </c>
      <c r="AH223">
        <v>0</v>
      </c>
      <c r="AI223">
        <v>1</v>
      </c>
      <c r="AJ223">
        <v>1</v>
      </c>
      <c r="AK223">
        <v>1</v>
      </c>
      <c r="AL223">
        <v>1</v>
      </c>
      <c r="AM223">
        <v>-2</v>
      </c>
      <c r="AN223">
        <v>0</v>
      </c>
      <c r="AO223">
        <v>1</v>
      </c>
      <c r="AP223">
        <v>1</v>
      </c>
      <c r="AQ223">
        <v>0</v>
      </c>
      <c r="AR223">
        <v>0</v>
      </c>
      <c r="AS223" t="s">
        <v>3</v>
      </c>
      <c r="AT223">
        <v>6.3000000000000003E-4</v>
      </c>
      <c r="AU223" t="s">
        <v>3</v>
      </c>
      <c r="AV223">
        <v>0</v>
      </c>
      <c r="AW223">
        <v>2</v>
      </c>
      <c r="AX223">
        <v>1473418192</v>
      </c>
      <c r="AY223">
        <v>1</v>
      </c>
      <c r="AZ223">
        <v>0</v>
      </c>
      <c r="BA223">
        <v>301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CV223">
        <v>0</v>
      </c>
      <c r="CW223">
        <v>0</v>
      </c>
      <c r="CX223">
        <f>ROUND(Y223*Source!I160,9)</f>
        <v>6.3000000000000003E-4</v>
      </c>
      <c r="CY223">
        <f t="shared" si="86"/>
        <v>93194.67</v>
      </c>
      <c r="CZ223">
        <f t="shared" si="87"/>
        <v>93194.67</v>
      </c>
      <c r="DA223">
        <f t="shared" si="88"/>
        <v>1</v>
      </c>
      <c r="DB223">
        <f t="shared" si="80"/>
        <v>58.71</v>
      </c>
      <c r="DC223">
        <f t="shared" si="81"/>
        <v>0</v>
      </c>
      <c r="DD223" t="s">
        <v>3</v>
      </c>
      <c r="DE223" t="s">
        <v>3</v>
      </c>
      <c r="DF223">
        <f t="shared" si="75"/>
        <v>58.71</v>
      </c>
      <c r="DG223">
        <f t="shared" si="76"/>
        <v>0</v>
      </c>
      <c r="DH223">
        <f t="shared" si="77"/>
        <v>0</v>
      </c>
      <c r="DI223">
        <f t="shared" si="78"/>
        <v>0</v>
      </c>
      <c r="DJ223">
        <f t="shared" si="89"/>
        <v>58.71</v>
      </c>
      <c r="DK223">
        <v>0</v>
      </c>
      <c r="DL223" t="s">
        <v>3</v>
      </c>
      <c r="DM223">
        <v>0</v>
      </c>
      <c r="DN223" t="s">
        <v>3</v>
      </c>
      <c r="DO223">
        <v>0</v>
      </c>
    </row>
    <row r="224" spans="1:119" x14ac:dyDescent="0.2">
      <c r="A224">
        <f>ROW(Source!A160)</f>
        <v>160</v>
      </c>
      <c r="B224">
        <v>1473083510</v>
      </c>
      <c r="C224">
        <v>1473084367</v>
      </c>
      <c r="D224">
        <v>1441822273</v>
      </c>
      <c r="E224">
        <v>15514512</v>
      </c>
      <c r="F224">
        <v>1</v>
      </c>
      <c r="G224">
        <v>15514512</v>
      </c>
      <c r="H224">
        <v>3</v>
      </c>
      <c r="I224" t="s">
        <v>476</v>
      </c>
      <c r="J224" t="s">
        <v>3</v>
      </c>
      <c r="K224" t="s">
        <v>478</v>
      </c>
      <c r="L224">
        <v>1348</v>
      </c>
      <c r="N224">
        <v>1009</v>
      </c>
      <c r="O224" t="s">
        <v>485</v>
      </c>
      <c r="P224" t="s">
        <v>485</v>
      </c>
      <c r="Q224">
        <v>1000</v>
      </c>
      <c r="W224">
        <v>0</v>
      </c>
      <c r="X224">
        <v>-1698336702</v>
      </c>
      <c r="Y224">
        <f t="shared" si="79"/>
        <v>6.9999999999999994E-5</v>
      </c>
      <c r="AA224">
        <v>94640</v>
      </c>
      <c r="AB224">
        <v>0</v>
      </c>
      <c r="AC224">
        <v>0</v>
      </c>
      <c r="AD224">
        <v>0</v>
      </c>
      <c r="AE224">
        <v>94640</v>
      </c>
      <c r="AF224">
        <v>0</v>
      </c>
      <c r="AG224">
        <v>0</v>
      </c>
      <c r="AH224">
        <v>0</v>
      </c>
      <c r="AI224">
        <v>1</v>
      </c>
      <c r="AJ224">
        <v>1</v>
      </c>
      <c r="AK224">
        <v>1</v>
      </c>
      <c r="AL224">
        <v>1</v>
      </c>
      <c r="AM224">
        <v>-2</v>
      </c>
      <c r="AN224">
        <v>0</v>
      </c>
      <c r="AO224">
        <v>1</v>
      </c>
      <c r="AP224">
        <v>1</v>
      </c>
      <c r="AQ224">
        <v>0</v>
      </c>
      <c r="AR224">
        <v>0</v>
      </c>
      <c r="AS224" t="s">
        <v>3</v>
      </c>
      <c r="AT224">
        <v>6.9999999999999994E-5</v>
      </c>
      <c r="AU224" t="s">
        <v>3</v>
      </c>
      <c r="AV224">
        <v>0</v>
      </c>
      <c r="AW224">
        <v>2</v>
      </c>
      <c r="AX224">
        <v>1473418193</v>
      </c>
      <c r="AY224">
        <v>1</v>
      </c>
      <c r="AZ224">
        <v>0</v>
      </c>
      <c r="BA224">
        <v>302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CV224">
        <v>0</v>
      </c>
      <c r="CW224">
        <v>0</v>
      </c>
      <c r="CX224">
        <f>ROUND(Y224*Source!I160,9)</f>
        <v>6.9999999999999994E-5</v>
      </c>
      <c r="CY224">
        <f t="shared" si="86"/>
        <v>94640</v>
      </c>
      <c r="CZ224">
        <f t="shared" si="87"/>
        <v>94640</v>
      </c>
      <c r="DA224">
        <f t="shared" si="88"/>
        <v>1</v>
      </c>
      <c r="DB224">
        <f t="shared" si="80"/>
        <v>6.62</v>
      </c>
      <c r="DC224">
        <f t="shared" si="81"/>
        <v>0</v>
      </c>
      <c r="DD224" t="s">
        <v>3</v>
      </c>
      <c r="DE224" t="s">
        <v>3</v>
      </c>
      <c r="DF224">
        <f t="shared" si="75"/>
        <v>6.62</v>
      </c>
      <c r="DG224">
        <f t="shared" si="76"/>
        <v>0</v>
      </c>
      <c r="DH224">
        <f t="shared" si="77"/>
        <v>0</v>
      </c>
      <c r="DI224">
        <f t="shared" si="78"/>
        <v>0</v>
      </c>
      <c r="DJ224">
        <f t="shared" si="89"/>
        <v>6.62</v>
      </c>
      <c r="DK224">
        <v>0</v>
      </c>
      <c r="DL224" t="s">
        <v>3</v>
      </c>
      <c r="DM224">
        <v>0</v>
      </c>
      <c r="DN224" t="s">
        <v>3</v>
      </c>
      <c r="DO224">
        <v>0</v>
      </c>
    </row>
    <row r="225" spans="1:119" x14ac:dyDescent="0.2">
      <c r="A225">
        <f>ROW(Source!A163)</f>
        <v>163</v>
      </c>
      <c r="B225">
        <v>1473083510</v>
      </c>
      <c r="C225">
        <v>1473084388</v>
      </c>
      <c r="D225">
        <v>1441819193</v>
      </c>
      <c r="E225">
        <v>15514512</v>
      </c>
      <c r="F225">
        <v>1</v>
      </c>
      <c r="G225">
        <v>15514512</v>
      </c>
      <c r="H225">
        <v>1</v>
      </c>
      <c r="I225" t="s">
        <v>457</v>
      </c>
      <c r="J225" t="s">
        <v>3</v>
      </c>
      <c r="K225" t="s">
        <v>458</v>
      </c>
      <c r="L225">
        <v>1191</v>
      </c>
      <c r="N225">
        <v>1013</v>
      </c>
      <c r="O225" t="s">
        <v>459</v>
      </c>
      <c r="P225" t="s">
        <v>459</v>
      </c>
      <c r="Q225">
        <v>1</v>
      </c>
      <c r="W225">
        <v>0</v>
      </c>
      <c r="X225">
        <v>476480486</v>
      </c>
      <c r="Y225">
        <f t="shared" si="79"/>
        <v>6.44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1</v>
      </c>
      <c r="AJ225">
        <v>1</v>
      </c>
      <c r="AK225">
        <v>1</v>
      </c>
      <c r="AL225">
        <v>1</v>
      </c>
      <c r="AM225">
        <v>-2</v>
      </c>
      <c r="AN225">
        <v>0</v>
      </c>
      <c r="AO225">
        <v>1</v>
      </c>
      <c r="AP225">
        <v>0</v>
      </c>
      <c r="AQ225">
        <v>0</v>
      </c>
      <c r="AR225">
        <v>0</v>
      </c>
      <c r="AS225" t="s">
        <v>3</v>
      </c>
      <c r="AT225">
        <v>6.44</v>
      </c>
      <c r="AU225" t="s">
        <v>3</v>
      </c>
      <c r="AV225">
        <v>1</v>
      </c>
      <c r="AW225">
        <v>2</v>
      </c>
      <c r="AX225">
        <v>1473418198</v>
      </c>
      <c r="AY225">
        <v>1</v>
      </c>
      <c r="AZ225">
        <v>2048</v>
      </c>
      <c r="BA225">
        <v>307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CU225">
        <f>ROUND(AT225*Source!I163*AH225*AL225,2)</f>
        <v>0</v>
      </c>
      <c r="CV225">
        <f>ROUND(Y225*Source!I163,9)</f>
        <v>6.44</v>
      </c>
      <c r="CW225">
        <v>0</v>
      </c>
      <c r="CX225">
        <f>ROUND(Y225*Source!I163,9)</f>
        <v>6.44</v>
      </c>
      <c r="CY225">
        <f>AD225</f>
        <v>0</v>
      </c>
      <c r="CZ225">
        <f>AH225</f>
        <v>0</v>
      </c>
      <c r="DA225">
        <f>AL225</f>
        <v>1</v>
      </c>
      <c r="DB225">
        <f t="shared" si="80"/>
        <v>0</v>
      </c>
      <c r="DC225">
        <f t="shared" si="81"/>
        <v>0</v>
      </c>
      <c r="DD225" t="s">
        <v>3</v>
      </c>
      <c r="DE225" t="s">
        <v>3</v>
      </c>
      <c r="DF225">
        <f t="shared" si="75"/>
        <v>0</v>
      </c>
      <c r="DG225">
        <f t="shared" si="76"/>
        <v>0</v>
      </c>
      <c r="DH225">
        <f t="shared" si="77"/>
        <v>0</v>
      </c>
      <c r="DI225">
        <f t="shared" si="78"/>
        <v>0</v>
      </c>
      <c r="DJ225">
        <f>DI225</f>
        <v>0</v>
      </c>
      <c r="DK225">
        <v>0</v>
      </c>
      <c r="DL225" t="s">
        <v>3</v>
      </c>
      <c r="DM225">
        <v>0</v>
      </c>
      <c r="DN225" t="s">
        <v>3</v>
      </c>
      <c r="DO225">
        <v>0</v>
      </c>
    </row>
    <row r="226" spans="1:119" x14ac:dyDescent="0.2">
      <c r="A226">
        <f>ROW(Source!A163)</f>
        <v>163</v>
      </c>
      <c r="B226">
        <v>1473083510</v>
      </c>
      <c r="C226">
        <v>1473084388</v>
      </c>
      <c r="D226">
        <v>1441833954</v>
      </c>
      <c r="E226">
        <v>1</v>
      </c>
      <c r="F226">
        <v>1</v>
      </c>
      <c r="G226">
        <v>15514512</v>
      </c>
      <c r="H226">
        <v>2</v>
      </c>
      <c r="I226" t="s">
        <v>519</v>
      </c>
      <c r="J226" t="s">
        <v>520</v>
      </c>
      <c r="K226" t="s">
        <v>521</v>
      </c>
      <c r="L226">
        <v>1368</v>
      </c>
      <c r="N226">
        <v>1011</v>
      </c>
      <c r="O226" t="s">
        <v>463</v>
      </c>
      <c r="P226" t="s">
        <v>463</v>
      </c>
      <c r="Q226">
        <v>1</v>
      </c>
      <c r="W226">
        <v>0</v>
      </c>
      <c r="X226">
        <v>-1438587603</v>
      </c>
      <c r="Y226">
        <f t="shared" si="79"/>
        <v>0.17</v>
      </c>
      <c r="AA226">
        <v>0</v>
      </c>
      <c r="AB226">
        <v>59.51</v>
      </c>
      <c r="AC226">
        <v>0.82</v>
      </c>
      <c r="AD226">
        <v>0</v>
      </c>
      <c r="AE226">
        <v>0</v>
      </c>
      <c r="AF226">
        <v>59.51</v>
      </c>
      <c r="AG226">
        <v>0.82</v>
      </c>
      <c r="AH226">
        <v>0</v>
      </c>
      <c r="AI226">
        <v>1</v>
      </c>
      <c r="AJ226">
        <v>1</v>
      </c>
      <c r="AK226">
        <v>1</v>
      </c>
      <c r="AL226">
        <v>1</v>
      </c>
      <c r="AM226">
        <v>-2</v>
      </c>
      <c r="AN226">
        <v>0</v>
      </c>
      <c r="AO226">
        <v>1</v>
      </c>
      <c r="AP226">
        <v>0</v>
      </c>
      <c r="AQ226">
        <v>0</v>
      </c>
      <c r="AR226">
        <v>0</v>
      </c>
      <c r="AS226" t="s">
        <v>3</v>
      </c>
      <c r="AT226">
        <v>0.17</v>
      </c>
      <c r="AU226" t="s">
        <v>3</v>
      </c>
      <c r="AV226">
        <v>0</v>
      </c>
      <c r="AW226">
        <v>2</v>
      </c>
      <c r="AX226">
        <v>1473418199</v>
      </c>
      <c r="AY226">
        <v>1</v>
      </c>
      <c r="AZ226">
        <v>2048</v>
      </c>
      <c r="BA226">
        <v>308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CV226">
        <v>0</v>
      </c>
      <c r="CW226">
        <f>ROUND(Y226*Source!I163*DO226,9)</f>
        <v>0</v>
      </c>
      <c r="CX226">
        <f>ROUND(Y226*Source!I163,9)</f>
        <v>0.17</v>
      </c>
      <c r="CY226">
        <f>AB226</f>
        <v>59.51</v>
      </c>
      <c r="CZ226">
        <f>AF226</f>
        <v>59.51</v>
      </c>
      <c r="DA226">
        <f>AJ226</f>
        <v>1</v>
      </c>
      <c r="DB226">
        <f t="shared" si="80"/>
        <v>10.119999999999999</v>
      </c>
      <c r="DC226">
        <f t="shared" si="81"/>
        <v>0.14000000000000001</v>
      </c>
      <c r="DD226" t="s">
        <v>3</v>
      </c>
      <c r="DE226" t="s">
        <v>3</v>
      </c>
      <c r="DF226">
        <f t="shared" si="75"/>
        <v>0</v>
      </c>
      <c r="DG226">
        <f t="shared" si="76"/>
        <v>10.119999999999999</v>
      </c>
      <c r="DH226">
        <f t="shared" si="77"/>
        <v>0.14000000000000001</v>
      </c>
      <c r="DI226">
        <f t="shared" si="78"/>
        <v>0</v>
      </c>
      <c r="DJ226">
        <f>DG226</f>
        <v>10.119999999999999</v>
      </c>
      <c r="DK226">
        <v>0</v>
      </c>
      <c r="DL226" t="s">
        <v>3</v>
      </c>
      <c r="DM226">
        <v>0</v>
      </c>
      <c r="DN226" t="s">
        <v>3</v>
      </c>
      <c r="DO226">
        <v>0</v>
      </c>
    </row>
    <row r="227" spans="1:119" x14ac:dyDescent="0.2">
      <c r="A227">
        <f>ROW(Source!A163)</f>
        <v>163</v>
      </c>
      <c r="B227">
        <v>1473083510</v>
      </c>
      <c r="C227">
        <v>1473084388</v>
      </c>
      <c r="D227">
        <v>1441834258</v>
      </c>
      <c r="E227">
        <v>1</v>
      </c>
      <c r="F227">
        <v>1</v>
      </c>
      <c r="G227">
        <v>15514512</v>
      </c>
      <c r="H227">
        <v>2</v>
      </c>
      <c r="I227" t="s">
        <v>460</v>
      </c>
      <c r="J227" t="s">
        <v>461</v>
      </c>
      <c r="K227" t="s">
        <v>462</v>
      </c>
      <c r="L227">
        <v>1368</v>
      </c>
      <c r="N227">
        <v>1011</v>
      </c>
      <c r="O227" t="s">
        <v>463</v>
      </c>
      <c r="P227" t="s">
        <v>463</v>
      </c>
      <c r="Q227">
        <v>1</v>
      </c>
      <c r="W227">
        <v>0</v>
      </c>
      <c r="X227">
        <v>1077756263</v>
      </c>
      <c r="Y227">
        <f t="shared" si="79"/>
        <v>2.4300000000000002</v>
      </c>
      <c r="AA227">
        <v>0</v>
      </c>
      <c r="AB227">
        <v>1303.01</v>
      </c>
      <c r="AC227">
        <v>826.2</v>
      </c>
      <c r="AD227">
        <v>0</v>
      </c>
      <c r="AE227">
        <v>0</v>
      </c>
      <c r="AF227">
        <v>1303.01</v>
      </c>
      <c r="AG227">
        <v>826.2</v>
      </c>
      <c r="AH227">
        <v>0</v>
      </c>
      <c r="AI227">
        <v>1</v>
      </c>
      <c r="AJ227">
        <v>1</v>
      </c>
      <c r="AK227">
        <v>1</v>
      </c>
      <c r="AL227">
        <v>1</v>
      </c>
      <c r="AM227">
        <v>-2</v>
      </c>
      <c r="AN227">
        <v>0</v>
      </c>
      <c r="AO227">
        <v>1</v>
      </c>
      <c r="AP227">
        <v>0</v>
      </c>
      <c r="AQ227">
        <v>0</v>
      </c>
      <c r="AR227">
        <v>0</v>
      </c>
      <c r="AS227" t="s">
        <v>3</v>
      </c>
      <c r="AT227">
        <v>2.4300000000000002</v>
      </c>
      <c r="AU227" t="s">
        <v>3</v>
      </c>
      <c r="AV227">
        <v>0</v>
      </c>
      <c r="AW227">
        <v>2</v>
      </c>
      <c r="AX227">
        <v>1473418200</v>
      </c>
      <c r="AY227">
        <v>1</v>
      </c>
      <c r="AZ227">
        <v>2048</v>
      </c>
      <c r="BA227">
        <v>309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CV227">
        <v>0</v>
      </c>
      <c r="CW227">
        <f>ROUND(Y227*Source!I163*DO227,9)</f>
        <v>0</v>
      </c>
      <c r="CX227">
        <f>ROUND(Y227*Source!I163,9)</f>
        <v>2.4300000000000002</v>
      </c>
      <c r="CY227">
        <f>AB227</f>
        <v>1303.01</v>
      </c>
      <c r="CZ227">
        <f>AF227</f>
        <v>1303.01</v>
      </c>
      <c r="DA227">
        <f>AJ227</f>
        <v>1</v>
      </c>
      <c r="DB227">
        <f t="shared" si="80"/>
        <v>3166.31</v>
      </c>
      <c r="DC227">
        <f t="shared" si="81"/>
        <v>2007.67</v>
      </c>
      <c r="DD227" t="s">
        <v>3</v>
      </c>
      <c r="DE227" t="s">
        <v>3</v>
      </c>
      <c r="DF227">
        <f t="shared" si="75"/>
        <v>0</v>
      </c>
      <c r="DG227">
        <f t="shared" si="76"/>
        <v>3166.31</v>
      </c>
      <c r="DH227">
        <f t="shared" si="77"/>
        <v>2007.67</v>
      </c>
      <c r="DI227">
        <f t="shared" si="78"/>
        <v>0</v>
      </c>
      <c r="DJ227">
        <f>DG227</f>
        <v>3166.31</v>
      </c>
      <c r="DK227">
        <v>0</v>
      </c>
      <c r="DL227" t="s">
        <v>3</v>
      </c>
      <c r="DM227">
        <v>0</v>
      </c>
      <c r="DN227" t="s">
        <v>3</v>
      </c>
      <c r="DO227">
        <v>0</v>
      </c>
    </row>
    <row r="228" spans="1:119" x14ac:dyDescent="0.2">
      <c r="A228">
        <f>ROW(Source!A163)</f>
        <v>163</v>
      </c>
      <c r="B228">
        <v>1473083510</v>
      </c>
      <c r="C228">
        <v>1473084388</v>
      </c>
      <c r="D228">
        <v>1441836235</v>
      </c>
      <c r="E228">
        <v>1</v>
      </c>
      <c r="F228">
        <v>1</v>
      </c>
      <c r="G228">
        <v>15514512</v>
      </c>
      <c r="H228">
        <v>3</v>
      </c>
      <c r="I228" t="s">
        <v>464</v>
      </c>
      <c r="J228" t="s">
        <v>465</v>
      </c>
      <c r="K228" t="s">
        <v>466</v>
      </c>
      <c r="L228">
        <v>1346</v>
      </c>
      <c r="N228">
        <v>1009</v>
      </c>
      <c r="O228" t="s">
        <v>467</v>
      </c>
      <c r="P228" t="s">
        <v>467</v>
      </c>
      <c r="Q228">
        <v>1</v>
      </c>
      <c r="W228">
        <v>0</v>
      </c>
      <c r="X228">
        <v>-1595335418</v>
      </c>
      <c r="Y228">
        <f t="shared" si="79"/>
        <v>0.15</v>
      </c>
      <c r="AA228">
        <v>31.49</v>
      </c>
      <c r="AB228">
        <v>0</v>
      </c>
      <c r="AC228">
        <v>0</v>
      </c>
      <c r="AD228">
        <v>0</v>
      </c>
      <c r="AE228">
        <v>31.49</v>
      </c>
      <c r="AF228">
        <v>0</v>
      </c>
      <c r="AG228">
        <v>0</v>
      </c>
      <c r="AH228">
        <v>0</v>
      </c>
      <c r="AI228">
        <v>1</v>
      </c>
      <c r="AJ228">
        <v>1</v>
      </c>
      <c r="AK228">
        <v>1</v>
      </c>
      <c r="AL228">
        <v>1</v>
      </c>
      <c r="AM228">
        <v>-2</v>
      </c>
      <c r="AN228">
        <v>0</v>
      </c>
      <c r="AO228">
        <v>1</v>
      </c>
      <c r="AP228">
        <v>0</v>
      </c>
      <c r="AQ228">
        <v>0</v>
      </c>
      <c r="AR228">
        <v>0</v>
      </c>
      <c r="AS228" t="s">
        <v>3</v>
      </c>
      <c r="AT228">
        <v>0.15</v>
      </c>
      <c r="AU228" t="s">
        <v>3</v>
      </c>
      <c r="AV228">
        <v>0</v>
      </c>
      <c r="AW228">
        <v>2</v>
      </c>
      <c r="AX228">
        <v>1473418201</v>
      </c>
      <c r="AY228">
        <v>1</v>
      </c>
      <c r="AZ228">
        <v>2048</v>
      </c>
      <c r="BA228">
        <v>310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CV228">
        <v>0</v>
      </c>
      <c r="CW228">
        <v>0</v>
      </c>
      <c r="CX228">
        <f>ROUND(Y228*Source!I163,9)</f>
        <v>0.15</v>
      </c>
      <c r="CY228">
        <f>AA228</f>
        <v>31.49</v>
      </c>
      <c r="CZ228">
        <f>AE228</f>
        <v>31.49</v>
      </c>
      <c r="DA228">
        <f>AI228</f>
        <v>1</v>
      </c>
      <c r="DB228">
        <f t="shared" si="80"/>
        <v>4.72</v>
      </c>
      <c r="DC228">
        <f t="shared" si="81"/>
        <v>0</v>
      </c>
      <c r="DD228" t="s">
        <v>3</v>
      </c>
      <c r="DE228" t="s">
        <v>3</v>
      </c>
      <c r="DF228">
        <f t="shared" si="75"/>
        <v>4.72</v>
      </c>
      <c r="DG228">
        <f t="shared" si="76"/>
        <v>0</v>
      </c>
      <c r="DH228">
        <f t="shared" si="77"/>
        <v>0</v>
      </c>
      <c r="DI228">
        <f t="shared" si="78"/>
        <v>0</v>
      </c>
      <c r="DJ228">
        <f>DF228</f>
        <v>4.72</v>
      </c>
      <c r="DK228">
        <v>0</v>
      </c>
      <c r="DL228" t="s">
        <v>3</v>
      </c>
      <c r="DM228">
        <v>0</v>
      </c>
      <c r="DN228" t="s">
        <v>3</v>
      </c>
      <c r="DO228">
        <v>0</v>
      </c>
    </row>
    <row r="229" spans="1:119" x14ac:dyDescent="0.2">
      <c r="A229">
        <f>ROW(Source!A166)</f>
        <v>166</v>
      </c>
      <c r="B229">
        <v>1473083510</v>
      </c>
      <c r="C229">
        <v>1473084400</v>
      </c>
      <c r="D229">
        <v>1441819193</v>
      </c>
      <c r="E229">
        <v>15514512</v>
      </c>
      <c r="F229">
        <v>1</v>
      </c>
      <c r="G229">
        <v>15514512</v>
      </c>
      <c r="H229">
        <v>1</v>
      </c>
      <c r="I229" t="s">
        <v>457</v>
      </c>
      <c r="J229" t="s">
        <v>3</v>
      </c>
      <c r="K229" t="s">
        <v>458</v>
      </c>
      <c r="L229">
        <v>1191</v>
      </c>
      <c r="N229">
        <v>1013</v>
      </c>
      <c r="O229" t="s">
        <v>459</v>
      </c>
      <c r="P229" t="s">
        <v>459</v>
      </c>
      <c r="Q229">
        <v>1</v>
      </c>
      <c r="W229">
        <v>0</v>
      </c>
      <c r="X229">
        <v>476480486</v>
      </c>
      <c r="Y229">
        <f t="shared" ref="Y229:Y246" si="90">AT229</f>
        <v>36.1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1</v>
      </c>
      <c r="AJ229">
        <v>1</v>
      </c>
      <c r="AK229">
        <v>1</v>
      </c>
      <c r="AL229">
        <v>1</v>
      </c>
      <c r="AM229">
        <v>-2</v>
      </c>
      <c r="AN229">
        <v>0</v>
      </c>
      <c r="AO229">
        <v>1</v>
      </c>
      <c r="AP229">
        <v>1</v>
      </c>
      <c r="AQ229">
        <v>0</v>
      </c>
      <c r="AR229">
        <v>0</v>
      </c>
      <c r="AS229" t="s">
        <v>3</v>
      </c>
      <c r="AT229">
        <v>36.1</v>
      </c>
      <c r="AU229" t="s">
        <v>3</v>
      </c>
      <c r="AV229">
        <v>1</v>
      </c>
      <c r="AW229">
        <v>2</v>
      </c>
      <c r="AX229">
        <v>1473418203</v>
      </c>
      <c r="AY229">
        <v>1</v>
      </c>
      <c r="AZ229">
        <v>0</v>
      </c>
      <c r="BA229">
        <v>312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CU229">
        <f>ROUND(AT229*Source!I166*AH229*AL229,2)</f>
        <v>0</v>
      </c>
      <c r="CV229">
        <f>ROUND(Y229*Source!I166,9)</f>
        <v>36.1</v>
      </c>
      <c r="CW229">
        <v>0</v>
      </c>
      <c r="CX229">
        <f>ROUND(Y229*Source!I166,9)</f>
        <v>36.1</v>
      </c>
      <c r="CY229">
        <f>AD229</f>
        <v>0</v>
      </c>
      <c r="CZ229">
        <f>AH229</f>
        <v>0</v>
      </c>
      <c r="DA229">
        <f>AL229</f>
        <v>1</v>
      </c>
      <c r="DB229">
        <f t="shared" ref="DB229:DB246" si="91">ROUND(ROUND(AT229*CZ229,2),6)</f>
        <v>0</v>
      </c>
      <c r="DC229">
        <f t="shared" ref="DC229:DC246" si="92">ROUND(ROUND(AT229*AG229,2),6)</f>
        <v>0</v>
      </c>
      <c r="DD229" t="s">
        <v>3</v>
      </c>
      <c r="DE229" t="s">
        <v>3</v>
      </c>
      <c r="DF229">
        <f t="shared" si="75"/>
        <v>0</v>
      </c>
      <c r="DG229">
        <f t="shared" si="76"/>
        <v>0</v>
      </c>
      <c r="DH229">
        <f t="shared" si="77"/>
        <v>0</v>
      </c>
      <c r="DI229">
        <f t="shared" si="78"/>
        <v>0</v>
      </c>
      <c r="DJ229">
        <f>DI229</f>
        <v>0</v>
      </c>
      <c r="DK229">
        <v>0</v>
      </c>
      <c r="DL229" t="s">
        <v>3</v>
      </c>
      <c r="DM229">
        <v>0</v>
      </c>
      <c r="DN229" t="s">
        <v>3</v>
      </c>
      <c r="DO229">
        <v>0</v>
      </c>
    </row>
    <row r="230" spans="1:119" x14ac:dyDescent="0.2">
      <c r="A230">
        <f>ROW(Source!A166)</f>
        <v>166</v>
      </c>
      <c r="B230">
        <v>1473083510</v>
      </c>
      <c r="C230">
        <v>1473084400</v>
      </c>
      <c r="D230">
        <v>1441835475</v>
      </c>
      <c r="E230">
        <v>1</v>
      </c>
      <c r="F230">
        <v>1</v>
      </c>
      <c r="G230">
        <v>15514512</v>
      </c>
      <c r="H230">
        <v>3</v>
      </c>
      <c r="I230" t="s">
        <v>482</v>
      </c>
      <c r="J230" t="s">
        <v>483</v>
      </c>
      <c r="K230" t="s">
        <v>484</v>
      </c>
      <c r="L230">
        <v>1348</v>
      </c>
      <c r="N230">
        <v>1009</v>
      </c>
      <c r="O230" t="s">
        <v>485</v>
      </c>
      <c r="P230" t="s">
        <v>485</v>
      </c>
      <c r="Q230">
        <v>1000</v>
      </c>
      <c r="W230">
        <v>0</v>
      </c>
      <c r="X230">
        <v>438248051</v>
      </c>
      <c r="Y230">
        <f t="shared" si="90"/>
        <v>2.9999999999999997E-4</v>
      </c>
      <c r="AA230">
        <v>155908.07999999999</v>
      </c>
      <c r="AB230">
        <v>0</v>
      </c>
      <c r="AC230">
        <v>0</v>
      </c>
      <c r="AD230">
        <v>0</v>
      </c>
      <c r="AE230">
        <v>155908.07999999999</v>
      </c>
      <c r="AF230">
        <v>0</v>
      </c>
      <c r="AG230">
        <v>0</v>
      </c>
      <c r="AH230">
        <v>0</v>
      </c>
      <c r="AI230">
        <v>1</v>
      </c>
      <c r="AJ230">
        <v>1</v>
      </c>
      <c r="AK230">
        <v>1</v>
      </c>
      <c r="AL230">
        <v>1</v>
      </c>
      <c r="AM230">
        <v>-2</v>
      </c>
      <c r="AN230">
        <v>0</v>
      </c>
      <c r="AO230">
        <v>1</v>
      </c>
      <c r="AP230">
        <v>1</v>
      </c>
      <c r="AQ230">
        <v>0</v>
      </c>
      <c r="AR230">
        <v>0</v>
      </c>
      <c r="AS230" t="s">
        <v>3</v>
      </c>
      <c r="AT230">
        <v>2.9999999999999997E-4</v>
      </c>
      <c r="AU230" t="s">
        <v>3</v>
      </c>
      <c r="AV230">
        <v>0</v>
      </c>
      <c r="AW230">
        <v>2</v>
      </c>
      <c r="AX230">
        <v>1473418204</v>
      </c>
      <c r="AY230">
        <v>1</v>
      </c>
      <c r="AZ230">
        <v>0</v>
      </c>
      <c r="BA230">
        <v>313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CV230">
        <v>0</v>
      </c>
      <c r="CW230">
        <v>0</v>
      </c>
      <c r="CX230">
        <f>ROUND(Y230*Source!I166,9)</f>
        <v>2.9999999999999997E-4</v>
      </c>
      <c r="CY230">
        <f t="shared" ref="CY230:CY238" si="93">AA230</f>
        <v>155908.07999999999</v>
      </c>
      <c r="CZ230">
        <f t="shared" ref="CZ230:CZ238" si="94">AE230</f>
        <v>155908.07999999999</v>
      </c>
      <c r="DA230">
        <f t="shared" ref="DA230:DA238" si="95">AI230</f>
        <v>1</v>
      </c>
      <c r="DB230">
        <f t="shared" si="91"/>
        <v>46.77</v>
      </c>
      <c r="DC230">
        <f t="shared" si="92"/>
        <v>0</v>
      </c>
      <c r="DD230" t="s">
        <v>3</v>
      </c>
      <c r="DE230" t="s">
        <v>3</v>
      </c>
      <c r="DF230">
        <f t="shared" si="75"/>
        <v>46.77</v>
      </c>
      <c r="DG230">
        <f t="shared" si="76"/>
        <v>0</v>
      </c>
      <c r="DH230">
        <f t="shared" si="77"/>
        <v>0</v>
      </c>
      <c r="DI230">
        <f t="shared" si="78"/>
        <v>0</v>
      </c>
      <c r="DJ230">
        <f t="shared" ref="DJ230:DJ238" si="96">DF230</f>
        <v>46.77</v>
      </c>
      <c r="DK230">
        <v>0</v>
      </c>
      <c r="DL230" t="s">
        <v>3</v>
      </c>
      <c r="DM230">
        <v>0</v>
      </c>
      <c r="DN230" t="s">
        <v>3</v>
      </c>
      <c r="DO230">
        <v>0</v>
      </c>
    </row>
    <row r="231" spans="1:119" x14ac:dyDescent="0.2">
      <c r="A231">
        <f>ROW(Source!A166)</f>
        <v>166</v>
      </c>
      <c r="B231">
        <v>1473083510</v>
      </c>
      <c r="C231">
        <v>1473084400</v>
      </c>
      <c r="D231">
        <v>1441835549</v>
      </c>
      <c r="E231">
        <v>1</v>
      </c>
      <c r="F231">
        <v>1</v>
      </c>
      <c r="G231">
        <v>15514512</v>
      </c>
      <c r="H231">
        <v>3</v>
      </c>
      <c r="I231" t="s">
        <v>486</v>
      </c>
      <c r="J231" t="s">
        <v>487</v>
      </c>
      <c r="K231" t="s">
        <v>488</v>
      </c>
      <c r="L231">
        <v>1348</v>
      </c>
      <c r="N231">
        <v>1009</v>
      </c>
      <c r="O231" t="s">
        <v>485</v>
      </c>
      <c r="P231" t="s">
        <v>485</v>
      </c>
      <c r="Q231">
        <v>1000</v>
      </c>
      <c r="W231">
        <v>0</v>
      </c>
      <c r="X231">
        <v>-2009451208</v>
      </c>
      <c r="Y231">
        <f t="shared" si="90"/>
        <v>1E-4</v>
      </c>
      <c r="AA231">
        <v>194655.19</v>
      </c>
      <c r="AB231">
        <v>0</v>
      </c>
      <c r="AC231">
        <v>0</v>
      </c>
      <c r="AD231">
        <v>0</v>
      </c>
      <c r="AE231">
        <v>194655.19</v>
      </c>
      <c r="AF231">
        <v>0</v>
      </c>
      <c r="AG231">
        <v>0</v>
      </c>
      <c r="AH231">
        <v>0</v>
      </c>
      <c r="AI231">
        <v>1</v>
      </c>
      <c r="AJ231">
        <v>1</v>
      </c>
      <c r="AK231">
        <v>1</v>
      </c>
      <c r="AL231">
        <v>1</v>
      </c>
      <c r="AM231">
        <v>-2</v>
      </c>
      <c r="AN231">
        <v>0</v>
      </c>
      <c r="AO231">
        <v>1</v>
      </c>
      <c r="AP231">
        <v>1</v>
      </c>
      <c r="AQ231">
        <v>0</v>
      </c>
      <c r="AR231">
        <v>0</v>
      </c>
      <c r="AS231" t="s">
        <v>3</v>
      </c>
      <c r="AT231">
        <v>1E-4</v>
      </c>
      <c r="AU231" t="s">
        <v>3</v>
      </c>
      <c r="AV231">
        <v>0</v>
      </c>
      <c r="AW231">
        <v>2</v>
      </c>
      <c r="AX231">
        <v>1473418205</v>
      </c>
      <c r="AY231">
        <v>1</v>
      </c>
      <c r="AZ231">
        <v>0</v>
      </c>
      <c r="BA231">
        <v>314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CV231">
        <v>0</v>
      </c>
      <c r="CW231">
        <v>0</v>
      </c>
      <c r="CX231">
        <f>ROUND(Y231*Source!I166,9)</f>
        <v>1E-4</v>
      </c>
      <c r="CY231">
        <f t="shared" si="93"/>
        <v>194655.19</v>
      </c>
      <c r="CZ231">
        <f t="shared" si="94"/>
        <v>194655.19</v>
      </c>
      <c r="DA231">
        <f t="shared" si="95"/>
        <v>1</v>
      </c>
      <c r="DB231">
        <f t="shared" si="91"/>
        <v>19.47</v>
      </c>
      <c r="DC231">
        <f t="shared" si="92"/>
        <v>0</v>
      </c>
      <c r="DD231" t="s">
        <v>3</v>
      </c>
      <c r="DE231" t="s">
        <v>3</v>
      </c>
      <c r="DF231">
        <f t="shared" si="75"/>
        <v>19.47</v>
      </c>
      <c r="DG231">
        <f t="shared" si="76"/>
        <v>0</v>
      </c>
      <c r="DH231">
        <f t="shared" si="77"/>
        <v>0</v>
      </c>
      <c r="DI231">
        <f t="shared" si="78"/>
        <v>0</v>
      </c>
      <c r="DJ231">
        <f t="shared" si="96"/>
        <v>19.47</v>
      </c>
      <c r="DK231">
        <v>0</v>
      </c>
      <c r="DL231" t="s">
        <v>3</v>
      </c>
      <c r="DM231">
        <v>0</v>
      </c>
      <c r="DN231" t="s">
        <v>3</v>
      </c>
      <c r="DO231">
        <v>0</v>
      </c>
    </row>
    <row r="232" spans="1:119" x14ac:dyDescent="0.2">
      <c r="A232">
        <f>ROW(Source!A166)</f>
        <v>166</v>
      </c>
      <c r="B232">
        <v>1473083510</v>
      </c>
      <c r="C232">
        <v>1473084400</v>
      </c>
      <c r="D232">
        <v>1441836250</v>
      </c>
      <c r="E232">
        <v>1</v>
      </c>
      <c r="F232">
        <v>1</v>
      </c>
      <c r="G232">
        <v>15514512</v>
      </c>
      <c r="H232">
        <v>3</v>
      </c>
      <c r="I232" t="s">
        <v>522</v>
      </c>
      <c r="J232" t="s">
        <v>523</v>
      </c>
      <c r="K232" t="s">
        <v>524</v>
      </c>
      <c r="L232">
        <v>1327</v>
      </c>
      <c r="N232">
        <v>1005</v>
      </c>
      <c r="O232" t="s">
        <v>525</v>
      </c>
      <c r="P232" t="s">
        <v>525</v>
      </c>
      <c r="Q232">
        <v>1</v>
      </c>
      <c r="W232">
        <v>0</v>
      </c>
      <c r="X232">
        <v>1447035648</v>
      </c>
      <c r="Y232">
        <f t="shared" si="90"/>
        <v>1.1000000000000001</v>
      </c>
      <c r="AA232">
        <v>149.25</v>
      </c>
      <c r="AB232">
        <v>0</v>
      </c>
      <c r="AC232">
        <v>0</v>
      </c>
      <c r="AD232">
        <v>0</v>
      </c>
      <c r="AE232">
        <v>149.25</v>
      </c>
      <c r="AF232">
        <v>0</v>
      </c>
      <c r="AG232">
        <v>0</v>
      </c>
      <c r="AH232">
        <v>0</v>
      </c>
      <c r="AI232">
        <v>1</v>
      </c>
      <c r="AJ232">
        <v>1</v>
      </c>
      <c r="AK232">
        <v>1</v>
      </c>
      <c r="AL232">
        <v>1</v>
      </c>
      <c r="AM232">
        <v>-2</v>
      </c>
      <c r="AN232">
        <v>0</v>
      </c>
      <c r="AO232">
        <v>1</v>
      </c>
      <c r="AP232">
        <v>1</v>
      </c>
      <c r="AQ232">
        <v>0</v>
      </c>
      <c r="AR232">
        <v>0</v>
      </c>
      <c r="AS232" t="s">
        <v>3</v>
      </c>
      <c r="AT232">
        <v>1.1000000000000001</v>
      </c>
      <c r="AU232" t="s">
        <v>3</v>
      </c>
      <c r="AV232">
        <v>0</v>
      </c>
      <c r="AW232">
        <v>2</v>
      </c>
      <c r="AX232">
        <v>1473418206</v>
      </c>
      <c r="AY232">
        <v>1</v>
      </c>
      <c r="AZ232">
        <v>0</v>
      </c>
      <c r="BA232">
        <v>315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CV232">
        <v>0</v>
      </c>
      <c r="CW232">
        <v>0</v>
      </c>
      <c r="CX232">
        <f>ROUND(Y232*Source!I166,9)</f>
        <v>1.1000000000000001</v>
      </c>
      <c r="CY232">
        <f t="shared" si="93"/>
        <v>149.25</v>
      </c>
      <c r="CZ232">
        <f t="shared" si="94"/>
        <v>149.25</v>
      </c>
      <c r="DA232">
        <f t="shared" si="95"/>
        <v>1</v>
      </c>
      <c r="DB232">
        <f t="shared" si="91"/>
        <v>164.18</v>
      </c>
      <c r="DC232">
        <f t="shared" si="92"/>
        <v>0</v>
      </c>
      <c r="DD232" t="s">
        <v>3</v>
      </c>
      <c r="DE232" t="s">
        <v>3</v>
      </c>
      <c r="DF232">
        <f t="shared" si="75"/>
        <v>164.18</v>
      </c>
      <c r="DG232">
        <f t="shared" si="76"/>
        <v>0</v>
      </c>
      <c r="DH232">
        <f t="shared" si="77"/>
        <v>0</v>
      </c>
      <c r="DI232">
        <f t="shared" si="78"/>
        <v>0</v>
      </c>
      <c r="DJ232">
        <f t="shared" si="96"/>
        <v>164.18</v>
      </c>
      <c r="DK232">
        <v>0</v>
      </c>
      <c r="DL232" t="s">
        <v>3</v>
      </c>
      <c r="DM232">
        <v>0</v>
      </c>
      <c r="DN232" t="s">
        <v>3</v>
      </c>
      <c r="DO232">
        <v>0</v>
      </c>
    </row>
    <row r="233" spans="1:119" x14ac:dyDescent="0.2">
      <c r="A233">
        <f>ROW(Source!A166)</f>
        <v>166</v>
      </c>
      <c r="B233">
        <v>1473083510</v>
      </c>
      <c r="C233">
        <v>1473084400</v>
      </c>
      <c r="D233">
        <v>1441834635</v>
      </c>
      <c r="E233">
        <v>1</v>
      </c>
      <c r="F233">
        <v>1</v>
      </c>
      <c r="G233">
        <v>15514512</v>
      </c>
      <c r="H233">
        <v>3</v>
      </c>
      <c r="I233" t="s">
        <v>498</v>
      </c>
      <c r="J233" t="s">
        <v>499</v>
      </c>
      <c r="K233" t="s">
        <v>500</v>
      </c>
      <c r="L233">
        <v>1339</v>
      </c>
      <c r="N233">
        <v>1007</v>
      </c>
      <c r="O233" t="s">
        <v>105</v>
      </c>
      <c r="P233" t="s">
        <v>105</v>
      </c>
      <c r="Q233">
        <v>1</v>
      </c>
      <c r="W233">
        <v>0</v>
      </c>
      <c r="X233">
        <v>-389859187</v>
      </c>
      <c r="Y233">
        <f t="shared" si="90"/>
        <v>0.5</v>
      </c>
      <c r="AA233">
        <v>103.4</v>
      </c>
      <c r="AB233">
        <v>0</v>
      </c>
      <c r="AC233">
        <v>0</v>
      </c>
      <c r="AD233">
        <v>0</v>
      </c>
      <c r="AE233">
        <v>103.4</v>
      </c>
      <c r="AF233">
        <v>0</v>
      </c>
      <c r="AG233">
        <v>0</v>
      </c>
      <c r="AH233">
        <v>0</v>
      </c>
      <c r="AI233">
        <v>1</v>
      </c>
      <c r="AJ233">
        <v>1</v>
      </c>
      <c r="AK233">
        <v>1</v>
      </c>
      <c r="AL233">
        <v>1</v>
      </c>
      <c r="AM233">
        <v>-2</v>
      </c>
      <c r="AN233">
        <v>0</v>
      </c>
      <c r="AO233">
        <v>1</v>
      </c>
      <c r="AP233">
        <v>1</v>
      </c>
      <c r="AQ233">
        <v>0</v>
      </c>
      <c r="AR233">
        <v>0</v>
      </c>
      <c r="AS233" t="s">
        <v>3</v>
      </c>
      <c r="AT233">
        <v>0.5</v>
      </c>
      <c r="AU233" t="s">
        <v>3</v>
      </c>
      <c r="AV233">
        <v>0</v>
      </c>
      <c r="AW233">
        <v>2</v>
      </c>
      <c r="AX233">
        <v>1473418207</v>
      </c>
      <c r="AY233">
        <v>1</v>
      </c>
      <c r="AZ233">
        <v>0</v>
      </c>
      <c r="BA233">
        <v>316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CV233">
        <v>0</v>
      </c>
      <c r="CW233">
        <v>0</v>
      </c>
      <c r="CX233">
        <f>ROUND(Y233*Source!I166,9)</f>
        <v>0.5</v>
      </c>
      <c r="CY233">
        <f t="shared" si="93"/>
        <v>103.4</v>
      </c>
      <c r="CZ233">
        <f t="shared" si="94"/>
        <v>103.4</v>
      </c>
      <c r="DA233">
        <f t="shared" si="95"/>
        <v>1</v>
      </c>
      <c r="DB233">
        <f t="shared" si="91"/>
        <v>51.7</v>
      </c>
      <c r="DC233">
        <f t="shared" si="92"/>
        <v>0</v>
      </c>
      <c r="DD233" t="s">
        <v>3</v>
      </c>
      <c r="DE233" t="s">
        <v>3</v>
      </c>
      <c r="DF233">
        <f t="shared" si="75"/>
        <v>51.7</v>
      </c>
      <c r="DG233">
        <f t="shared" si="76"/>
        <v>0</v>
      </c>
      <c r="DH233">
        <f t="shared" si="77"/>
        <v>0</v>
      </c>
      <c r="DI233">
        <f t="shared" si="78"/>
        <v>0</v>
      </c>
      <c r="DJ233">
        <f t="shared" si="96"/>
        <v>51.7</v>
      </c>
      <c r="DK233">
        <v>0</v>
      </c>
      <c r="DL233" t="s">
        <v>3</v>
      </c>
      <c r="DM233">
        <v>0</v>
      </c>
      <c r="DN233" t="s">
        <v>3</v>
      </c>
      <c r="DO233">
        <v>0</v>
      </c>
    </row>
    <row r="234" spans="1:119" x14ac:dyDescent="0.2">
      <c r="A234">
        <f>ROW(Source!A166)</f>
        <v>166</v>
      </c>
      <c r="B234">
        <v>1473083510</v>
      </c>
      <c r="C234">
        <v>1473084400</v>
      </c>
      <c r="D234">
        <v>1441834627</v>
      </c>
      <c r="E234">
        <v>1</v>
      </c>
      <c r="F234">
        <v>1</v>
      </c>
      <c r="G234">
        <v>15514512</v>
      </c>
      <c r="H234">
        <v>3</v>
      </c>
      <c r="I234" t="s">
        <v>501</v>
      </c>
      <c r="J234" t="s">
        <v>502</v>
      </c>
      <c r="K234" t="s">
        <v>503</v>
      </c>
      <c r="L234">
        <v>1339</v>
      </c>
      <c r="N234">
        <v>1007</v>
      </c>
      <c r="O234" t="s">
        <v>105</v>
      </c>
      <c r="P234" t="s">
        <v>105</v>
      </c>
      <c r="Q234">
        <v>1</v>
      </c>
      <c r="W234">
        <v>0</v>
      </c>
      <c r="X234">
        <v>709656040</v>
      </c>
      <c r="Y234">
        <f t="shared" si="90"/>
        <v>0.3</v>
      </c>
      <c r="AA234">
        <v>875.46</v>
      </c>
      <c r="AB234">
        <v>0</v>
      </c>
      <c r="AC234">
        <v>0</v>
      </c>
      <c r="AD234">
        <v>0</v>
      </c>
      <c r="AE234">
        <v>875.46</v>
      </c>
      <c r="AF234">
        <v>0</v>
      </c>
      <c r="AG234">
        <v>0</v>
      </c>
      <c r="AH234">
        <v>0</v>
      </c>
      <c r="AI234">
        <v>1</v>
      </c>
      <c r="AJ234">
        <v>1</v>
      </c>
      <c r="AK234">
        <v>1</v>
      </c>
      <c r="AL234">
        <v>1</v>
      </c>
      <c r="AM234">
        <v>-2</v>
      </c>
      <c r="AN234">
        <v>0</v>
      </c>
      <c r="AO234">
        <v>1</v>
      </c>
      <c r="AP234">
        <v>1</v>
      </c>
      <c r="AQ234">
        <v>0</v>
      </c>
      <c r="AR234">
        <v>0</v>
      </c>
      <c r="AS234" t="s">
        <v>3</v>
      </c>
      <c r="AT234">
        <v>0.3</v>
      </c>
      <c r="AU234" t="s">
        <v>3</v>
      </c>
      <c r="AV234">
        <v>0</v>
      </c>
      <c r="AW234">
        <v>2</v>
      </c>
      <c r="AX234">
        <v>1473418208</v>
      </c>
      <c r="AY234">
        <v>1</v>
      </c>
      <c r="AZ234">
        <v>0</v>
      </c>
      <c r="BA234">
        <v>317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0</v>
      </c>
      <c r="BW234">
        <v>0</v>
      </c>
      <c r="CV234">
        <v>0</v>
      </c>
      <c r="CW234">
        <v>0</v>
      </c>
      <c r="CX234">
        <f>ROUND(Y234*Source!I166,9)</f>
        <v>0.3</v>
      </c>
      <c r="CY234">
        <f t="shared" si="93"/>
        <v>875.46</v>
      </c>
      <c r="CZ234">
        <f t="shared" si="94"/>
        <v>875.46</v>
      </c>
      <c r="DA234">
        <f t="shared" si="95"/>
        <v>1</v>
      </c>
      <c r="DB234">
        <f t="shared" si="91"/>
        <v>262.64</v>
      </c>
      <c r="DC234">
        <f t="shared" si="92"/>
        <v>0</v>
      </c>
      <c r="DD234" t="s">
        <v>3</v>
      </c>
      <c r="DE234" t="s">
        <v>3</v>
      </c>
      <c r="DF234">
        <f t="shared" si="75"/>
        <v>262.64</v>
      </c>
      <c r="DG234">
        <f t="shared" si="76"/>
        <v>0</v>
      </c>
      <c r="DH234">
        <f t="shared" si="77"/>
        <v>0</v>
      </c>
      <c r="DI234">
        <f t="shared" si="78"/>
        <v>0</v>
      </c>
      <c r="DJ234">
        <f t="shared" si="96"/>
        <v>262.64</v>
      </c>
      <c r="DK234">
        <v>0</v>
      </c>
      <c r="DL234" t="s">
        <v>3</v>
      </c>
      <c r="DM234">
        <v>0</v>
      </c>
      <c r="DN234" t="s">
        <v>3</v>
      </c>
      <c r="DO234">
        <v>0</v>
      </c>
    </row>
    <row r="235" spans="1:119" x14ac:dyDescent="0.2">
      <c r="A235">
        <f>ROW(Source!A166)</f>
        <v>166</v>
      </c>
      <c r="B235">
        <v>1473083510</v>
      </c>
      <c r="C235">
        <v>1473084400</v>
      </c>
      <c r="D235">
        <v>1441834671</v>
      </c>
      <c r="E235">
        <v>1</v>
      </c>
      <c r="F235">
        <v>1</v>
      </c>
      <c r="G235">
        <v>15514512</v>
      </c>
      <c r="H235">
        <v>3</v>
      </c>
      <c r="I235" t="s">
        <v>504</v>
      </c>
      <c r="J235" t="s">
        <v>505</v>
      </c>
      <c r="K235" t="s">
        <v>506</v>
      </c>
      <c r="L235">
        <v>1348</v>
      </c>
      <c r="N235">
        <v>1009</v>
      </c>
      <c r="O235" t="s">
        <v>485</v>
      </c>
      <c r="P235" t="s">
        <v>485</v>
      </c>
      <c r="Q235">
        <v>1000</v>
      </c>
      <c r="W235">
        <v>0</v>
      </c>
      <c r="X235">
        <v>-19071303</v>
      </c>
      <c r="Y235">
        <f t="shared" si="90"/>
        <v>1E-4</v>
      </c>
      <c r="AA235">
        <v>184462.17</v>
      </c>
      <c r="AB235">
        <v>0</v>
      </c>
      <c r="AC235">
        <v>0</v>
      </c>
      <c r="AD235">
        <v>0</v>
      </c>
      <c r="AE235">
        <v>184462.17</v>
      </c>
      <c r="AF235">
        <v>0</v>
      </c>
      <c r="AG235">
        <v>0</v>
      </c>
      <c r="AH235">
        <v>0</v>
      </c>
      <c r="AI235">
        <v>1</v>
      </c>
      <c r="AJ235">
        <v>1</v>
      </c>
      <c r="AK235">
        <v>1</v>
      </c>
      <c r="AL235">
        <v>1</v>
      </c>
      <c r="AM235">
        <v>-2</v>
      </c>
      <c r="AN235">
        <v>0</v>
      </c>
      <c r="AO235">
        <v>1</v>
      </c>
      <c r="AP235">
        <v>1</v>
      </c>
      <c r="AQ235">
        <v>0</v>
      </c>
      <c r="AR235">
        <v>0</v>
      </c>
      <c r="AS235" t="s">
        <v>3</v>
      </c>
      <c r="AT235">
        <v>1E-4</v>
      </c>
      <c r="AU235" t="s">
        <v>3</v>
      </c>
      <c r="AV235">
        <v>0</v>
      </c>
      <c r="AW235">
        <v>2</v>
      </c>
      <c r="AX235">
        <v>1473418209</v>
      </c>
      <c r="AY235">
        <v>1</v>
      </c>
      <c r="AZ235">
        <v>0</v>
      </c>
      <c r="BA235">
        <v>318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0</v>
      </c>
      <c r="CV235">
        <v>0</v>
      </c>
      <c r="CW235">
        <v>0</v>
      </c>
      <c r="CX235">
        <f>ROUND(Y235*Source!I166,9)</f>
        <v>1E-4</v>
      </c>
      <c r="CY235">
        <f t="shared" si="93"/>
        <v>184462.17</v>
      </c>
      <c r="CZ235">
        <f t="shared" si="94"/>
        <v>184462.17</v>
      </c>
      <c r="DA235">
        <f t="shared" si="95"/>
        <v>1</v>
      </c>
      <c r="DB235">
        <f t="shared" si="91"/>
        <v>18.45</v>
      </c>
      <c r="DC235">
        <f t="shared" si="92"/>
        <v>0</v>
      </c>
      <c r="DD235" t="s">
        <v>3</v>
      </c>
      <c r="DE235" t="s">
        <v>3</v>
      </c>
      <c r="DF235">
        <f t="shared" si="75"/>
        <v>18.45</v>
      </c>
      <c r="DG235">
        <f t="shared" si="76"/>
        <v>0</v>
      </c>
      <c r="DH235">
        <f t="shared" si="77"/>
        <v>0</v>
      </c>
      <c r="DI235">
        <f t="shared" si="78"/>
        <v>0</v>
      </c>
      <c r="DJ235">
        <f t="shared" si="96"/>
        <v>18.45</v>
      </c>
      <c r="DK235">
        <v>0</v>
      </c>
      <c r="DL235" t="s">
        <v>3</v>
      </c>
      <c r="DM235">
        <v>0</v>
      </c>
      <c r="DN235" t="s">
        <v>3</v>
      </c>
      <c r="DO235">
        <v>0</v>
      </c>
    </row>
    <row r="236" spans="1:119" x14ac:dyDescent="0.2">
      <c r="A236">
        <f>ROW(Source!A166)</f>
        <v>166</v>
      </c>
      <c r="B236">
        <v>1473083510</v>
      </c>
      <c r="C236">
        <v>1473084400</v>
      </c>
      <c r="D236">
        <v>1441834634</v>
      </c>
      <c r="E236">
        <v>1</v>
      </c>
      <c r="F236">
        <v>1</v>
      </c>
      <c r="G236">
        <v>15514512</v>
      </c>
      <c r="H236">
        <v>3</v>
      </c>
      <c r="I236" t="s">
        <v>507</v>
      </c>
      <c r="J236" t="s">
        <v>508</v>
      </c>
      <c r="K236" t="s">
        <v>509</v>
      </c>
      <c r="L236">
        <v>1348</v>
      </c>
      <c r="N236">
        <v>1009</v>
      </c>
      <c r="O236" t="s">
        <v>485</v>
      </c>
      <c r="P236" t="s">
        <v>485</v>
      </c>
      <c r="Q236">
        <v>1000</v>
      </c>
      <c r="W236">
        <v>0</v>
      </c>
      <c r="X236">
        <v>1869974630</v>
      </c>
      <c r="Y236">
        <f t="shared" si="90"/>
        <v>2.9999999999999997E-4</v>
      </c>
      <c r="AA236">
        <v>88053.759999999995</v>
      </c>
      <c r="AB236">
        <v>0</v>
      </c>
      <c r="AC236">
        <v>0</v>
      </c>
      <c r="AD236">
        <v>0</v>
      </c>
      <c r="AE236">
        <v>88053.759999999995</v>
      </c>
      <c r="AF236">
        <v>0</v>
      </c>
      <c r="AG236">
        <v>0</v>
      </c>
      <c r="AH236">
        <v>0</v>
      </c>
      <c r="AI236">
        <v>1</v>
      </c>
      <c r="AJ236">
        <v>1</v>
      </c>
      <c r="AK236">
        <v>1</v>
      </c>
      <c r="AL236">
        <v>1</v>
      </c>
      <c r="AM236">
        <v>-2</v>
      </c>
      <c r="AN236">
        <v>0</v>
      </c>
      <c r="AO236">
        <v>1</v>
      </c>
      <c r="AP236">
        <v>1</v>
      </c>
      <c r="AQ236">
        <v>0</v>
      </c>
      <c r="AR236">
        <v>0</v>
      </c>
      <c r="AS236" t="s">
        <v>3</v>
      </c>
      <c r="AT236">
        <v>2.9999999999999997E-4</v>
      </c>
      <c r="AU236" t="s">
        <v>3</v>
      </c>
      <c r="AV236">
        <v>0</v>
      </c>
      <c r="AW236">
        <v>2</v>
      </c>
      <c r="AX236">
        <v>1473418210</v>
      </c>
      <c r="AY236">
        <v>1</v>
      </c>
      <c r="AZ236">
        <v>0</v>
      </c>
      <c r="BA236">
        <v>319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CV236">
        <v>0</v>
      </c>
      <c r="CW236">
        <v>0</v>
      </c>
      <c r="CX236">
        <f>ROUND(Y236*Source!I166,9)</f>
        <v>2.9999999999999997E-4</v>
      </c>
      <c r="CY236">
        <f t="shared" si="93"/>
        <v>88053.759999999995</v>
      </c>
      <c r="CZ236">
        <f t="shared" si="94"/>
        <v>88053.759999999995</v>
      </c>
      <c r="DA236">
        <f t="shared" si="95"/>
        <v>1</v>
      </c>
      <c r="DB236">
        <f t="shared" si="91"/>
        <v>26.42</v>
      </c>
      <c r="DC236">
        <f t="shared" si="92"/>
        <v>0</v>
      </c>
      <c r="DD236" t="s">
        <v>3</v>
      </c>
      <c r="DE236" t="s">
        <v>3</v>
      </c>
      <c r="DF236">
        <f t="shared" si="75"/>
        <v>26.42</v>
      </c>
      <c r="DG236">
        <f t="shared" si="76"/>
        <v>0</v>
      </c>
      <c r="DH236">
        <f t="shared" si="77"/>
        <v>0</v>
      </c>
      <c r="DI236">
        <f t="shared" si="78"/>
        <v>0</v>
      </c>
      <c r="DJ236">
        <f t="shared" si="96"/>
        <v>26.42</v>
      </c>
      <c r="DK236">
        <v>0</v>
      </c>
      <c r="DL236" t="s">
        <v>3</v>
      </c>
      <c r="DM236">
        <v>0</v>
      </c>
      <c r="DN236" t="s">
        <v>3</v>
      </c>
      <c r="DO236">
        <v>0</v>
      </c>
    </row>
    <row r="237" spans="1:119" x14ac:dyDescent="0.2">
      <c r="A237">
        <f>ROW(Source!A166)</f>
        <v>166</v>
      </c>
      <c r="B237">
        <v>1473083510</v>
      </c>
      <c r="C237">
        <v>1473084400</v>
      </c>
      <c r="D237">
        <v>1441834836</v>
      </c>
      <c r="E237">
        <v>1</v>
      </c>
      <c r="F237">
        <v>1</v>
      </c>
      <c r="G237">
        <v>15514512</v>
      </c>
      <c r="H237">
        <v>3</v>
      </c>
      <c r="I237" t="s">
        <v>510</v>
      </c>
      <c r="J237" t="s">
        <v>511</v>
      </c>
      <c r="K237" t="s">
        <v>512</v>
      </c>
      <c r="L237">
        <v>1348</v>
      </c>
      <c r="N237">
        <v>1009</v>
      </c>
      <c r="O237" t="s">
        <v>485</v>
      </c>
      <c r="P237" t="s">
        <v>485</v>
      </c>
      <c r="Q237">
        <v>1000</v>
      </c>
      <c r="W237">
        <v>0</v>
      </c>
      <c r="X237">
        <v>1434651514</v>
      </c>
      <c r="Y237">
        <f t="shared" si="90"/>
        <v>6.3000000000000003E-4</v>
      </c>
      <c r="AA237">
        <v>93194.67</v>
      </c>
      <c r="AB237">
        <v>0</v>
      </c>
      <c r="AC237">
        <v>0</v>
      </c>
      <c r="AD237">
        <v>0</v>
      </c>
      <c r="AE237">
        <v>93194.67</v>
      </c>
      <c r="AF237">
        <v>0</v>
      </c>
      <c r="AG237">
        <v>0</v>
      </c>
      <c r="AH237">
        <v>0</v>
      </c>
      <c r="AI237">
        <v>1</v>
      </c>
      <c r="AJ237">
        <v>1</v>
      </c>
      <c r="AK237">
        <v>1</v>
      </c>
      <c r="AL237">
        <v>1</v>
      </c>
      <c r="AM237">
        <v>-2</v>
      </c>
      <c r="AN237">
        <v>0</v>
      </c>
      <c r="AO237">
        <v>1</v>
      </c>
      <c r="AP237">
        <v>1</v>
      </c>
      <c r="AQ237">
        <v>0</v>
      </c>
      <c r="AR237">
        <v>0</v>
      </c>
      <c r="AS237" t="s">
        <v>3</v>
      </c>
      <c r="AT237">
        <v>6.3000000000000003E-4</v>
      </c>
      <c r="AU237" t="s">
        <v>3</v>
      </c>
      <c r="AV237">
        <v>0</v>
      </c>
      <c r="AW237">
        <v>2</v>
      </c>
      <c r="AX237">
        <v>1473418211</v>
      </c>
      <c r="AY237">
        <v>1</v>
      </c>
      <c r="AZ237">
        <v>0</v>
      </c>
      <c r="BA237">
        <v>320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0</v>
      </c>
      <c r="BI237">
        <v>0</v>
      </c>
      <c r="BJ237">
        <v>0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  <c r="BS237">
        <v>0</v>
      </c>
      <c r="BT237">
        <v>0</v>
      </c>
      <c r="BU237">
        <v>0</v>
      </c>
      <c r="BV237">
        <v>0</v>
      </c>
      <c r="BW237">
        <v>0</v>
      </c>
      <c r="CV237">
        <v>0</v>
      </c>
      <c r="CW237">
        <v>0</v>
      </c>
      <c r="CX237">
        <f>ROUND(Y237*Source!I166,9)</f>
        <v>6.3000000000000003E-4</v>
      </c>
      <c r="CY237">
        <f t="shared" si="93"/>
        <v>93194.67</v>
      </c>
      <c r="CZ237">
        <f t="shared" si="94"/>
        <v>93194.67</v>
      </c>
      <c r="DA237">
        <f t="shared" si="95"/>
        <v>1</v>
      </c>
      <c r="DB237">
        <f t="shared" si="91"/>
        <v>58.71</v>
      </c>
      <c r="DC237">
        <f t="shared" si="92"/>
        <v>0</v>
      </c>
      <c r="DD237" t="s">
        <v>3</v>
      </c>
      <c r="DE237" t="s">
        <v>3</v>
      </c>
      <c r="DF237">
        <f t="shared" si="75"/>
        <v>58.71</v>
      </c>
      <c r="DG237">
        <f t="shared" si="76"/>
        <v>0</v>
      </c>
      <c r="DH237">
        <f t="shared" si="77"/>
        <v>0</v>
      </c>
      <c r="DI237">
        <f t="shared" si="78"/>
        <v>0</v>
      </c>
      <c r="DJ237">
        <f t="shared" si="96"/>
        <v>58.71</v>
      </c>
      <c r="DK237">
        <v>0</v>
      </c>
      <c r="DL237" t="s">
        <v>3</v>
      </c>
      <c r="DM237">
        <v>0</v>
      </c>
      <c r="DN237" t="s">
        <v>3</v>
      </c>
      <c r="DO237">
        <v>0</v>
      </c>
    </row>
    <row r="238" spans="1:119" x14ac:dyDescent="0.2">
      <c r="A238">
        <f>ROW(Source!A166)</f>
        <v>166</v>
      </c>
      <c r="B238">
        <v>1473083510</v>
      </c>
      <c r="C238">
        <v>1473084400</v>
      </c>
      <c r="D238">
        <v>1441822273</v>
      </c>
      <c r="E238">
        <v>15514512</v>
      </c>
      <c r="F238">
        <v>1</v>
      </c>
      <c r="G238">
        <v>15514512</v>
      </c>
      <c r="H238">
        <v>3</v>
      </c>
      <c r="I238" t="s">
        <v>476</v>
      </c>
      <c r="J238" t="s">
        <v>3</v>
      </c>
      <c r="K238" t="s">
        <v>478</v>
      </c>
      <c r="L238">
        <v>1348</v>
      </c>
      <c r="N238">
        <v>1009</v>
      </c>
      <c r="O238" t="s">
        <v>485</v>
      </c>
      <c r="P238" t="s">
        <v>485</v>
      </c>
      <c r="Q238">
        <v>1000</v>
      </c>
      <c r="W238">
        <v>0</v>
      </c>
      <c r="X238">
        <v>-1698336702</v>
      </c>
      <c r="Y238">
        <f t="shared" si="90"/>
        <v>6.9999999999999994E-5</v>
      </c>
      <c r="AA238">
        <v>94640</v>
      </c>
      <c r="AB238">
        <v>0</v>
      </c>
      <c r="AC238">
        <v>0</v>
      </c>
      <c r="AD238">
        <v>0</v>
      </c>
      <c r="AE238">
        <v>94640</v>
      </c>
      <c r="AF238">
        <v>0</v>
      </c>
      <c r="AG238">
        <v>0</v>
      </c>
      <c r="AH238">
        <v>0</v>
      </c>
      <c r="AI238">
        <v>1</v>
      </c>
      <c r="AJ238">
        <v>1</v>
      </c>
      <c r="AK238">
        <v>1</v>
      </c>
      <c r="AL238">
        <v>1</v>
      </c>
      <c r="AM238">
        <v>-2</v>
      </c>
      <c r="AN238">
        <v>0</v>
      </c>
      <c r="AO238">
        <v>1</v>
      </c>
      <c r="AP238">
        <v>1</v>
      </c>
      <c r="AQ238">
        <v>0</v>
      </c>
      <c r="AR238">
        <v>0</v>
      </c>
      <c r="AS238" t="s">
        <v>3</v>
      </c>
      <c r="AT238">
        <v>6.9999999999999994E-5</v>
      </c>
      <c r="AU238" t="s">
        <v>3</v>
      </c>
      <c r="AV238">
        <v>0</v>
      </c>
      <c r="AW238">
        <v>2</v>
      </c>
      <c r="AX238">
        <v>1473418212</v>
      </c>
      <c r="AY238">
        <v>1</v>
      </c>
      <c r="AZ238">
        <v>0</v>
      </c>
      <c r="BA238">
        <v>321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  <c r="BS238">
        <v>0</v>
      </c>
      <c r="BT238">
        <v>0</v>
      </c>
      <c r="BU238">
        <v>0</v>
      </c>
      <c r="BV238">
        <v>0</v>
      </c>
      <c r="BW238">
        <v>0</v>
      </c>
      <c r="CV238">
        <v>0</v>
      </c>
      <c r="CW238">
        <v>0</v>
      </c>
      <c r="CX238">
        <f>ROUND(Y238*Source!I166,9)</f>
        <v>6.9999999999999994E-5</v>
      </c>
      <c r="CY238">
        <f t="shared" si="93"/>
        <v>94640</v>
      </c>
      <c r="CZ238">
        <f t="shared" si="94"/>
        <v>94640</v>
      </c>
      <c r="DA238">
        <f t="shared" si="95"/>
        <v>1</v>
      </c>
      <c r="DB238">
        <f t="shared" si="91"/>
        <v>6.62</v>
      </c>
      <c r="DC238">
        <f t="shared" si="92"/>
        <v>0</v>
      </c>
      <c r="DD238" t="s">
        <v>3</v>
      </c>
      <c r="DE238" t="s">
        <v>3</v>
      </c>
      <c r="DF238">
        <f t="shared" si="75"/>
        <v>6.62</v>
      </c>
      <c r="DG238">
        <f t="shared" si="76"/>
        <v>0</v>
      </c>
      <c r="DH238">
        <f t="shared" si="77"/>
        <v>0</v>
      </c>
      <c r="DI238">
        <f t="shared" si="78"/>
        <v>0</v>
      </c>
      <c r="DJ238">
        <f t="shared" si="96"/>
        <v>6.62</v>
      </c>
      <c r="DK238">
        <v>0</v>
      </c>
      <c r="DL238" t="s">
        <v>3</v>
      </c>
      <c r="DM238">
        <v>0</v>
      </c>
      <c r="DN238" t="s">
        <v>3</v>
      </c>
      <c r="DO238">
        <v>0</v>
      </c>
    </row>
    <row r="239" spans="1:119" x14ac:dyDescent="0.2">
      <c r="A239">
        <f>ROW(Source!A169)</f>
        <v>169</v>
      </c>
      <c r="B239">
        <v>1473083510</v>
      </c>
      <c r="C239">
        <v>1473084421</v>
      </c>
      <c r="D239">
        <v>1441819193</v>
      </c>
      <c r="E239">
        <v>15514512</v>
      </c>
      <c r="F239">
        <v>1</v>
      </c>
      <c r="G239">
        <v>15514512</v>
      </c>
      <c r="H239">
        <v>1</v>
      </c>
      <c r="I239" t="s">
        <v>457</v>
      </c>
      <c r="J239" t="s">
        <v>3</v>
      </c>
      <c r="K239" t="s">
        <v>458</v>
      </c>
      <c r="L239">
        <v>1191</v>
      </c>
      <c r="N239">
        <v>1013</v>
      </c>
      <c r="O239" t="s">
        <v>459</v>
      </c>
      <c r="P239" t="s">
        <v>459</v>
      </c>
      <c r="Q239">
        <v>1</v>
      </c>
      <c r="W239">
        <v>0</v>
      </c>
      <c r="X239">
        <v>476480486</v>
      </c>
      <c r="Y239">
        <f t="shared" si="90"/>
        <v>6.44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1</v>
      </c>
      <c r="AJ239">
        <v>1</v>
      </c>
      <c r="AK239">
        <v>1</v>
      </c>
      <c r="AL239">
        <v>1</v>
      </c>
      <c r="AM239">
        <v>-2</v>
      </c>
      <c r="AN239">
        <v>0</v>
      </c>
      <c r="AO239">
        <v>1</v>
      </c>
      <c r="AP239">
        <v>0</v>
      </c>
      <c r="AQ239">
        <v>0</v>
      </c>
      <c r="AR239">
        <v>0</v>
      </c>
      <c r="AS239" t="s">
        <v>3</v>
      </c>
      <c r="AT239">
        <v>6.44</v>
      </c>
      <c r="AU239" t="s">
        <v>3</v>
      </c>
      <c r="AV239">
        <v>1</v>
      </c>
      <c r="AW239">
        <v>2</v>
      </c>
      <c r="AX239">
        <v>1473418219</v>
      </c>
      <c r="AY239">
        <v>1</v>
      </c>
      <c r="AZ239">
        <v>2048</v>
      </c>
      <c r="BA239">
        <v>326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CU239">
        <f>ROUND(AT239*Source!I169*AH239*AL239,2)</f>
        <v>0</v>
      </c>
      <c r="CV239">
        <f>ROUND(Y239*Source!I169,9)</f>
        <v>6.44</v>
      </c>
      <c r="CW239">
        <v>0</v>
      </c>
      <c r="CX239">
        <f>ROUND(Y239*Source!I169,9)</f>
        <v>6.44</v>
      </c>
      <c r="CY239">
        <f>AD239</f>
        <v>0</v>
      </c>
      <c r="CZ239">
        <f>AH239</f>
        <v>0</v>
      </c>
      <c r="DA239">
        <f>AL239</f>
        <v>1</v>
      </c>
      <c r="DB239">
        <f t="shared" si="91"/>
        <v>0</v>
      </c>
      <c r="DC239">
        <f t="shared" si="92"/>
        <v>0</v>
      </c>
      <c r="DD239" t="s">
        <v>3</v>
      </c>
      <c r="DE239" t="s">
        <v>3</v>
      </c>
      <c r="DF239">
        <f t="shared" si="75"/>
        <v>0</v>
      </c>
      <c r="DG239">
        <f t="shared" si="76"/>
        <v>0</v>
      </c>
      <c r="DH239">
        <f t="shared" si="77"/>
        <v>0</v>
      </c>
      <c r="DI239">
        <f t="shared" si="78"/>
        <v>0</v>
      </c>
      <c r="DJ239">
        <f>DI239</f>
        <v>0</v>
      </c>
      <c r="DK239">
        <v>0</v>
      </c>
      <c r="DL239" t="s">
        <v>3</v>
      </c>
      <c r="DM239">
        <v>0</v>
      </c>
      <c r="DN239" t="s">
        <v>3</v>
      </c>
      <c r="DO239">
        <v>0</v>
      </c>
    </row>
    <row r="240" spans="1:119" x14ac:dyDescent="0.2">
      <c r="A240">
        <f>ROW(Source!A169)</f>
        <v>169</v>
      </c>
      <c r="B240">
        <v>1473083510</v>
      </c>
      <c r="C240">
        <v>1473084421</v>
      </c>
      <c r="D240">
        <v>1441833954</v>
      </c>
      <c r="E240">
        <v>1</v>
      </c>
      <c r="F240">
        <v>1</v>
      </c>
      <c r="G240">
        <v>15514512</v>
      </c>
      <c r="H240">
        <v>2</v>
      </c>
      <c r="I240" t="s">
        <v>519</v>
      </c>
      <c r="J240" t="s">
        <v>520</v>
      </c>
      <c r="K240" t="s">
        <v>521</v>
      </c>
      <c r="L240">
        <v>1368</v>
      </c>
      <c r="N240">
        <v>1011</v>
      </c>
      <c r="O240" t="s">
        <v>463</v>
      </c>
      <c r="P240" t="s">
        <v>463</v>
      </c>
      <c r="Q240">
        <v>1</v>
      </c>
      <c r="W240">
        <v>0</v>
      </c>
      <c r="X240">
        <v>-1438587603</v>
      </c>
      <c r="Y240">
        <f t="shared" si="90"/>
        <v>0.17</v>
      </c>
      <c r="AA240">
        <v>0</v>
      </c>
      <c r="AB240">
        <v>59.51</v>
      </c>
      <c r="AC240">
        <v>0.82</v>
      </c>
      <c r="AD240">
        <v>0</v>
      </c>
      <c r="AE240">
        <v>0</v>
      </c>
      <c r="AF240">
        <v>59.51</v>
      </c>
      <c r="AG240">
        <v>0.82</v>
      </c>
      <c r="AH240">
        <v>0</v>
      </c>
      <c r="AI240">
        <v>1</v>
      </c>
      <c r="AJ240">
        <v>1</v>
      </c>
      <c r="AK240">
        <v>1</v>
      </c>
      <c r="AL240">
        <v>1</v>
      </c>
      <c r="AM240">
        <v>-2</v>
      </c>
      <c r="AN240">
        <v>0</v>
      </c>
      <c r="AO240">
        <v>1</v>
      </c>
      <c r="AP240">
        <v>0</v>
      </c>
      <c r="AQ240">
        <v>0</v>
      </c>
      <c r="AR240">
        <v>0</v>
      </c>
      <c r="AS240" t="s">
        <v>3</v>
      </c>
      <c r="AT240">
        <v>0.17</v>
      </c>
      <c r="AU240" t="s">
        <v>3</v>
      </c>
      <c r="AV240">
        <v>0</v>
      </c>
      <c r="AW240">
        <v>2</v>
      </c>
      <c r="AX240">
        <v>1473418220</v>
      </c>
      <c r="AY240">
        <v>1</v>
      </c>
      <c r="AZ240">
        <v>2048</v>
      </c>
      <c r="BA240">
        <v>327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CV240">
        <v>0</v>
      </c>
      <c r="CW240">
        <f>ROUND(Y240*Source!I169*DO240,9)</f>
        <v>0</v>
      </c>
      <c r="CX240">
        <f>ROUND(Y240*Source!I169,9)</f>
        <v>0.17</v>
      </c>
      <c r="CY240">
        <f>AB240</f>
        <v>59.51</v>
      </c>
      <c r="CZ240">
        <f>AF240</f>
        <v>59.51</v>
      </c>
      <c r="DA240">
        <f>AJ240</f>
        <v>1</v>
      </c>
      <c r="DB240">
        <f t="shared" si="91"/>
        <v>10.119999999999999</v>
      </c>
      <c r="DC240">
        <f t="shared" si="92"/>
        <v>0.14000000000000001</v>
      </c>
      <c r="DD240" t="s">
        <v>3</v>
      </c>
      <c r="DE240" t="s">
        <v>3</v>
      </c>
      <c r="DF240">
        <f t="shared" si="75"/>
        <v>0</v>
      </c>
      <c r="DG240">
        <f t="shared" si="76"/>
        <v>10.119999999999999</v>
      </c>
      <c r="DH240">
        <f t="shared" si="77"/>
        <v>0.14000000000000001</v>
      </c>
      <c r="DI240">
        <f t="shared" si="78"/>
        <v>0</v>
      </c>
      <c r="DJ240">
        <f>DG240</f>
        <v>10.119999999999999</v>
      </c>
      <c r="DK240">
        <v>0</v>
      </c>
      <c r="DL240" t="s">
        <v>3</v>
      </c>
      <c r="DM240">
        <v>0</v>
      </c>
      <c r="DN240" t="s">
        <v>3</v>
      </c>
      <c r="DO240">
        <v>0</v>
      </c>
    </row>
    <row r="241" spans="1:119" x14ac:dyDescent="0.2">
      <c r="A241">
        <f>ROW(Source!A169)</f>
        <v>169</v>
      </c>
      <c r="B241">
        <v>1473083510</v>
      </c>
      <c r="C241">
        <v>1473084421</v>
      </c>
      <c r="D241">
        <v>1441834258</v>
      </c>
      <c r="E241">
        <v>1</v>
      </c>
      <c r="F241">
        <v>1</v>
      </c>
      <c r="G241">
        <v>15514512</v>
      </c>
      <c r="H241">
        <v>2</v>
      </c>
      <c r="I241" t="s">
        <v>460</v>
      </c>
      <c r="J241" t="s">
        <v>461</v>
      </c>
      <c r="K241" t="s">
        <v>462</v>
      </c>
      <c r="L241">
        <v>1368</v>
      </c>
      <c r="N241">
        <v>1011</v>
      </c>
      <c r="O241" t="s">
        <v>463</v>
      </c>
      <c r="P241" t="s">
        <v>463</v>
      </c>
      <c r="Q241">
        <v>1</v>
      </c>
      <c r="W241">
        <v>0</v>
      </c>
      <c r="X241">
        <v>1077756263</v>
      </c>
      <c r="Y241">
        <f t="shared" si="90"/>
        <v>2.4300000000000002</v>
      </c>
      <c r="AA241">
        <v>0</v>
      </c>
      <c r="AB241">
        <v>1303.01</v>
      </c>
      <c r="AC241">
        <v>826.2</v>
      </c>
      <c r="AD241">
        <v>0</v>
      </c>
      <c r="AE241">
        <v>0</v>
      </c>
      <c r="AF241">
        <v>1303.01</v>
      </c>
      <c r="AG241">
        <v>826.2</v>
      </c>
      <c r="AH241">
        <v>0</v>
      </c>
      <c r="AI241">
        <v>1</v>
      </c>
      <c r="AJ241">
        <v>1</v>
      </c>
      <c r="AK241">
        <v>1</v>
      </c>
      <c r="AL241">
        <v>1</v>
      </c>
      <c r="AM241">
        <v>-2</v>
      </c>
      <c r="AN241">
        <v>0</v>
      </c>
      <c r="AO241">
        <v>1</v>
      </c>
      <c r="AP241">
        <v>0</v>
      </c>
      <c r="AQ241">
        <v>0</v>
      </c>
      <c r="AR241">
        <v>0</v>
      </c>
      <c r="AS241" t="s">
        <v>3</v>
      </c>
      <c r="AT241">
        <v>2.4300000000000002</v>
      </c>
      <c r="AU241" t="s">
        <v>3</v>
      </c>
      <c r="AV241">
        <v>0</v>
      </c>
      <c r="AW241">
        <v>2</v>
      </c>
      <c r="AX241">
        <v>1473418221</v>
      </c>
      <c r="AY241">
        <v>1</v>
      </c>
      <c r="AZ241">
        <v>2048</v>
      </c>
      <c r="BA241">
        <v>328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CV241">
        <v>0</v>
      </c>
      <c r="CW241">
        <f>ROUND(Y241*Source!I169*DO241,9)</f>
        <v>0</v>
      </c>
      <c r="CX241">
        <f>ROUND(Y241*Source!I169,9)</f>
        <v>2.4300000000000002</v>
      </c>
      <c r="CY241">
        <f>AB241</f>
        <v>1303.01</v>
      </c>
      <c r="CZ241">
        <f>AF241</f>
        <v>1303.01</v>
      </c>
      <c r="DA241">
        <f>AJ241</f>
        <v>1</v>
      </c>
      <c r="DB241">
        <f t="shared" si="91"/>
        <v>3166.31</v>
      </c>
      <c r="DC241">
        <f t="shared" si="92"/>
        <v>2007.67</v>
      </c>
      <c r="DD241" t="s">
        <v>3</v>
      </c>
      <c r="DE241" t="s">
        <v>3</v>
      </c>
      <c r="DF241">
        <f t="shared" si="75"/>
        <v>0</v>
      </c>
      <c r="DG241">
        <f t="shared" si="76"/>
        <v>3166.31</v>
      </c>
      <c r="DH241">
        <f t="shared" si="77"/>
        <v>2007.67</v>
      </c>
      <c r="DI241">
        <f t="shared" si="78"/>
        <v>0</v>
      </c>
      <c r="DJ241">
        <f>DG241</f>
        <v>3166.31</v>
      </c>
      <c r="DK241">
        <v>0</v>
      </c>
      <c r="DL241" t="s">
        <v>3</v>
      </c>
      <c r="DM241">
        <v>0</v>
      </c>
      <c r="DN241" t="s">
        <v>3</v>
      </c>
      <c r="DO241">
        <v>0</v>
      </c>
    </row>
    <row r="242" spans="1:119" x14ac:dyDescent="0.2">
      <c r="A242">
        <f>ROW(Source!A169)</f>
        <v>169</v>
      </c>
      <c r="B242">
        <v>1473083510</v>
      </c>
      <c r="C242">
        <v>1473084421</v>
      </c>
      <c r="D242">
        <v>1441836235</v>
      </c>
      <c r="E242">
        <v>1</v>
      </c>
      <c r="F242">
        <v>1</v>
      </c>
      <c r="G242">
        <v>15514512</v>
      </c>
      <c r="H242">
        <v>3</v>
      </c>
      <c r="I242" t="s">
        <v>464</v>
      </c>
      <c r="J242" t="s">
        <v>465</v>
      </c>
      <c r="K242" t="s">
        <v>466</v>
      </c>
      <c r="L242">
        <v>1346</v>
      </c>
      <c r="N242">
        <v>1009</v>
      </c>
      <c r="O242" t="s">
        <v>467</v>
      </c>
      <c r="P242" t="s">
        <v>467</v>
      </c>
      <c r="Q242">
        <v>1</v>
      </c>
      <c r="W242">
        <v>0</v>
      </c>
      <c r="X242">
        <v>-1595335418</v>
      </c>
      <c r="Y242">
        <f t="shared" si="90"/>
        <v>0.15</v>
      </c>
      <c r="AA242">
        <v>31.49</v>
      </c>
      <c r="AB242">
        <v>0</v>
      </c>
      <c r="AC242">
        <v>0</v>
      </c>
      <c r="AD242">
        <v>0</v>
      </c>
      <c r="AE242">
        <v>31.49</v>
      </c>
      <c r="AF242">
        <v>0</v>
      </c>
      <c r="AG242">
        <v>0</v>
      </c>
      <c r="AH242">
        <v>0</v>
      </c>
      <c r="AI242">
        <v>1</v>
      </c>
      <c r="AJ242">
        <v>1</v>
      </c>
      <c r="AK242">
        <v>1</v>
      </c>
      <c r="AL242">
        <v>1</v>
      </c>
      <c r="AM242">
        <v>-2</v>
      </c>
      <c r="AN242">
        <v>0</v>
      </c>
      <c r="AO242">
        <v>1</v>
      </c>
      <c r="AP242">
        <v>0</v>
      </c>
      <c r="AQ242">
        <v>0</v>
      </c>
      <c r="AR242">
        <v>0</v>
      </c>
      <c r="AS242" t="s">
        <v>3</v>
      </c>
      <c r="AT242">
        <v>0.15</v>
      </c>
      <c r="AU242" t="s">
        <v>3</v>
      </c>
      <c r="AV242">
        <v>0</v>
      </c>
      <c r="AW242">
        <v>2</v>
      </c>
      <c r="AX242">
        <v>1473418222</v>
      </c>
      <c r="AY242">
        <v>1</v>
      </c>
      <c r="AZ242">
        <v>2048</v>
      </c>
      <c r="BA242">
        <v>329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CV242">
        <v>0</v>
      </c>
      <c r="CW242">
        <v>0</v>
      </c>
      <c r="CX242">
        <f>ROUND(Y242*Source!I169,9)</f>
        <v>0.15</v>
      </c>
      <c r="CY242">
        <f>AA242</f>
        <v>31.49</v>
      </c>
      <c r="CZ242">
        <f>AE242</f>
        <v>31.49</v>
      </c>
      <c r="DA242">
        <f>AI242</f>
        <v>1</v>
      </c>
      <c r="DB242">
        <f t="shared" si="91"/>
        <v>4.72</v>
      </c>
      <c r="DC242">
        <f t="shared" si="92"/>
        <v>0</v>
      </c>
      <c r="DD242" t="s">
        <v>3</v>
      </c>
      <c r="DE242" t="s">
        <v>3</v>
      </c>
      <c r="DF242">
        <f t="shared" si="75"/>
        <v>4.72</v>
      </c>
      <c r="DG242">
        <f t="shared" si="76"/>
        <v>0</v>
      </c>
      <c r="DH242">
        <f t="shared" si="77"/>
        <v>0</v>
      </c>
      <c r="DI242">
        <f t="shared" si="78"/>
        <v>0</v>
      </c>
      <c r="DJ242">
        <f>DF242</f>
        <v>4.72</v>
      </c>
      <c r="DK242">
        <v>0</v>
      </c>
      <c r="DL242" t="s">
        <v>3</v>
      </c>
      <c r="DM242">
        <v>0</v>
      </c>
      <c r="DN242" t="s">
        <v>3</v>
      </c>
      <c r="DO242">
        <v>0</v>
      </c>
    </row>
    <row r="243" spans="1:119" x14ac:dyDescent="0.2">
      <c r="A243">
        <f>ROW(Source!A172)</f>
        <v>172</v>
      </c>
      <c r="B243">
        <v>1473083510</v>
      </c>
      <c r="C243">
        <v>1473084433</v>
      </c>
      <c r="D243">
        <v>1441819193</v>
      </c>
      <c r="E243">
        <v>15514512</v>
      </c>
      <c r="F243">
        <v>1</v>
      </c>
      <c r="G243">
        <v>15514512</v>
      </c>
      <c r="H243">
        <v>1</v>
      </c>
      <c r="I243" t="s">
        <v>457</v>
      </c>
      <c r="J243" t="s">
        <v>3</v>
      </c>
      <c r="K243" t="s">
        <v>458</v>
      </c>
      <c r="L243">
        <v>1191</v>
      </c>
      <c r="N243">
        <v>1013</v>
      </c>
      <c r="O243" t="s">
        <v>459</v>
      </c>
      <c r="P243" t="s">
        <v>459</v>
      </c>
      <c r="Q243">
        <v>1</v>
      </c>
      <c r="W243">
        <v>0</v>
      </c>
      <c r="X243">
        <v>476480486</v>
      </c>
      <c r="Y243">
        <f t="shared" si="90"/>
        <v>0.61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1</v>
      </c>
      <c r="AJ243">
        <v>1</v>
      </c>
      <c r="AK243">
        <v>1</v>
      </c>
      <c r="AL243">
        <v>1</v>
      </c>
      <c r="AM243">
        <v>-2</v>
      </c>
      <c r="AN243">
        <v>0</v>
      </c>
      <c r="AO243">
        <v>1</v>
      </c>
      <c r="AP243">
        <v>1</v>
      </c>
      <c r="AQ243">
        <v>0</v>
      </c>
      <c r="AR243">
        <v>0</v>
      </c>
      <c r="AS243" t="s">
        <v>3</v>
      </c>
      <c r="AT243">
        <v>0.61</v>
      </c>
      <c r="AU243" t="s">
        <v>3</v>
      </c>
      <c r="AV243">
        <v>1</v>
      </c>
      <c r="AW243">
        <v>2</v>
      </c>
      <c r="AX243">
        <v>1473418236</v>
      </c>
      <c r="AY243">
        <v>1</v>
      </c>
      <c r="AZ243">
        <v>0</v>
      </c>
      <c r="BA243">
        <v>331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CU243">
        <f>ROUND(AT243*Source!I172*AH243*AL243,2)</f>
        <v>0</v>
      </c>
      <c r="CV243">
        <f>ROUND(Y243*Source!I172,9)</f>
        <v>0.36599999999999999</v>
      </c>
      <c r="CW243">
        <v>0</v>
      </c>
      <c r="CX243">
        <f>ROUND(Y243*Source!I172,9)</f>
        <v>0.36599999999999999</v>
      </c>
      <c r="CY243">
        <f>AD243</f>
        <v>0</v>
      </c>
      <c r="CZ243">
        <f>AH243</f>
        <v>0</v>
      </c>
      <c r="DA243">
        <f>AL243</f>
        <v>1</v>
      </c>
      <c r="DB243">
        <f t="shared" si="91"/>
        <v>0</v>
      </c>
      <c r="DC243">
        <f t="shared" si="92"/>
        <v>0</v>
      </c>
      <c r="DD243" t="s">
        <v>3</v>
      </c>
      <c r="DE243" t="s">
        <v>3</v>
      </c>
      <c r="DF243">
        <f t="shared" si="75"/>
        <v>0</v>
      </c>
      <c r="DG243">
        <f t="shared" si="76"/>
        <v>0</v>
      </c>
      <c r="DH243">
        <f t="shared" si="77"/>
        <v>0</v>
      </c>
      <c r="DI243">
        <f t="shared" si="78"/>
        <v>0</v>
      </c>
      <c r="DJ243">
        <f>DI243</f>
        <v>0</v>
      </c>
      <c r="DK243">
        <v>0</v>
      </c>
      <c r="DL243" t="s">
        <v>3</v>
      </c>
      <c r="DM243">
        <v>0</v>
      </c>
      <c r="DN243" t="s">
        <v>3</v>
      </c>
      <c r="DO243">
        <v>0</v>
      </c>
    </row>
    <row r="244" spans="1:119" x14ac:dyDescent="0.2">
      <c r="A244">
        <f>ROW(Source!A173)</f>
        <v>173</v>
      </c>
      <c r="B244">
        <v>1473083510</v>
      </c>
      <c r="C244">
        <v>1473084436</v>
      </c>
      <c r="D244">
        <v>1441819193</v>
      </c>
      <c r="E244">
        <v>15514512</v>
      </c>
      <c r="F244">
        <v>1</v>
      </c>
      <c r="G244">
        <v>15514512</v>
      </c>
      <c r="H244">
        <v>1</v>
      </c>
      <c r="I244" t="s">
        <v>457</v>
      </c>
      <c r="J244" t="s">
        <v>3</v>
      </c>
      <c r="K244" t="s">
        <v>458</v>
      </c>
      <c r="L244">
        <v>1191</v>
      </c>
      <c r="N244">
        <v>1013</v>
      </c>
      <c r="O244" t="s">
        <v>459</v>
      </c>
      <c r="P244" t="s">
        <v>459</v>
      </c>
      <c r="Q244">
        <v>1</v>
      </c>
      <c r="W244">
        <v>0</v>
      </c>
      <c r="X244">
        <v>476480486</v>
      </c>
      <c r="Y244">
        <f t="shared" si="90"/>
        <v>2.33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1</v>
      </c>
      <c r="AJ244">
        <v>1</v>
      </c>
      <c r="AK244">
        <v>1</v>
      </c>
      <c r="AL244">
        <v>1</v>
      </c>
      <c r="AM244">
        <v>-2</v>
      </c>
      <c r="AN244">
        <v>0</v>
      </c>
      <c r="AO244">
        <v>1</v>
      </c>
      <c r="AP244">
        <v>1</v>
      </c>
      <c r="AQ244">
        <v>0</v>
      </c>
      <c r="AR244">
        <v>0</v>
      </c>
      <c r="AS244" t="s">
        <v>3</v>
      </c>
      <c r="AT244">
        <v>2.33</v>
      </c>
      <c r="AU244" t="s">
        <v>3</v>
      </c>
      <c r="AV244">
        <v>1</v>
      </c>
      <c r="AW244">
        <v>2</v>
      </c>
      <c r="AX244">
        <v>1473418244</v>
      </c>
      <c r="AY244">
        <v>1</v>
      </c>
      <c r="AZ244">
        <v>0</v>
      </c>
      <c r="BA244">
        <v>332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CU244">
        <f>ROUND(AT244*Source!I173*AH244*AL244,2)</f>
        <v>0</v>
      </c>
      <c r="CV244">
        <f>ROUND(Y244*Source!I173,9)</f>
        <v>0.69899999999999995</v>
      </c>
      <c r="CW244">
        <v>0</v>
      </c>
      <c r="CX244">
        <f>ROUND(Y244*Source!I173,9)</f>
        <v>0.69899999999999995</v>
      </c>
      <c r="CY244">
        <f>AD244</f>
        <v>0</v>
      </c>
      <c r="CZ244">
        <f>AH244</f>
        <v>0</v>
      </c>
      <c r="DA244">
        <f>AL244</f>
        <v>1</v>
      </c>
      <c r="DB244">
        <f t="shared" si="91"/>
        <v>0</v>
      </c>
      <c r="DC244">
        <f t="shared" si="92"/>
        <v>0</v>
      </c>
      <c r="DD244" t="s">
        <v>3</v>
      </c>
      <c r="DE244" t="s">
        <v>3</v>
      </c>
      <c r="DF244">
        <f t="shared" si="75"/>
        <v>0</v>
      </c>
      <c r="DG244">
        <f t="shared" si="76"/>
        <v>0</v>
      </c>
      <c r="DH244">
        <f t="shared" si="77"/>
        <v>0</v>
      </c>
      <c r="DI244">
        <f t="shared" si="78"/>
        <v>0</v>
      </c>
      <c r="DJ244">
        <f>DI244</f>
        <v>0</v>
      </c>
      <c r="DK244">
        <v>0</v>
      </c>
      <c r="DL244" t="s">
        <v>3</v>
      </c>
      <c r="DM244">
        <v>0</v>
      </c>
      <c r="DN244" t="s">
        <v>3</v>
      </c>
      <c r="DO244">
        <v>0</v>
      </c>
    </row>
    <row r="245" spans="1:119" x14ac:dyDescent="0.2">
      <c r="A245">
        <f>ROW(Source!A174)</f>
        <v>174</v>
      </c>
      <c r="B245">
        <v>1473083510</v>
      </c>
      <c r="C245">
        <v>1473084439</v>
      </c>
      <c r="D245">
        <v>1441819193</v>
      </c>
      <c r="E245">
        <v>15514512</v>
      </c>
      <c r="F245">
        <v>1</v>
      </c>
      <c r="G245">
        <v>15514512</v>
      </c>
      <c r="H245">
        <v>1</v>
      </c>
      <c r="I245" t="s">
        <v>457</v>
      </c>
      <c r="J245" t="s">
        <v>3</v>
      </c>
      <c r="K245" t="s">
        <v>458</v>
      </c>
      <c r="L245">
        <v>1191</v>
      </c>
      <c r="N245">
        <v>1013</v>
      </c>
      <c r="O245" t="s">
        <v>459</v>
      </c>
      <c r="P245" t="s">
        <v>459</v>
      </c>
      <c r="Q245">
        <v>1</v>
      </c>
      <c r="W245">
        <v>0</v>
      </c>
      <c r="X245">
        <v>476480486</v>
      </c>
      <c r="Y245">
        <f t="shared" si="90"/>
        <v>0.37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1</v>
      </c>
      <c r="AJ245">
        <v>1</v>
      </c>
      <c r="AK245">
        <v>1</v>
      </c>
      <c r="AL245">
        <v>1</v>
      </c>
      <c r="AM245">
        <v>-2</v>
      </c>
      <c r="AN245">
        <v>0</v>
      </c>
      <c r="AO245">
        <v>1</v>
      </c>
      <c r="AP245">
        <v>1</v>
      </c>
      <c r="AQ245">
        <v>0</v>
      </c>
      <c r="AR245">
        <v>0</v>
      </c>
      <c r="AS245" t="s">
        <v>3</v>
      </c>
      <c r="AT245">
        <v>0.37</v>
      </c>
      <c r="AU245" t="s">
        <v>3</v>
      </c>
      <c r="AV245">
        <v>1</v>
      </c>
      <c r="AW245">
        <v>2</v>
      </c>
      <c r="AX245">
        <v>1473418245</v>
      </c>
      <c r="AY245">
        <v>1</v>
      </c>
      <c r="AZ245">
        <v>0</v>
      </c>
      <c r="BA245">
        <v>333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0</v>
      </c>
      <c r="BU245">
        <v>0</v>
      </c>
      <c r="BV245">
        <v>0</v>
      </c>
      <c r="BW245">
        <v>0</v>
      </c>
      <c r="CU245">
        <f>ROUND(AT245*Source!I174*AH245*AL245,2)</f>
        <v>0</v>
      </c>
      <c r="CV245">
        <f>ROUND(Y245*Source!I174,9)</f>
        <v>1.1100000000000001</v>
      </c>
      <c r="CW245">
        <v>0</v>
      </c>
      <c r="CX245">
        <f>ROUND(Y245*Source!I174,9)</f>
        <v>1.1100000000000001</v>
      </c>
      <c r="CY245">
        <f>AD245</f>
        <v>0</v>
      </c>
      <c r="CZ245">
        <f>AH245</f>
        <v>0</v>
      </c>
      <c r="DA245">
        <f>AL245</f>
        <v>1</v>
      </c>
      <c r="DB245">
        <f t="shared" si="91"/>
        <v>0</v>
      </c>
      <c r="DC245">
        <f t="shared" si="92"/>
        <v>0</v>
      </c>
      <c r="DD245" t="s">
        <v>3</v>
      </c>
      <c r="DE245" t="s">
        <v>3</v>
      </c>
      <c r="DF245">
        <f t="shared" si="75"/>
        <v>0</v>
      </c>
      <c r="DG245">
        <f t="shared" si="76"/>
        <v>0</v>
      </c>
      <c r="DH245">
        <f t="shared" si="77"/>
        <v>0</v>
      </c>
      <c r="DI245">
        <f t="shared" si="78"/>
        <v>0</v>
      </c>
      <c r="DJ245">
        <f>DI245</f>
        <v>0</v>
      </c>
      <c r="DK245">
        <v>0</v>
      </c>
      <c r="DL245" t="s">
        <v>3</v>
      </c>
      <c r="DM245">
        <v>0</v>
      </c>
      <c r="DN245" t="s">
        <v>3</v>
      </c>
      <c r="DO245">
        <v>0</v>
      </c>
    </row>
    <row r="246" spans="1:119" x14ac:dyDescent="0.2">
      <c r="A246">
        <f>ROW(Source!A174)</f>
        <v>174</v>
      </c>
      <c r="B246">
        <v>1473083510</v>
      </c>
      <c r="C246">
        <v>1473084439</v>
      </c>
      <c r="D246">
        <v>1441834258</v>
      </c>
      <c r="E246">
        <v>1</v>
      </c>
      <c r="F246">
        <v>1</v>
      </c>
      <c r="G246">
        <v>15514512</v>
      </c>
      <c r="H246">
        <v>2</v>
      </c>
      <c r="I246" t="s">
        <v>460</v>
      </c>
      <c r="J246" t="s">
        <v>461</v>
      </c>
      <c r="K246" t="s">
        <v>462</v>
      </c>
      <c r="L246">
        <v>1368</v>
      </c>
      <c r="N246">
        <v>1011</v>
      </c>
      <c r="O246" t="s">
        <v>463</v>
      </c>
      <c r="P246" t="s">
        <v>463</v>
      </c>
      <c r="Q246">
        <v>1</v>
      </c>
      <c r="W246">
        <v>0</v>
      </c>
      <c r="X246">
        <v>1077756263</v>
      </c>
      <c r="Y246">
        <f t="shared" si="90"/>
        <v>0.06</v>
      </c>
      <c r="AA246">
        <v>0</v>
      </c>
      <c r="AB246">
        <v>1303.01</v>
      </c>
      <c r="AC246">
        <v>826.2</v>
      </c>
      <c r="AD246">
        <v>0</v>
      </c>
      <c r="AE246">
        <v>0</v>
      </c>
      <c r="AF246">
        <v>1303.01</v>
      </c>
      <c r="AG246">
        <v>826.2</v>
      </c>
      <c r="AH246">
        <v>0</v>
      </c>
      <c r="AI246">
        <v>1</v>
      </c>
      <c r="AJ246">
        <v>1</v>
      </c>
      <c r="AK246">
        <v>1</v>
      </c>
      <c r="AL246">
        <v>1</v>
      </c>
      <c r="AM246">
        <v>-2</v>
      </c>
      <c r="AN246">
        <v>0</v>
      </c>
      <c r="AO246">
        <v>1</v>
      </c>
      <c r="AP246">
        <v>1</v>
      </c>
      <c r="AQ246">
        <v>0</v>
      </c>
      <c r="AR246">
        <v>0</v>
      </c>
      <c r="AS246" t="s">
        <v>3</v>
      </c>
      <c r="AT246">
        <v>0.06</v>
      </c>
      <c r="AU246" t="s">
        <v>3</v>
      </c>
      <c r="AV246">
        <v>0</v>
      </c>
      <c r="AW246">
        <v>2</v>
      </c>
      <c r="AX246">
        <v>1473418246</v>
      </c>
      <c r="AY246">
        <v>1</v>
      </c>
      <c r="AZ246">
        <v>0</v>
      </c>
      <c r="BA246">
        <v>334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CV246">
        <v>0</v>
      </c>
      <c r="CW246">
        <f>ROUND(Y246*Source!I174*DO246,9)</f>
        <v>0</v>
      </c>
      <c r="CX246">
        <f>ROUND(Y246*Source!I174,9)</f>
        <v>0.18</v>
      </c>
      <c r="CY246">
        <f>AB246</f>
        <v>1303.01</v>
      </c>
      <c r="CZ246">
        <f>AF246</f>
        <v>1303.01</v>
      </c>
      <c r="DA246">
        <f>AJ246</f>
        <v>1</v>
      </c>
      <c r="DB246">
        <f t="shared" si="91"/>
        <v>78.180000000000007</v>
      </c>
      <c r="DC246">
        <f t="shared" si="92"/>
        <v>49.57</v>
      </c>
      <c r="DD246" t="s">
        <v>3</v>
      </c>
      <c r="DE246" t="s">
        <v>3</v>
      </c>
      <c r="DF246">
        <f t="shared" si="75"/>
        <v>0</v>
      </c>
      <c r="DG246">
        <f t="shared" si="76"/>
        <v>234.54</v>
      </c>
      <c r="DH246">
        <f t="shared" si="77"/>
        <v>148.72</v>
      </c>
      <c r="DI246">
        <f t="shared" si="78"/>
        <v>0</v>
      </c>
      <c r="DJ246">
        <f>DG246</f>
        <v>234.54</v>
      </c>
      <c r="DK246">
        <v>0</v>
      </c>
      <c r="DL246" t="s">
        <v>3</v>
      </c>
      <c r="DM246">
        <v>0</v>
      </c>
      <c r="DN246" t="s">
        <v>3</v>
      </c>
      <c r="DO246">
        <v>0</v>
      </c>
    </row>
    <row r="247" spans="1:119" x14ac:dyDescent="0.2">
      <c r="A247">
        <f>ROW(Source!A176)</f>
        <v>176</v>
      </c>
      <c r="B247">
        <v>1473083510</v>
      </c>
      <c r="C247">
        <v>1473084447</v>
      </c>
      <c r="D247">
        <v>1306222152</v>
      </c>
      <c r="E247">
        <v>37</v>
      </c>
      <c r="F247">
        <v>1</v>
      </c>
      <c r="G247">
        <v>15514512</v>
      </c>
      <c r="H247">
        <v>1</v>
      </c>
      <c r="I247" t="s">
        <v>457</v>
      </c>
      <c r="J247" t="s">
        <v>3</v>
      </c>
      <c r="K247" t="s">
        <v>458</v>
      </c>
      <c r="L247">
        <v>1191</v>
      </c>
      <c r="N247">
        <v>1013</v>
      </c>
      <c r="O247" t="s">
        <v>459</v>
      </c>
      <c r="P247" t="s">
        <v>459</v>
      </c>
      <c r="Q247">
        <v>1</v>
      </c>
      <c r="W247">
        <v>0</v>
      </c>
      <c r="X247">
        <v>476480486</v>
      </c>
      <c r="Y247">
        <f>(AT247*2)</f>
        <v>2.1800000000000002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1</v>
      </c>
      <c r="AJ247">
        <v>1</v>
      </c>
      <c r="AK247">
        <v>1</v>
      </c>
      <c r="AL247">
        <v>1</v>
      </c>
      <c r="AM247">
        <v>-2</v>
      </c>
      <c r="AN247">
        <v>0</v>
      </c>
      <c r="AO247">
        <v>1</v>
      </c>
      <c r="AP247">
        <v>1</v>
      </c>
      <c r="AQ247">
        <v>0</v>
      </c>
      <c r="AR247">
        <v>0</v>
      </c>
      <c r="AS247" t="s">
        <v>3</v>
      </c>
      <c r="AT247">
        <v>1.0900000000000001</v>
      </c>
      <c r="AU247" t="s">
        <v>74</v>
      </c>
      <c r="AV247">
        <v>1</v>
      </c>
      <c r="AW247">
        <v>2</v>
      </c>
      <c r="AX247">
        <v>1473418249</v>
      </c>
      <c r="AY247">
        <v>1</v>
      </c>
      <c r="AZ247">
        <v>0</v>
      </c>
      <c r="BA247">
        <v>337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0</v>
      </c>
      <c r="BJ247">
        <v>0</v>
      </c>
      <c r="BK247">
        <v>0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0</v>
      </c>
      <c r="BT247">
        <v>0</v>
      </c>
      <c r="BU247">
        <v>0</v>
      </c>
      <c r="BV247">
        <v>0</v>
      </c>
      <c r="BW247">
        <v>0</v>
      </c>
      <c r="CU247">
        <f>ROUND(AT247*Source!I176*AH247*AL247,2)</f>
        <v>0</v>
      </c>
      <c r="CV247">
        <f>ROUND(Y247*Source!I176,9)</f>
        <v>13.08</v>
      </c>
      <c r="CW247">
        <v>0</v>
      </c>
      <c r="CX247">
        <f>ROUND(Y247*Source!I176,9)</f>
        <v>13.08</v>
      </c>
      <c r="CY247">
        <f>AD247</f>
        <v>0</v>
      </c>
      <c r="CZ247">
        <f>AH247</f>
        <v>0</v>
      </c>
      <c r="DA247">
        <f>AL247</f>
        <v>1</v>
      </c>
      <c r="DB247">
        <f>ROUND((ROUND(AT247*CZ247,2)*2),6)</f>
        <v>0</v>
      </c>
      <c r="DC247">
        <f>ROUND((ROUND(AT247*AG247,2)*2),6)</f>
        <v>0</v>
      </c>
      <c r="DD247" t="s">
        <v>3</v>
      </c>
      <c r="DE247" t="s">
        <v>3</v>
      </c>
      <c r="DF247">
        <f t="shared" si="75"/>
        <v>0</v>
      </c>
      <c r="DG247">
        <f t="shared" si="76"/>
        <v>0</v>
      </c>
      <c r="DH247">
        <f t="shared" si="77"/>
        <v>0</v>
      </c>
      <c r="DI247">
        <f t="shared" si="78"/>
        <v>0</v>
      </c>
      <c r="DJ247">
        <f>DI247</f>
        <v>0</v>
      </c>
      <c r="DK247">
        <v>0</v>
      </c>
      <c r="DL247" t="s">
        <v>3</v>
      </c>
      <c r="DM247">
        <v>0</v>
      </c>
      <c r="DN247" t="s">
        <v>3</v>
      </c>
      <c r="DO247">
        <v>0</v>
      </c>
    </row>
    <row r="248" spans="1:119" x14ac:dyDescent="0.2">
      <c r="A248">
        <f>ROW(Source!A177)</f>
        <v>177</v>
      </c>
      <c r="B248">
        <v>1473083510</v>
      </c>
      <c r="C248">
        <v>1473084450</v>
      </c>
      <c r="D248">
        <v>1441819193</v>
      </c>
      <c r="E248">
        <v>15514512</v>
      </c>
      <c r="F248">
        <v>1</v>
      </c>
      <c r="G248">
        <v>15514512</v>
      </c>
      <c r="H248">
        <v>1</v>
      </c>
      <c r="I248" t="s">
        <v>457</v>
      </c>
      <c r="J248" t="s">
        <v>3</v>
      </c>
      <c r="K248" t="s">
        <v>458</v>
      </c>
      <c r="L248">
        <v>1191</v>
      </c>
      <c r="N248">
        <v>1013</v>
      </c>
      <c r="O248" t="s">
        <v>459</v>
      </c>
      <c r="P248" t="s">
        <v>459</v>
      </c>
      <c r="Q248">
        <v>1</v>
      </c>
      <c r="W248">
        <v>0</v>
      </c>
      <c r="X248">
        <v>476480486</v>
      </c>
      <c r="Y248">
        <f t="shared" ref="Y248:Y264" si="97">AT248</f>
        <v>1.52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1</v>
      </c>
      <c r="AJ248">
        <v>1</v>
      </c>
      <c r="AK248">
        <v>1</v>
      </c>
      <c r="AL248">
        <v>1</v>
      </c>
      <c r="AM248">
        <v>-2</v>
      </c>
      <c r="AN248">
        <v>0</v>
      </c>
      <c r="AO248">
        <v>1</v>
      </c>
      <c r="AP248">
        <v>1</v>
      </c>
      <c r="AQ248">
        <v>0</v>
      </c>
      <c r="AR248">
        <v>0</v>
      </c>
      <c r="AS248" t="s">
        <v>3</v>
      </c>
      <c r="AT248">
        <v>1.52</v>
      </c>
      <c r="AU248" t="s">
        <v>3</v>
      </c>
      <c r="AV248">
        <v>1</v>
      </c>
      <c r="AW248">
        <v>2</v>
      </c>
      <c r="AX248">
        <v>1473418250</v>
      </c>
      <c r="AY248">
        <v>1</v>
      </c>
      <c r="AZ248">
        <v>0</v>
      </c>
      <c r="BA248">
        <v>338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CU248">
        <f>ROUND(AT248*Source!I177*AH248*AL248,2)</f>
        <v>0</v>
      </c>
      <c r="CV248">
        <f>ROUND(Y248*Source!I177,9)</f>
        <v>2.1280000000000001</v>
      </c>
      <c r="CW248">
        <v>0</v>
      </c>
      <c r="CX248">
        <f>ROUND(Y248*Source!I177,9)</f>
        <v>2.1280000000000001</v>
      </c>
      <c r="CY248">
        <f>AD248</f>
        <v>0</v>
      </c>
      <c r="CZ248">
        <f>AH248</f>
        <v>0</v>
      </c>
      <c r="DA248">
        <f>AL248</f>
        <v>1</v>
      </c>
      <c r="DB248">
        <f t="shared" ref="DB248:DB264" si="98">ROUND(ROUND(AT248*CZ248,2),6)</f>
        <v>0</v>
      </c>
      <c r="DC248">
        <f t="shared" ref="DC248:DC264" si="99">ROUND(ROUND(AT248*AG248,2),6)</f>
        <v>0</v>
      </c>
      <c r="DD248" t="s">
        <v>3</v>
      </c>
      <c r="DE248" t="s">
        <v>3</v>
      </c>
      <c r="DF248">
        <f t="shared" si="75"/>
        <v>0</v>
      </c>
      <c r="DG248">
        <f t="shared" si="76"/>
        <v>0</v>
      </c>
      <c r="DH248">
        <f t="shared" si="77"/>
        <v>0</v>
      </c>
      <c r="DI248">
        <f t="shared" si="78"/>
        <v>0</v>
      </c>
      <c r="DJ248">
        <f>DI248</f>
        <v>0</v>
      </c>
      <c r="DK248">
        <v>0</v>
      </c>
      <c r="DL248" t="s">
        <v>3</v>
      </c>
      <c r="DM248">
        <v>0</v>
      </c>
      <c r="DN248" t="s">
        <v>3</v>
      </c>
      <c r="DO248">
        <v>0</v>
      </c>
    </row>
    <row r="249" spans="1:119" x14ac:dyDescent="0.2">
      <c r="A249">
        <f>ROW(Source!A177)</f>
        <v>177</v>
      </c>
      <c r="B249">
        <v>1473083510</v>
      </c>
      <c r="C249">
        <v>1473084450</v>
      </c>
      <c r="D249">
        <v>1441836235</v>
      </c>
      <c r="E249">
        <v>1</v>
      </c>
      <c r="F249">
        <v>1</v>
      </c>
      <c r="G249">
        <v>15514512</v>
      </c>
      <c r="H249">
        <v>3</v>
      </c>
      <c r="I249" t="s">
        <v>464</v>
      </c>
      <c r="J249" t="s">
        <v>465</v>
      </c>
      <c r="K249" t="s">
        <v>466</v>
      </c>
      <c r="L249">
        <v>1346</v>
      </c>
      <c r="N249">
        <v>1009</v>
      </c>
      <c r="O249" t="s">
        <v>467</v>
      </c>
      <c r="P249" t="s">
        <v>467</v>
      </c>
      <c r="Q249">
        <v>1</v>
      </c>
      <c r="W249">
        <v>0</v>
      </c>
      <c r="X249">
        <v>-1595335418</v>
      </c>
      <c r="Y249">
        <f t="shared" si="97"/>
        <v>0.02</v>
      </c>
      <c r="AA249">
        <v>31.49</v>
      </c>
      <c r="AB249">
        <v>0</v>
      </c>
      <c r="AC249">
        <v>0</v>
      </c>
      <c r="AD249">
        <v>0</v>
      </c>
      <c r="AE249">
        <v>31.49</v>
      </c>
      <c r="AF249">
        <v>0</v>
      </c>
      <c r="AG249">
        <v>0</v>
      </c>
      <c r="AH249">
        <v>0</v>
      </c>
      <c r="AI249">
        <v>1</v>
      </c>
      <c r="AJ249">
        <v>1</v>
      </c>
      <c r="AK249">
        <v>1</v>
      </c>
      <c r="AL249">
        <v>1</v>
      </c>
      <c r="AM249">
        <v>-2</v>
      </c>
      <c r="AN249">
        <v>0</v>
      </c>
      <c r="AO249">
        <v>1</v>
      </c>
      <c r="AP249">
        <v>1</v>
      </c>
      <c r="AQ249">
        <v>0</v>
      </c>
      <c r="AR249">
        <v>0</v>
      </c>
      <c r="AS249" t="s">
        <v>3</v>
      </c>
      <c r="AT249">
        <v>0.02</v>
      </c>
      <c r="AU249" t="s">
        <v>3</v>
      </c>
      <c r="AV249">
        <v>0</v>
      </c>
      <c r="AW249">
        <v>2</v>
      </c>
      <c r="AX249">
        <v>1473418251</v>
      </c>
      <c r="AY249">
        <v>1</v>
      </c>
      <c r="AZ249">
        <v>0</v>
      </c>
      <c r="BA249">
        <v>339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0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CV249">
        <v>0</v>
      </c>
      <c r="CW249">
        <v>0</v>
      </c>
      <c r="CX249">
        <f>ROUND(Y249*Source!I177,9)</f>
        <v>2.8000000000000001E-2</v>
      </c>
      <c r="CY249">
        <f>AA249</f>
        <v>31.49</v>
      </c>
      <c r="CZ249">
        <f>AE249</f>
        <v>31.49</v>
      </c>
      <c r="DA249">
        <f>AI249</f>
        <v>1</v>
      </c>
      <c r="DB249">
        <f t="shared" si="98"/>
        <v>0.63</v>
      </c>
      <c r="DC249">
        <f t="shared" si="99"/>
        <v>0</v>
      </c>
      <c r="DD249" t="s">
        <v>3</v>
      </c>
      <c r="DE249" t="s">
        <v>3</v>
      </c>
      <c r="DF249">
        <f t="shared" si="75"/>
        <v>0.88</v>
      </c>
      <c r="DG249">
        <f t="shared" si="76"/>
        <v>0</v>
      </c>
      <c r="DH249">
        <f t="shared" si="77"/>
        <v>0</v>
      </c>
      <c r="DI249">
        <f t="shared" si="78"/>
        <v>0</v>
      </c>
      <c r="DJ249">
        <f>DF249</f>
        <v>0.88</v>
      </c>
      <c r="DK249">
        <v>0</v>
      </c>
      <c r="DL249" t="s">
        <v>3</v>
      </c>
      <c r="DM249">
        <v>0</v>
      </c>
      <c r="DN249" t="s">
        <v>3</v>
      </c>
      <c r="DO249">
        <v>0</v>
      </c>
    </row>
    <row r="250" spans="1:119" x14ac:dyDescent="0.2">
      <c r="A250">
        <f>ROW(Source!A178)</f>
        <v>178</v>
      </c>
      <c r="B250">
        <v>1473083510</v>
      </c>
      <c r="C250">
        <v>1473084455</v>
      </c>
      <c r="D250">
        <v>1441819193</v>
      </c>
      <c r="E250">
        <v>15514512</v>
      </c>
      <c r="F250">
        <v>1</v>
      </c>
      <c r="G250">
        <v>15514512</v>
      </c>
      <c r="H250">
        <v>1</v>
      </c>
      <c r="I250" t="s">
        <v>457</v>
      </c>
      <c r="J250" t="s">
        <v>3</v>
      </c>
      <c r="K250" t="s">
        <v>458</v>
      </c>
      <c r="L250">
        <v>1191</v>
      </c>
      <c r="N250">
        <v>1013</v>
      </c>
      <c r="O250" t="s">
        <v>459</v>
      </c>
      <c r="P250" t="s">
        <v>459</v>
      </c>
      <c r="Q250">
        <v>1</v>
      </c>
      <c r="W250">
        <v>0</v>
      </c>
      <c r="X250">
        <v>476480486</v>
      </c>
      <c r="Y250">
        <f t="shared" si="97"/>
        <v>0.61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1</v>
      </c>
      <c r="AJ250">
        <v>1</v>
      </c>
      <c r="AK250">
        <v>1</v>
      </c>
      <c r="AL250">
        <v>1</v>
      </c>
      <c r="AM250">
        <v>-2</v>
      </c>
      <c r="AN250">
        <v>0</v>
      </c>
      <c r="AO250">
        <v>1</v>
      </c>
      <c r="AP250">
        <v>1</v>
      </c>
      <c r="AQ250">
        <v>0</v>
      </c>
      <c r="AR250">
        <v>0</v>
      </c>
      <c r="AS250" t="s">
        <v>3</v>
      </c>
      <c r="AT250">
        <v>0.61</v>
      </c>
      <c r="AU250" t="s">
        <v>3</v>
      </c>
      <c r="AV250">
        <v>1</v>
      </c>
      <c r="AW250">
        <v>2</v>
      </c>
      <c r="AX250">
        <v>1473418252</v>
      </c>
      <c r="AY250">
        <v>1</v>
      </c>
      <c r="AZ250">
        <v>6144</v>
      </c>
      <c r="BA250">
        <v>340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0</v>
      </c>
      <c r="CU250">
        <f>ROUND(AT250*Source!I178*AH250*AL250,2)</f>
        <v>0</v>
      </c>
      <c r="CV250">
        <f>ROUND(Y250*Source!I178,9)</f>
        <v>0.73199999999999998</v>
      </c>
      <c r="CW250">
        <v>0</v>
      </c>
      <c r="CX250">
        <f>ROUND(Y250*Source!I178,9)</f>
        <v>0.73199999999999998</v>
      </c>
      <c r="CY250">
        <f>AD250</f>
        <v>0</v>
      </c>
      <c r="CZ250">
        <f>AH250</f>
        <v>0</v>
      </c>
      <c r="DA250">
        <f>AL250</f>
        <v>1</v>
      </c>
      <c r="DB250">
        <f t="shared" si="98"/>
        <v>0</v>
      </c>
      <c r="DC250">
        <f t="shared" si="99"/>
        <v>0</v>
      </c>
      <c r="DD250" t="s">
        <v>3</v>
      </c>
      <c r="DE250" t="s">
        <v>3</v>
      </c>
      <c r="DF250">
        <f t="shared" si="75"/>
        <v>0</v>
      </c>
      <c r="DG250">
        <f t="shared" si="76"/>
        <v>0</v>
      </c>
      <c r="DH250">
        <f t="shared" si="77"/>
        <v>0</v>
      </c>
      <c r="DI250">
        <f t="shared" si="78"/>
        <v>0</v>
      </c>
      <c r="DJ250">
        <f>DI250</f>
        <v>0</v>
      </c>
      <c r="DK250">
        <v>0</v>
      </c>
      <c r="DL250" t="s">
        <v>3</v>
      </c>
      <c r="DM250">
        <v>0</v>
      </c>
      <c r="DN250" t="s">
        <v>3</v>
      </c>
      <c r="DO250">
        <v>0</v>
      </c>
    </row>
    <row r="251" spans="1:119" x14ac:dyDescent="0.2">
      <c r="A251">
        <f>ROW(Source!A182)</f>
        <v>182</v>
      </c>
      <c r="B251">
        <v>1473083510</v>
      </c>
      <c r="C251">
        <v>1473084463</v>
      </c>
      <c r="D251">
        <v>1441819193</v>
      </c>
      <c r="E251">
        <v>15514512</v>
      </c>
      <c r="F251">
        <v>1</v>
      </c>
      <c r="G251">
        <v>15514512</v>
      </c>
      <c r="H251">
        <v>1</v>
      </c>
      <c r="I251" t="s">
        <v>457</v>
      </c>
      <c r="J251" t="s">
        <v>3</v>
      </c>
      <c r="K251" t="s">
        <v>458</v>
      </c>
      <c r="L251">
        <v>1191</v>
      </c>
      <c r="N251">
        <v>1013</v>
      </c>
      <c r="O251" t="s">
        <v>459</v>
      </c>
      <c r="P251" t="s">
        <v>459</v>
      </c>
      <c r="Q251">
        <v>1</v>
      </c>
      <c r="W251">
        <v>0</v>
      </c>
      <c r="X251">
        <v>476480486</v>
      </c>
      <c r="Y251">
        <f t="shared" si="97"/>
        <v>148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1</v>
      </c>
      <c r="AJ251">
        <v>1</v>
      </c>
      <c r="AK251">
        <v>1</v>
      </c>
      <c r="AL251">
        <v>1</v>
      </c>
      <c r="AM251">
        <v>-2</v>
      </c>
      <c r="AN251">
        <v>0</v>
      </c>
      <c r="AO251">
        <v>1</v>
      </c>
      <c r="AP251">
        <v>1</v>
      </c>
      <c r="AQ251">
        <v>0</v>
      </c>
      <c r="AR251">
        <v>0</v>
      </c>
      <c r="AS251" t="s">
        <v>3</v>
      </c>
      <c r="AT251">
        <v>148</v>
      </c>
      <c r="AU251" t="s">
        <v>3</v>
      </c>
      <c r="AV251">
        <v>1</v>
      </c>
      <c r="AW251">
        <v>2</v>
      </c>
      <c r="AX251">
        <v>1473418259</v>
      </c>
      <c r="AY251">
        <v>1</v>
      </c>
      <c r="AZ251">
        <v>0</v>
      </c>
      <c r="BA251">
        <v>343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0</v>
      </c>
      <c r="BI251">
        <v>0</v>
      </c>
      <c r="BJ251">
        <v>0</v>
      </c>
      <c r="BK251">
        <v>0</v>
      </c>
      <c r="BL251">
        <v>0</v>
      </c>
      <c r="BM251">
        <v>0</v>
      </c>
      <c r="BN251">
        <v>0</v>
      </c>
      <c r="BO251">
        <v>0</v>
      </c>
      <c r="BP251">
        <v>0</v>
      </c>
      <c r="BQ251">
        <v>0</v>
      </c>
      <c r="BR251">
        <v>0</v>
      </c>
      <c r="BS251">
        <v>0</v>
      </c>
      <c r="BT251">
        <v>0</v>
      </c>
      <c r="BU251">
        <v>0</v>
      </c>
      <c r="BV251">
        <v>0</v>
      </c>
      <c r="BW251">
        <v>0</v>
      </c>
      <c r="CU251">
        <f>ROUND(AT251*Source!I182*AH251*AL251,2)</f>
        <v>0</v>
      </c>
      <c r="CV251">
        <f>ROUND(Y251*Source!I182,9)</f>
        <v>148</v>
      </c>
      <c r="CW251">
        <v>0</v>
      </c>
      <c r="CX251">
        <f>ROUND(Y251*Source!I182,9)</f>
        <v>148</v>
      </c>
      <c r="CY251">
        <f>AD251</f>
        <v>0</v>
      </c>
      <c r="CZ251">
        <f>AH251</f>
        <v>0</v>
      </c>
      <c r="DA251">
        <f>AL251</f>
        <v>1</v>
      </c>
      <c r="DB251">
        <f t="shared" si="98"/>
        <v>0</v>
      </c>
      <c r="DC251">
        <f t="shared" si="99"/>
        <v>0</v>
      </c>
      <c r="DD251" t="s">
        <v>3</v>
      </c>
      <c r="DE251" t="s">
        <v>3</v>
      </c>
      <c r="DF251">
        <f t="shared" si="75"/>
        <v>0</v>
      </c>
      <c r="DG251">
        <f t="shared" si="76"/>
        <v>0</v>
      </c>
      <c r="DH251">
        <f t="shared" si="77"/>
        <v>0</v>
      </c>
      <c r="DI251">
        <f t="shared" si="78"/>
        <v>0</v>
      </c>
      <c r="DJ251">
        <f>DI251</f>
        <v>0</v>
      </c>
      <c r="DK251">
        <v>0</v>
      </c>
      <c r="DL251" t="s">
        <v>3</v>
      </c>
      <c r="DM251">
        <v>0</v>
      </c>
      <c r="DN251" t="s">
        <v>3</v>
      </c>
      <c r="DO251">
        <v>0</v>
      </c>
    </row>
    <row r="252" spans="1:119" x14ac:dyDescent="0.2">
      <c r="A252">
        <f>ROW(Source!A182)</f>
        <v>182</v>
      </c>
      <c r="B252">
        <v>1473083510</v>
      </c>
      <c r="C252">
        <v>1473084463</v>
      </c>
      <c r="D252">
        <v>1441835475</v>
      </c>
      <c r="E252">
        <v>1</v>
      </c>
      <c r="F252">
        <v>1</v>
      </c>
      <c r="G252">
        <v>15514512</v>
      </c>
      <c r="H252">
        <v>3</v>
      </c>
      <c r="I252" t="s">
        <v>482</v>
      </c>
      <c r="J252" t="s">
        <v>483</v>
      </c>
      <c r="K252" t="s">
        <v>484</v>
      </c>
      <c r="L252">
        <v>1348</v>
      </c>
      <c r="N252">
        <v>1009</v>
      </c>
      <c r="O252" t="s">
        <v>485</v>
      </c>
      <c r="P252" t="s">
        <v>485</v>
      </c>
      <c r="Q252">
        <v>1000</v>
      </c>
      <c r="W252">
        <v>0</v>
      </c>
      <c r="X252">
        <v>438248051</v>
      </c>
      <c r="Y252">
        <f t="shared" si="97"/>
        <v>1.5E-3</v>
      </c>
      <c r="AA252">
        <v>155908.07999999999</v>
      </c>
      <c r="AB252">
        <v>0</v>
      </c>
      <c r="AC252">
        <v>0</v>
      </c>
      <c r="AD252">
        <v>0</v>
      </c>
      <c r="AE252">
        <v>155908.07999999999</v>
      </c>
      <c r="AF252">
        <v>0</v>
      </c>
      <c r="AG252">
        <v>0</v>
      </c>
      <c r="AH252">
        <v>0</v>
      </c>
      <c r="AI252">
        <v>1</v>
      </c>
      <c r="AJ252">
        <v>1</v>
      </c>
      <c r="AK252">
        <v>1</v>
      </c>
      <c r="AL252">
        <v>1</v>
      </c>
      <c r="AM252">
        <v>-2</v>
      </c>
      <c r="AN252">
        <v>0</v>
      </c>
      <c r="AO252">
        <v>1</v>
      </c>
      <c r="AP252">
        <v>1</v>
      </c>
      <c r="AQ252">
        <v>0</v>
      </c>
      <c r="AR252">
        <v>0</v>
      </c>
      <c r="AS252" t="s">
        <v>3</v>
      </c>
      <c r="AT252">
        <v>1.5E-3</v>
      </c>
      <c r="AU252" t="s">
        <v>3</v>
      </c>
      <c r="AV252">
        <v>0</v>
      </c>
      <c r="AW252">
        <v>2</v>
      </c>
      <c r="AX252">
        <v>1473418260</v>
      </c>
      <c r="AY252">
        <v>1</v>
      </c>
      <c r="AZ252">
        <v>0</v>
      </c>
      <c r="BA252">
        <v>344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0</v>
      </c>
      <c r="BI252">
        <v>0</v>
      </c>
      <c r="BJ252">
        <v>0</v>
      </c>
      <c r="BK252">
        <v>0</v>
      </c>
      <c r="BL252">
        <v>0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0</v>
      </c>
      <c r="BS252">
        <v>0</v>
      </c>
      <c r="BT252">
        <v>0</v>
      </c>
      <c r="BU252">
        <v>0</v>
      </c>
      <c r="BV252">
        <v>0</v>
      </c>
      <c r="BW252">
        <v>0</v>
      </c>
      <c r="CV252">
        <v>0</v>
      </c>
      <c r="CW252">
        <v>0</v>
      </c>
      <c r="CX252">
        <f>ROUND(Y252*Source!I182,9)</f>
        <v>1.5E-3</v>
      </c>
      <c r="CY252">
        <f t="shared" ref="CY252:CY264" si="100">AA252</f>
        <v>155908.07999999999</v>
      </c>
      <c r="CZ252">
        <f t="shared" ref="CZ252:CZ264" si="101">AE252</f>
        <v>155908.07999999999</v>
      </c>
      <c r="DA252">
        <f t="shared" ref="DA252:DA264" si="102">AI252</f>
        <v>1</v>
      </c>
      <c r="DB252">
        <f t="shared" si="98"/>
        <v>233.86</v>
      </c>
      <c r="DC252">
        <f t="shared" si="99"/>
        <v>0</v>
      </c>
      <c r="DD252" t="s">
        <v>3</v>
      </c>
      <c r="DE252" t="s">
        <v>3</v>
      </c>
      <c r="DF252">
        <f t="shared" si="75"/>
        <v>233.86</v>
      </c>
      <c r="DG252">
        <f t="shared" si="76"/>
        <v>0</v>
      </c>
      <c r="DH252">
        <f t="shared" si="77"/>
        <v>0</v>
      </c>
      <c r="DI252">
        <f t="shared" si="78"/>
        <v>0</v>
      </c>
      <c r="DJ252">
        <f t="shared" ref="DJ252:DJ264" si="103">DF252</f>
        <v>233.86</v>
      </c>
      <c r="DK252">
        <v>0</v>
      </c>
      <c r="DL252" t="s">
        <v>3</v>
      </c>
      <c r="DM252">
        <v>0</v>
      </c>
      <c r="DN252" t="s">
        <v>3</v>
      </c>
      <c r="DO252">
        <v>0</v>
      </c>
    </row>
    <row r="253" spans="1:119" x14ac:dyDescent="0.2">
      <c r="A253">
        <f>ROW(Source!A182)</f>
        <v>182</v>
      </c>
      <c r="B253">
        <v>1473083510</v>
      </c>
      <c r="C253">
        <v>1473084463</v>
      </c>
      <c r="D253">
        <v>1441835549</v>
      </c>
      <c r="E253">
        <v>1</v>
      </c>
      <c r="F253">
        <v>1</v>
      </c>
      <c r="G253">
        <v>15514512</v>
      </c>
      <c r="H253">
        <v>3</v>
      </c>
      <c r="I253" t="s">
        <v>486</v>
      </c>
      <c r="J253" t="s">
        <v>487</v>
      </c>
      <c r="K253" t="s">
        <v>488</v>
      </c>
      <c r="L253">
        <v>1348</v>
      </c>
      <c r="N253">
        <v>1009</v>
      </c>
      <c r="O253" t="s">
        <v>485</v>
      </c>
      <c r="P253" t="s">
        <v>485</v>
      </c>
      <c r="Q253">
        <v>1000</v>
      </c>
      <c r="W253">
        <v>0</v>
      </c>
      <c r="X253">
        <v>-2009451208</v>
      </c>
      <c r="Y253">
        <f t="shared" si="97"/>
        <v>2.9999999999999997E-4</v>
      </c>
      <c r="AA253">
        <v>194655.19</v>
      </c>
      <c r="AB253">
        <v>0</v>
      </c>
      <c r="AC253">
        <v>0</v>
      </c>
      <c r="AD253">
        <v>0</v>
      </c>
      <c r="AE253">
        <v>194655.19</v>
      </c>
      <c r="AF253">
        <v>0</v>
      </c>
      <c r="AG253">
        <v>0</v>
      </c>
      <c r="AH253">
        <v>0</v>
      </c>
      <c r="AI253">
        <v>1</v>
      </c>
      <c r="AJ253">
        <v>1</v>
      </c>
      <c r="AK253">
        <v>1</v>
      </c>
      <c r="AL253">
        <v>1</v>
      </c>
      <c r="AM253">
        <v>-2</v>
      </c>
      <c r="AN253">
        <v>0</v>
      </c>
      <c r="AO253">
        <v>1</v>
      </c>
      <c r="AP253">
        <v>1</v>
      </c>
      <c r="AQ253">
        <v>0</v>
      </c>
      <c r="AR253">
        <v>0</v>
      </c>
      <c r="AS253" t="s">
        <v>3</v>
      </c>
      <c r="AT253">
        <v>2.9999999999999997E-4</v>
      </c>
      <c r="AU253" t="s">
        <v>3</v>
      </c>
      <c r="AV253">
        <v>0</v>
      </c>
      <c r="AW253">
        <v>2</v>
      </c>
      <c r="AX253">
        <v>1473418261</v>
      </c>
      <c r="AY253">
        <v>1</v>
      </c>
      <c r="AZ253">
        <v>0</v>
      </c>
      <c r="BA253">
        <v>345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0</v>
      </c>
      <c r="BI253">
        <v>0</v>
      </c>
      <c r="BJ253">
        <v>0</v>
      </c>
      <c r="BK253">
        <v>0</v>
      </c>
      <c r="BL253">
        <v>0</v>
      </c>
      <c r="BM253">
        <v>0</v>
      </c>
      <c r="BN253">
        <v>0</v>
      </c>
      <c r="BO253">
        <v>0</v>
      </c>
      <c r="BP253">
        <v>0</v>
      </c>
      <c r="BQ253">
        <v>0</v>
      </c>
      <c r="BR253">
        <v>0</v>
      </c>
      <c r="BS253">
        <v>0</v>
      </c>
      <c r="BT253">
        <v>0</v>
      </c>
      <c r="BU253">
        <v>0</v>
      </c>
      <c r="BV253">
        <v>0</v>
      </c>
      <c r="BW253">
        <v>0</v>
      </c>
      <c r="CV253">
        <v>0</v>
      </c>
      <c r="CW253">
        <v>0</v>
      </c>
      <c r="CX253">
        <f>ROUND(Y253*Source!I182,9)</f>
        <v>2.9999999999999997E-4</v>
      </c>
      <c r="CY253">
        <f t="shared" si="100"/>
        <v>194655.19</v>
      </c>
      <c r="CZ253">
        <f t="shared" si="101"/>
        <v>194655.19</v>
      </c>
      <c r="DA253">
        <f t="shared" si="102"/>
        <v>1</v>
      </c>
      <c r="DB253">
        <f t="shared" si="98"/>
        <v>58.4</v>
      </c>
      <c r="DC253">
        <f t="shared" si="99"/>
        <v>0</v>
      </c>
      <c r="DD253" t="s">
        <v>3</v>
      </c>
      <c r="DE253" t="s">
        <v>3</v>
      </c>
      <c r="DF253">
        <f t="shared" si="75"/>
        <v>58.4</v>
      </c>
      <c r="DG253">
        <f t="shared" si="76"/>
        <v>0</v>
      </c>
      <c r="DH253">
        <f t="shared" si="77"/>
        <v>0</v>
      </c>
      <c r="DI253">
        <f t="shared" si="78"/>
        <v>0</v>
      </c>
      <c r="DJ253">
        <f t="shared" si="103"/>
        <v>58.4</v>
      </c>
      <c r="DK253">
        <v>0</v>
      </c>
      <c r="DL253" t="s">
        <v>3</v>
      </c>
      <c r="DM253">
        <v>0</v>
      </c>
      <c r="DN253" t="s">
        <v>3</v>
      </c>
      <c r="DO253">
        <v>0</v>
      </c>
    </row>
    <row r="254" spans="1:119" x14ac:dyDescent="0.2">
      <c r="A254">
        <f>ROW(Source!A182)</f>
        <v>182</v>
      </c>
      <c r="B254">
        <v>1473083510</v>
      </c>
      <c r="C254">
        <v>1473084463</v>
      </c>
      <c r="D254">
        <v>1441836325</v>
      </c>
      <c r="E254">
        <v>1</v>
      </c>
      <c r="F254">
        <v>1</v>
      </c>
      <c r="G254">
        <v>15514512</v>
      </c>
      <c r="H254">
        <v>3</v>
      </c>
      <c r="I254" t="s">
        <v>489</v>
      </c>
      <c r="J254" t="s">
        <v>490</v>
      </c>
      <c r="K254" t="s">
        <v>491</v>
      </c>
      <c r="L254">
        <v>1348</v>
      </c>
      <c r="N254">
        <v>1009</v>
      </c>
      <c r="O254" t="s">
        <v>485</v>
      </c>
      <c r="P254" t="s">
        <v>485</v>
      </c>
      <c r="Q254">
        <v>1000</v>
      </c>
      <c r="W254">
        <v>0</v>
      </c>
      <c r="X254">
        <v>-1093051030</v>
      </c>
      <c r="Y254">
        <f t="shared" si="97"/>
        <v>1.6999999999999999E-3</v>
      </c>
      <c r="AA254">
        <v>108798.39999999999</v>
      </c>
      <c r="AB254">
        <v>0</v>
      </c>
      <c r="AC254">
        <v>0</v>
      </c>
      <c r="AD254">
        <v>0</v>
      </c>
      <c r="AE254">
        <v>108798.39999999999</v>
      </c>
      <c r="AF254">
        <v>0</v>
      </c>
      <c r="AG254">
        <v>0</v>
      </c>
      <c r="AH254">
        <v>0</v>
      </c>
      <c r="AI254">
        <v>1</v>
      </c>
      <c r="AJ254">
        <v>1</v>
      </c>
      <c r="AK254">
        <v>1</v>
      </c>
      <c r="AL254">
        <v>1</v>
      </c>
      <c r="AM254">
        <v>-2</v>
      </c>
      <c r="AN254">
        <v>0</v>
      </c>
      <c r="AO254">
        <v>1</v>
      </c>
      <c r="AP254">
        <v>1</v>
      </c>
      <c r="AQ254">
        <v>0</v>
      </c>
      <c r="AR254">
        <v>0</v>
      </c>
      <c r="AS254" t="s">
        <v>3</v>
      </c>
      <c r="AT254">
        <v>1.6999999999999999E-3</v>
      </c>
      <c r="AU254" t="s">
        <v>3</v>
      </c>
      <c r="AV254">
        <v>0</v>
      </c>
      <c r="AW254">
        <v>2</v>
      </c>
      <c r="AX254">
        <v>1473418262</v>
      </c>
      <c r="AY254">
        <v>1</v>
      </c>
      <c r="AZ254">
        <v>0</v>
      </c>
      <c r="BA254">
        <v>346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0</v>
      </c>
      <c r="BI254">
        <v>0</v>
      </c>
      <c r="BJ254">
        <v>0</v>
      </c>
      <c r="BK254">
        <v>0</v>
      </c>
      <c r="BL254">
        <v>0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0</v>
      </c>
      <c r="BS254">
        <v>0</v>
      </c>
      <c r="BT254">
        <v>0</v>
      </c>
      <c r="BU254">
        <v>0</v>
      </c>
      <c r="BV254">
        <v>0</v>
      </c>
      <c r="BW254">
        <v>0</v>
      </c>
      <c r="CV254">
        <v>0</v>
      </c>
      <c r="CW254">
        <v>0</v>
      </c>
      <c r="CX254">
        <f>ROUND(Y254*Source!I182,9)</f>
        <v>1.6999999999999999E-3</v>
      </c>
      <c r="CY254">
        <f t="shared" si="100"/>
        <v>108798.39999999999</v>
      </c>
      <c r="CZ254">
        <f t="shared" si="101"/>
        <v>108798.39999999999</v>
      </c>
      <c r="DA254">
        <f t="shared" si="102"/>
        <v>1</v>
      </c>
      <c r="DB254">
        <f t="shared" si="98"/>
        <v>184.96</v>
      </c>
      <c r="DC254">
        <f t="shared" si="99"/>
        <v>0</v>
      </c>
      <c r="DD254" t="s">
        <v>3</v>
      </c>
      <c r="DE254" t="s">
        <v>3</v>
      </c>
      <c r="DF254">
        <f t="shared" si="75"/>
        <v>184.96</v>
      </c>
      <c r="DG254">
        <f t="shared" si="76"/>
        <v>0</v>
      </c>
      <c r="DH254">
        <f t="shared" si="77"/>
        <v>0</v>
      </c>
      <c r="DI254">
        <f t="shared" si="78"/>
        <v>0</v>
      </c>
      <c r="DJ254">
        <f t="shared" si="103"/>
        <v>184.96</v>
      </c>
      <c r="DK254">
        <v>0</v>
      </c>
      <c r="DL254" t="s">
        <v>3</v>
      </c>
      <c r="DM254">
        <v>0</v>
      </c>
      <c r="DN254" t="s">
        <v>3</v>
      </c>
      <c r="DO254">
        <v>0</v>
      </c>
    </row>
    <row r="255" spans="1:119" x14ac:dyDescent="0.2">
      <c r="A255">
        <f>ROW(Source!A182)</f>
        <v>182</v>
      </c>
      <c r="B255">
        <v>1473083510</v>
      </c>
      <c r="C255">
        <v>1473084463</v>
      </c>
      <c r="D255">
        <v>1441838531</v>
      </c>
      <c r="E255">
        <v>1</v>
      </c>
      <c r="F255">
        <v>1</v>
      </c>
      <c r="G255">
        <v>15514512</v>
      </c>
      <c r="H255">
        <v>3</v>
      </c>
      <c r="I255" t="s">
        <v>492</v>
      </c>
      <c r="J255" t="s">
        <v>493</v>
      </c>
      <c r="K255" t="s">
        <v>494</v>
      </c>
      <c r="L255">
        <v>1348</v>
      </c>
      <c r="N255">
        <v>1009</v>
      </c>
      <c r="O255" t="s">
        <v>485</v>
      </c>
      <c r="P255" t="s">
        <v>485</v>
      </c>
      <c r="Q255">
        <v>1000</v>
      </c>
      <c r="W255">
        <v>0</v>
      </c>
      <c r="X255">
        <v>1694696001</v>
      </c>
      <c r="Y255">
        <f t="shared" si="97"/>
        <v>1.1000000000000001E-3</v>
      </c>
      <c r="AA255">
        <v>370783.55</v>
      </c>
      <c r="AB255">
        <v>0</v>
      </c>
      <c r="AC255">
        <v>0</v>
      </c>
      <c r="AD255">
        <v>0</v>
      </c>
      <c r="AE255">
        <v>370783.55</v>
      </c>
      <c r="AF255">
        <v>0</v>
      </c>
      <c r="AG255">
        <v>0</v>
      </c>
      <c r="AH255">
        <v>0</v>
      </c>
      <c r="AI255">
        <v>1</v>
      </c>
      <c r="AJ255">
        <v>1</v>
      </c>
      <c r="AK255">
        <v>1</v>
      </c>
      <c r="AL255">
        <v>1</v>
      </c>
      <c r="AM255">
        <v>-2</v>
      </c>
      <c r="AN255">
        <v>0</v>
      </c>
      <c r="AO255">
        <v>1</v>
      </c>
      <c r="AP255">
        <v>1</v>
      </c>
      <c r="AQ255">
        <v>0</v>
      </c>
      <c r="AR255">
        <v>0</v>
      </c>
      <c r="AS255" t="s">
        <v>3</v>
      </c>
      <c r="AT255">
        <v>1.1000000000000001E-3</v>
      </c>
      <c r="AU255" t="s">
        <v>3</v>
      </c>
      <c r="AV255">
        <v>0</v>
      </c>
      <c r="AW255">
        <v>2</v>
      </c>
      <c r="AX255">
        <v>1473418263</v>
      </c>
      <c r="AY255">
        <v>1</v>
      </c>
      <c r="AZ255">
        <v>0</v>
      </c>
      <c r="BA255">
        <v>347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0</v>
      </c>
      <c r="BI255">
        <v>0</v>
      </c>
      <c r="BJ255">
        <v>0</v>
      </c>
      <c r="BK255">
        <v>0</v>
      </c>
      <c r="BL255">
        <v>0</v>
      </c>
      <c r="BM255">
        <v>0</v>
      </c>
      <c r="BN255">
        <v>0</v>
      </c>
      <c r="BO255">
        <v>0</v>
      </c>
      <c r="BP255">
        <v>0</v>
      </c>
      <c r="BQ255">
        <v>0</v>
      </c>
      <c r="BR255">
        <v>0</v>
      </c>
      <c r="BS255">
        <v>0</v>
      </c>
      <c r="BT255">
        <v>0</v>
      </c>
      <c r="BU255">
        <v>0</v>
      </c>
      <c r="BV255">
        <v>0</v>
      </c>
      <c r="BW255">
        <v>0</v>
      </c>
      <c r="CV255">
        <v>0</v>
      </c>
      <c r="CW255">
        <v>0</v>
      </c>
      <c r="CX255">
        <f>ROUND(Y255*Source!I182,9)</f>
        <v>1.1000000000000001E-3</v>
      </c>
      <c r="CY255">
        <f t="shared" si="100"/>
        <v>370783.55</v>
      </c>
      <c r="CZ255">
        <f t="shared" si="101"/>
        <v>370783.55</v>
      </c>
      <c r="DA255">
        <f t="shared" si="102"/>
        <v>1</v>
      </c>
      <c r="DB255">
        <f t="shared" si="98"/>
        <v>407.86</v>
      </c>
      <c r="DC255">
        <f t="shared" si="99"/>
        <v>0</v>
      </c>
      <c r="DD255" t="s">
        <v>3</v>
      </c>
      <c r="DE255" t="s">
        <v>3</v>
      </c>
      <c r="DF255">
        <f t="shared" si="75"/>
        <v>407.86</v>
      </c>
      <c r="DG255">
        <f t="shared" si="76"/>
        <v>0</v>
      </c>
      <c r="DH255">
        <f t="shared" si="77"/>
        <v>0</v>
      </c>
      <c r="DI255">
        <f t="shared" si="78"/>
        <v>0</v>
      </c>
      <c r="DJ255">
        <f t="shared" si="103"/>
        <v>407.86</v>
      </c>
      <c r="DK255">
        <v>0</v>
      </c>
      <c r="DL255" t="s">
        <v>3</v>
      </c>
      <c r="DM255">
        <v>0</v>
      </c>
      <c r="DN255" t="s">
        <v>3</v>
      </c>
      <c r="DO255">
        <v>0</v>
      </c>
    </row>
    <row r="256" spans="1:119" x14ac:dyDescent="0.2">
      <c r="A256">
        <f>ROW(Source!A182)</f>
        <v>182</v>
      </c>
      <c r="B256">
        <v>1473083510</v>
      </c>
      <c r="C256">
        <v>1473084463</v>
      </c>
      <c r="D256">
        <v>1441838759</v>
      </c>
      <c r="E256">
        <v>1</v>
      </c>
      <c r="F256">
        <v>1</v>
      </c>
      <c r="G256">
        <v>15514512</v>
      </c>
      <c r="H256">
        <v>3</v>
      </c>
      <c r="I256" t="s">
        <v>495</v>
      </c>
      <c r="J256" t="s">
        <v>496</v>
      </c>
      <c r="K256" t="s">
        <v>497</v>
      </c>
      <c r="L256">
        <v>1348</v>
      </c>
      <c r="N256">
        <v>1009</v>
      </c>
      <c r="O256" t="s">
        <v>485</v>
      </c>
      <c r="P256" t="s">
        <v>485</v>
      </c>
      <c r="Q256">
        <v>1000</v>
      </c>
      <c r="W256">
        <v>0</v>
      </c>
      <c r="X256">
        <v>-1635103781</v>
      </c>
      <c r="Y256">
        <f t="shared" si="97"/>
        <v>1.8E-3</v>
      </c>
      <c r="AA256">
        <v>1590701.16</v>
      </c>
      <c r="AB256">
        <v>0</v>
      </c>
      <c r="AC256">
        <v>0</v>
      </c>
      <c r="AD256">
        <v>0</v>
      </c>
      <c r="AE256">
        <v>1590701.16</v>
      </c>
      <c r="AF256">
        <v>0</v>
      </c>
      <c r="AG256">
        <v>0</v>
      </c>
      <c r="AH256">
        <v>0</v>
      </c>
      <c r="AI256">
        <v>1</v>
      </c>
      <c r="AJ256">
        <v>1</v>
      </c>
      <c r="AK256">
        <v>1</v>
      </c>
      <c r="AL256">
        <v>1</v>
      </c>
      <c r="AM256">
        <v>-2</v>
      </c>
      <c r="AN256">
        <v>0</v>
      </c>
      <c r="AO256">
        <v>1</v>
      </c>
      <c r="AP256">
        <v>1</v>
      </c>
      <c r="AQ256">
        <v>0</v>
      </c>
      <c r="AR256">
        <v>0</v>
      </c>
      <c r="AS256" t="s">
        <v>3</v>
      </c>
      <c r="AT256">
        <v>1.8E-3</v>
      </c>
      <c r="AU256" t="s">
        <v>3</v>
      </c>
      <c r="AV256">
        <v>0</v>
      </c>
      <c r="AW256">
        <v>2</v>
      </c>
      <c r="AX256">
        <v>1473418264</v>
      </c>
      <c r="AY256">
        <v>1</v>
      </c>
      <c r="AZ256">
        <v>0</v>
      </c>
      <c r="BA256">
        <v>348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0</v>
      </c>
      <c r="BI256">
        <v>0</v>
      </c>
      <c r="BJ256">
        <v>0</v>
      </c>
      <c r="BK256">
        <v>0</v>
      </c>
      <c r="BL256">
        <v>0</v>
      </c>
      <c r="BM256">
        <v>0</v>
      </c>
      <c r="BN256">
        <v>0</v>
      </c>
      <c r="BO256">
        <v>0</v>
      </c>
      <c r="BP256">
        <v>0</v>
      </c>
      <c r="BQ256">
        <v>0</v>
      </c>
      <c r="BR256">
        <v>0</v>
      </c>
      <c r="BS256">
        <v>0</v>
      </c>
      <c r="BT256">
        <v>0</v>
      </c>
      <c r="BU256">
        <v>0</v>
      </c>
      <c r="BV256">
        <v>0</v>
      </c>
      <c r="BW256">
        <v>0</v>
      </c>
      <c r="CV256">
        <v>0</v>
      </c>
      <c r="CW256">
        <v>0</v>
      </c>
      <c r="CX256">
        <f>ROUND(Y256*Source!I182,9)</f>
        <v>1.8E-3</v>
      </c>
      <c r="CY256">
        <f t="shared" si="100"/>
        <v>1590701.16</v>
      </c>
      <c r="CZ256">
        <f t="shared" si="101"/>
        <v>1590701.16</v>
      </c>
      <c r="DA256">
        <f t="shared" si="102"/>
        <v>1</v>
      </c>
      <c r="DB256">
        <f t="shared" si="98"/>
        <v>2863.26</v>
      </c>
      <c r="DC256">
        <f t="shared" si="99"/>
        <v>0</v>
      </c>
      <c r="DD256" t="s">
        <v>3</v>
      </c>
      <c r="DE256" t="s">
        <v>3</v>
      </c>
      <c r="DF256">
        <f t="shared" si="75"/>
        <v>2863.26</v>
      </c>
      <c r="DG256">
        <f t="shared" si="76"/>
        <v>0</v>
      </c>
      <c r="DH256">
        <f t="shared" si="77"/>
        <v>0</v>
      </c>
      <c r="DI256">
        <f t="shared" si="78"/>
        <v>0</v>
      </c>
      <c r="DJ256">
        <f t="shared" si="103"/>
        <v>2863.26</v>
      </c>
      <c r="DK256">
        <v>0</v>
      </c>
      <c r="DL256" t="s">
        <v>3</v>
      </c>
      <c r="DM256">
        <v>0</v>
      </c>
      <c r="DN256" t="s">
        <v>3</v>
      </c>
      <c r="DO256">
        <v>0</v>
      </c>
    </row>
    <row r="257" spans="1:119" x14ac:dyDescent="0.2">
      <c r="A257">
        <f>ROW(Source!A182)</f>
        <v>182</v>
      </c>
      <c r="B257">
        <v>1473083510</v>
      </c>
      <c r="C257">
        <v>1473084463</v>
      </c>
      <c r="D257">
        <v>1441834635</v>
      </c>
      <c r="E257">
        <v>1</v>
      </c>
      <c r="F257">
        <v>1</v>
      </c>
      <c r="G257">
        <v>15514512</v>
      </c>
      <c r="H257">
        <v>3</v>
      </c>
      <c r="I257" t="s">
        <v>498</v>
      </c>
      <c r="J257" t="s">
        <v>499</v>
      </c>
      <c r="K257" t="s">
        <v>500</v>
      </c>
      <c r="L257">
        <v>1339</v>
      </c>
      <c r="N257">
        <v>1007</v>
      </c>
      <c r="O257" t="s">
        <v>105</v>
      </c>
      <c r="P257" t="s">
        <v>105</v>
      </c>
      <c r="Q257">
        <v>1</v>
      </c>
      <c r="W257">
        <v>0</v>
      </c>
      <c r="X257">
        <v>-389859187</v>
      </c>
      <c r="Y257">
        <f t="shared" si="97"/>
        <v>2.4</v>
      </c>
      <c r="AA257">
        <v>103.4</v>
      </c>
      <c r="AB257">
        <v>0</v>
      </c>
      <c r="AC257">
        <v>0</v>
      </c>
      <c r="AD257">
        <v>0</v>
      </c>
      <c r="AE257">
        <v>103.4</v>
      </c>
      <c r="AF257">
        <v>0</v>
      </c>
      <c r="AG257">
        <v>0</v>
      </c>
      <c r="AH257">
        <v>0</v>
      </c>
      <c r="AI257">
        <v>1</v>
      </c>
      <c r="AJ257">
        <v>1</v>
      </c>
      <c r="AK257">
        <v>1</v>
      </c>
      <c r="AL257">
        <v>1</v>
      </c>
      <c r="AM257">
        <v>-2</v>
      </c>
      <c r="AN257">
        <v>0</v>
      </c>
      <c r="AO257">
        <v>1</v>
      </c>
      <c r="AP257">
        <v>1</v>
      </c>
      <c r="AQ257">
        <v>0</v>
      </c>
      <c r="AR257">
        <v>0</v>
      </c>
      <c r="AS257" t="s">
        <v>3</v>
      </c>
      <c r="AT257">
        <v>2.4</v>
      </c>
      <c r="AU257" t="s">
        <v>3</v>
      </c>
      <c r="AV257">
        <v>0</v>
      </c>
      <c r="AW257">
        <v>2</v>
      </c>
      <c r="AX257">
        <v>1473418265</v>
      </c>
      <c r="AY257">
        <v>1</v>
      </c>
      <c r="AZ257">
        <v>0</v>
      </c>
      <c r="BA257">
        <v>349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0</v>
      </c>
      <c r="BI257">
        <v>0</v>
      </c>
      <c r="BJ257">
        <v>0</v>
      </c>
      <c r="BK257">
        <v>0</v>
      </c>
      <c r="BL257">
        <v>0</v>
      </c>
      <c r="BM257">
        <v>0</v>
      </c>
      <c r="BN257">
        <v>0</v>
      </c>
      <c r="BO257">
        <v>0</v>
      </c>
      <c r="BP257">
        <v>0</v>
      </c>
      <c r="BQ257">
        <v>0</v>
      </c>
      <c r="BR257">
        <v>0</v>
      </c>
      <c r="BS257">
        <v>0</v>
      </c>
      <c r="BT257">
        <v>0</v>
      </c>
      <c r="BU257">
        <v>0</v>
      </c>
      <c r="BV257">
        <v>0</v>
      </c>
      <c r="BW257">
        <v>0</v>
      </c>
      <c r="CV257">
        <v>0</v>
      </c>
      <c r="CW257">
        <v>0</v>
      </c>
      <c r="CX257">
        <f>ROUND(Y257*Source!I182,9)</f>
        <v>2.4</v>
      </c>
      <c r="CY257">
        <f t="shared" si="100"/>
        <v>103.4</v>
      </c>
      <c r="CZ257">
        <f t="shared" si="101"/>
        <v>103.4</v>
      </c>
      <c r="DA257">
        <f t="shared" si="102"/>
        <v>1</v>
      </c>
      <c r="DB257">
        <f t="shared" si="98"/>
        <v>248.16</v>
      </c>
      <c r="DC257">
        <f t="shared" si="99"/>
        <v>0</v>
      </c>
      <c r="DD257" t="s">
        <v>3</v>
      </c>
      <c r="DE257" t="s">
        <v>3</v>
      </c>
      <c r="DF257">
        <f t="shared" ref="DF257:DF320" si="104">ROUND(ROUND(AE257,2)*CX257,2)</f>
        <v>248.16</v>
      </c>
      <c r="DG257">
        <f t="shared" ref="DG257:DG320" si="105">ROUND(ROUND(AF257,2)*CX257,2)</f>
        <v>0</v>
      </c>
      <c r="DH257">
        <f t="shared" ref="DH257:DH320" si="106">ROUND(ROUND(AG257,2)*CX257,2)</f>
        <v>0</v>
      </c>
      <c r="DI257">
        <f t="shared" ref="DI257:DI320" si="107">ROUND(ROUND(AH257,2)*CX257,2)</f>
        <v>0</v>
      </c>
      <c r="DJ257">
        <f t="shared" si="103"/>
        <v>248.16</v>
      </c>
      <c r="DK257">
        <v>0</v>
      </c>
      <c r="DL257" t="s">
        <v>3</v>
      </c>
      <c r="DM257">
        <v>0</v>
      </c>
      <c r="DN257" t="s">
        <v>3</v>
      </c>
      <c r="DO257">
        <v>0</v>
      </c>
    </row>
    <row r="258" spans="1:119" x14ac:dyDescent="0.2">
      <c r="A258">
        <f>ROW(Source!A182)</f>
        <v>182</v>
      </c>
      <c r="B258">
        <v>1473083510</v>
      </c>
      <c r="C258">
        <v>1473084463</v>
      </c>
      <c r="D258">
        <v>1441834627</v>
      </c>
      <c r="E258">
        <v>1</v>
      </c>
      <c r="F258">
        <v>1</v>
      </c>
      <c r="G258">
        <v>15514512</v>
      </c>
      <c r="H258">
        <v>3</v>
      </c>
      <c r="I258" t="s">
        <v>501</v>
      </c>
      <c r="J258" t="s">
        <v>502</v>
      </c>
      <c r="K258" t="s">
        <v>503</v>
      </c>
      <c r="L258">
        <v>1339</v>
      </c>
      <c r="N258">
        <v>1007</v>
      </c>
      <c r="O258" t="s">
        <v>105</v>
      </c>
      <c r="P258" t="s">
        <v>105</v>
      </c>
      <c r="Q258">
        <v>1</v>
      </c>
      <c r="W258">
        <v>0</v>
      </c>
      <c r="X258">
        <v>709656040</v>
      </c>
      <c r="Y258">
        <f t="shared" si="97"/>
        <v>1.2</v>
      </c>
      <c r="AA258">
        <v>875.46</v>
      </c>
      <c r="AB258">
        <v>0</v>
      </c>
      <c r="AC258">
        <v>0</v>
      </c>
      <c r="AD258">
        <v>0</v>
      </c>
      <c r="AE258">
        <v>875.46</v>
      </c>
      <c r="AF258">
        <v>0</v>
      </c>
      <c r="AG258">
        <v>0</v>
      </c>
      <c r="AH258">
        <v>0</v>
      </c>
      <c r="AI258">
        <v>1</v>
      </c>
      <c r="AJ258">
        <v>1</v>
      </c>
      <c r="AK258">
        <v>1</v>
      </c>
      <c r="AL258">
        <v>1</v>
      </c>
      <c r="AM258">
        <v>-2</v>
      </c>
      <c r="AN258">
        <v>0</v>
      </c>
      <c r="AO258">
        <v>1</v>
      </c>
      <c r="AP258">
        <v>1</v>
      </c>
      <c r="AQ258">
        <v>0</v>
      </c>
      <c r="AR258">
        <v>0</v>
      </c>
      <c r="AS258" t="s">
        <v>3</v>
      </c>
      <c r="AT258">
        <v>1.2</v>
      </c>
      <c r="AU258" t="s">
        <v>3</v>
      </c>
      <c r="AV258">
        <v>0</v>
      </c>
      <c r="AW258">
        <v>2</v>
      </c>
      <c r="AX258">
        <v>1473418266</v>
      </c>
      <c r="AY258">
        <v>1</v>
      </c>
      <c r="AZ258">
        <v>0</v>
      </c>
      <c r="BA258">
        <v>350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0</v>
      </c>
      <c r="BI258">
        <v>0</v>
      </c>
      <c r="BJ258">
        <v>0</v>
      </c>
      <c r="BK258">
        <v>0</v>
      </c>
      <c r="BL258">
        <v>0</v>
      </c>
      <c r="BM258">
        <v>0</v>
      </c>
      <c r="BN258">
        <v>0</v>
      </c>
      <c r="BO258">
        <v>0</v>
      </c>
      <c r="BP258">
        <v>0</v>
      </c>
      <c r="BQ258">
        <v>0</v>
      </c>
      <c r="BR258">
        <v>0</v>
      </c>
      <c r="BS258">
        <v>0</v>
      </c>
      <c r="BT258">
        <v>0</v>
      </c>
      <c r="BU258">
        <v>0</v>
      </c>
      <c r="BV258">
        <v>0</v>
      </c>
      <c r="BW258">
        <v>0</v>
      </c>
      <c r="CV258">
        <v>0</v>
      </c>
      <c r="CW258">
        <v>0</v>
      </c>
      <c r="CX258">
        <f>ROUND(Y258*Source!I182,9)</f>
        <v>1.2</v>
      </c>
      <c r="CY258">
        <f t="shared" si="100"/>
        <v>875.46</v>
      </c>
      <c r="CZ258">
        <f t="shared" si="101"/>
        <v>875.46</v>
      </c>
      <c r="DA258">
        <f t="shared" si="102"/>
        <v>1</v>
      </c>
      <c r="DB258">
        <f t="shared" si="98"/>
        <v>1050.55</v>
      </c>
      <c r="DC258">
        <f t="shared" si="99"/>
        <v>0</v>
      </c>
      <c r="DD258" t="s">
        <v>3</v>
      </c>
      <c r="DE258" t="s">
        <v>3</v>
      </c>
      <c r="DF258">
        <f t="shared" si="104"/>
        <v>1050.55</v>
      </c>
      <c r="DG258">
        <f t="shared" si="105"/>
        <v>0</v>
      </c>
      <c r="DH258">
        <f t="shared" si="106"/>
        <v>0</v>
      </c>
      <c r="DI258">
        <f t="shared" si="107"/>
        <v>0</v>
      </c>
      <c r="DJ258">
        <f t="shared" si="103"/>
        <v>1050.55</v>
      </c>
      <c r="DK258">
        <v>0</v>
      </c>
      <c r="DL258" t="s">
        <v>3</v>
      </c>
      <c r="DM258">
        <v>0</v>
      </c>
      <c r="DN258" t="s">
        <v>3</v>
      </c>
      <c r="DO258">
        <v>0</v>
      </c>
    </row>
    <row r="259" spans="1:119" x14ac:dyDescent="0.2">
      <c r="A259">
        <f>ROW(Source!A182)</f>
        <v>182</v>
      </c>
      <c r="B259">
        <v>1473083510</v>
      </c>
      <c r="C259">
        <v>1473084463</v>
      </c>
      <c r="D259">
        <v>1441834671</v>
      </c>
      <c r="E259">
        <v>1</v>
      </c>
      <c r="F259">
        <v>1</v>
      </c>
      <c r="G259">
        <v>15514512</v>
      </c>
      <c r="H259">
        <v>3</v>
      </c>
      <c r="I259" t="s">
        <v>504</v>
      </c>
      <c r="J259" t="s">
        <v>505</v>
      </c>
      <c r="K259" t="s">
        <v>506</v>
      </c>
      <c r="L259">
        <v>1348</v>
      </c>
      <c r="N259">
        <v>1009</v>
      </c>
      <c r="O259" t="s">
        <v>485</v>
      </c>
      <c r="P259" t="s">
        <v>485</v>
      </c>
      <c r="Q259">
        <v>1000</v>
      </c>
      <c r="W259">
        <v>0</v>
      </c>
      <c r="X259">
        <v>-19071303</v>
      </c>
      <c r="Y259">
        <f t="shared" si="97"/>
        <v>1.6999999999999999E-3</v>
      </c>
      <c r="AA259">
        <v>184462.17</v>
      </c>
      <c r="AB259">
        <v>0</v>
      </c>
      <c r="AC259">
        <v>0</v>
      </c>
      <c r="AD259">
        <v>0</v>
      </c>
      <c r="AE259">
        <v>184462.17</v>
      </c>
      <c r="AF259">
        <v>0</v>
      </c>
      <c r="AG259">
        <v>0</v>
      </c>
      <c r="AH259">
        <v>0</v>
      </c>
      <c r="AI259">
        <v>1</v>
      </c>
      <c r="AJ259">
        <v>1</v>
      </c>
      <c r="AK259">
        <v>1</v>
      </c>
      <c r="AL259">
        <v>1</v>
      </c>
      <c r="AM259">
        <v>-2</v>
      </c>
      <c r="AN259">
        <v>0</v>
      </c>
      <c r="AO259">
        <v>1</v>
      </c>
      <c r="AP259">
        <v>1</v>
      </c>
      <c r="AQ259">
        <v>0</v>
      </c>
      <c r="AR259">
        <v>0</v>
      </c>
      <c r="AS259" t="s">
        <v>3</v>
      </c>
      <c r="AT259">
        <v>1.6999999999999999E-3</v>
      </c>
      <c r="AU259" t="s">
        <v>3</v>
      </c>
      <c r="AV259">
        <v>0</v>
      </c>
      <c r="AW259">
        <v>2</v>
      </c>
      <c r="AX259">
        <v>1473418267</v>
      </c>
      <c r="AY259">
        <v>1</v>
      </c>
      <c r="AZ259">
        <v>0</v>
      </c>
      <c r="BA259">
        <v>351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0</v>
      </c>
      <c r="BI259">
        <v>0</v>
      </c>
      <c r="BJ259">
        <v>0</v>
      </c>
      <c r="BK259">
        <v>0</v>
      </c>
      <c r="BL259">
        <v>0</v>
      </c>
      <c r="BM259">
        <v>0</v>
      </c>
      <c r="BN259">
        <v>0</v>
      </c>
      <c r="BO259">
        <v>0</v>
      </c>
      <c r="BP259">
        <v>0</v>
      </c>
      <c r="BQ259">
        <v>0</v>
      </c>
      <c r="BR259">
        <v>0</v>
      </c>
      <c r="BS259">
        <v>0</v>
      </c>
      <c r="BT259">
        <v>0</v>
      </c>
      <c r="BU259">
        <v>0</v>
      </c>
      <c r="BV259">
        <v>0</v>
      </c>
      <c r="BW259">
        <v>0</v>
      </c>
      <c r="CV259">
        <v>0</v>
      </c>
      <c r="CW259">
        <v>0</v>
      </c>
      <c r="CX259">
        <f>ROUND(Y259*Source!I182,9)</f>
        <v>1.6999999999999999E-3</v>
      </c>
      <c r="CY259">
        <f t="shared" si="100"/>
        <v>184462.17</v>
      </c>
      <c r="CZ259">
        <f t="shared" si="101"/>
        <v>184462.17</v>
      </c>
      <c r="DA259">
        <f t="shared" si="102"/>
        <v>1</v>
      </c>
      <c r="DB259">
        <f t="shared" si="98"/>
        <v>313.58999999999997</v>
      </c>
      <c r="DC259">
        <f t="shared" si="99"/>
        <v>0</v>
      </c>
      <c r="DD259" t="s">
        <v>3</v>
      </c>
      <c r="DE259" t="s">
        <v>3</v>
      </c>
      <c r="DF259">
        <f t="shared" si="104"/>
        <v>313.58999999999997</v>
      </c>
      <c r="DG259">
        <f t="shared" si="105"/>
        <v>0</v>
      </c>
      <c r="DH259">
        <f t="shared" si="106"/>
        <v>0</v>
      </c>
      <c r="DI259">
        <f t="shared" si="107"/>
        <v>0</v>
      </c>
      <c r="DJ259">
        <f t="shared" si="103"/>
        <v>313.58999999999997</v>
      </c>
      <c r="DK259">
        <v>0</v>
      </c>
      <c r="DL259" t="s">
        <v>3</v>
      </c>
      <c r="DM259">
        <v>0</v>
      </c>
      <c r="DN259" t="s">
        <v>3</v>
      </c>
      <c r="DO259">
        <v>0</v>
      </c>
    </row>
    <row r="260" spans="1:119" x14ac:dyDescent="0.2">
      <c r="A260">
        <f>ROW(Source!A182)</f>
        <v>182</v>
      </c>
      <c r="B260">
        <v>1473083510</v>
      </c>
      <c r="C260">
        <v>1473084463</v>
      </c>
      <c r="D260">
        <v>1441834634</v>
      </c>
      <c r="E260">
        <v>1</v>
      </c>
      <c r="F260">
        <v>1</v>
      </c>
      <c r="G260">
        <v>15514512</v>
      </c>
      <c r="H260">
        <v>3</v>
      </c>
      <c r="I260" t="s">
        <v>507</v>
      </c>
      <c r="J260" t="s">
        <v>508</v>
      </c>
      <c r="K260" t="s">
        <v>509</v>
      </c>
      <c r="L260">
        <v>1348</v>
      </c>
      <c r="N260">
        <v>1009</v>
      </c>
      <c r="O260" t="s">
        <v>485</v>
      </c>
      <c r="P260" t="s">
        <v>485</v>
      </c>
      <c r="Q260">
        <v>1000</v>
      </c>
      <c r="W260">
        <v>0</v>
      </c>
      <c r="X260">
        <v>1869974630</v>
      </c>
      <c r="Y260">
        <f t="shared" si="97"/>
        <v>1E-3</v>
      </c>
      <c r="AA260">
        <v>88053.759999999995</v>
      </c>
      <c r="AB260">
        <v>0</v>
      </c>
      <c r="AC260">
        <v>0</v>
      </c>
      <c r="AD260">
        <v>0</v>
      </c>
      <c r="AE260">
        <v>88053.759999999995</v>
      </c>
      <c r="AF260">
        <v>0</v>
      </c>
      <c r="AG260">
        <v>0</v>
      </c>
      <c r="AH260">
        <v>0</v>
      </c>
      <c r="AI260">
        <v>1</v>
      </c>
      <c r="AJ260">
        <v>1</v>
      </c>
      <c r="AK260">
        <v>1</v>
      </c>
      <c r="AL260">
        <v>1</v>
      </c>
      <c r="AM260">
        <v>-2</v>
      </c>
      <c r="AN260">
        <v>0</v>
      </c>
      <c r="AO260">
        <v>1</v>
      </c>
      <c r="AP260">
        <v>1</v>
      </c>
      <c r="AQ260">
        <v>0</v>
      </c>
      <c r="AR260">
        <v>0</v>
      </c>
      <c r="AS260" t="s">
        <v>3</v>
      </c>
      <c r="AT260">
        <v>1E-3</v>
      </c>
      <c r="AU260" t="s">
        <v>3</v>
      </c>
      <c r="AV260">
        <v>0</v>
      </c>
      <c r="AW260">
        <v>2</v>
      </c>
      <c r="AX260">
        <v>1473418268</v>
      </c>
      <c r="AY260">
        <v>1</v>
      </c>
      <c r="AZ260">
        <v>0</v>
      </c>
      <c r="BA260">
        <v>352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0</v>
      </c>
      <c r="BI260">
        <v>0</v>
      </c>
      <c r="BJ260">
        <v>0</v>
      </c>
      <c r="BK260">
        <v>0</v>
      </c>
      <c r="BL260">
        <v>0</v>
      </c>
      <c r="BM260">
        <v>0</v>
      </c>
      <c r="BN260">
        <v>0</v>
      </c>
      <c r="BO260">
        <v>0</v>
      </c>
      <c r="BP260">
        <v>0</v>
      </c>
      <c r="BQ260">
        <v>0</v>
      </c>
      <c r="BR260">
        <v>0</v>
      </c>
      <c r="BS260">
        <v>0</v>
      </c>
      <c r="BT260">
        <v>0</v>
      </c>
      <c r="BU260">
        <v>0</v>
      </c>
      <c r="BV260">
        <v>0</v>
      </c>
      <c r="BW260">
        <v>0</v>
      </c>
      <c r="CV260">
        <v>0</v>
      </c>
      <c r="CW260">
        <v>0</v>
      </c>
      <c r="CX260">
        <f>ROUND(Y260*Source!I182,9)</f>
        <v>1E-3</v>
      </c>
      <c r="CY260">
        <f t="shared" si="100"/>
        <v>88053.759999999995</v>
      </c>
      <c r="CZ260">
        <f t="shared" si="101"/>
        <v>88053.759999999995</v>
      </c>
      <c r="DA260">
        <f t="shared" si="102"/>
        <v>1</v>
      </c>
      <c r="DB260">
        <f t="shared" si="98"/>
        <v>88.05</v>
      </c>
      <c r="DC260">
        <f t="shared" si="99"/>
        <v>0</v>
      </c>
      <c r="DD260" t="s">
        <v>3</v>
      </c>
      <c r="DE260" t="s">
        <v>3</v>
      </c>
      <c r="DF260">
        <f t="shared" si="104"/>
        <v>88.05</v>
      </c>
      <c r="DG260">
        <f t="shared" si="105"/>
        <v>0</v>
      </c>
      <c r="DH260">
        <f t="shared" si="106"/>
        <v>0</v>
      </c>
      <c r="DI260">
        <f t="shared" si="107"/>
        <v>0</v>
      </c>
      <c r="DJ260">
        <f t="shared" si="103"/>
        <v>88.05</v>
      </c>
      <c r="DK260">
        <v>0</v>
      </c>
      <c r="DL260" t="s">
        <v>3</v>
      </c>
      <c r="DM260">
        <v>0</v>
      </c>
      <c r="DN260" t="s">
        <v>3</v>
      </c>
      <c r="DO260">
        <v>0</v>
      </c>
    </row>
    <row r="261" spans="1:119" x14ac:dyDescent="0.2">
      <c r="A261">
        <f>ROW(Source!A182)</f>
        <v>182</v>
      </c>
      <c r="B261">
        <v>1473083510</v>
      </c>
      <c r="C261">
        <v>1473084463</v>
      </c>
      <c r="D261">
        <v>1441834836</v>
      </c>
      <c r="E261">
        <v>1</v>
      </c>
      <c r="F261">
        <v>1</v>
      </c>
      <c r="G261">
        <v>15514512</v>
      </c>
      <c r="H261">
        <v>3</v>
      </c>
      <c r="I261" t="s">
        <v>510</v>
      </c>
      <c r="J261" t="s">
        <v>511</v>
      </c>
      <c r="K261" t="s">
        <v>512</v>
      </c>
      <c r="L261">
        <v>1348</v>
      </c>
      <c r="N261">
        <v>1009</v>
      </c>
      <c r="O261" t="s">
        <v>485</v>
      </c>
      <c r="P261" t="s">
        <v>485</v>
      </c>
      <c r="Q261">
        <v>1000</v>
      </c>
      <c r="W261">
        <v>0</v>
      </c>
      <c r="X261">
        <v>1434651514</v>
      </c>
      <c r="Y261">
        <f t="shared" si="97"/>
        <v>7.4799999999999997E-3</v>
      </c>
      <c r="AA261">
        <v>93194.67</v>
      </c>
      <c r="AB261">
        <v>0</v>
      </c>
      <c r="AC261">
        <v>0</v>
      </c>
      <c r="AD261">
        <v>0</v>
      </c>
      <c r="AE261">
        <v>93194.67</v>
      </c>
      <c r="AF261">
        <v>0</v>
      </c>
      <c r="AG261">
        <v>0</v>
      </c>
      <c r="AH261">
        <v>0</v>
      </c>
      <c r="AI261">
        <v>1</v>
      </c>
      <c r="AJ261">
        <v>1</v>
      </c>
      <c r="AK261">
        <v>1</v>
      </c>
      <c r="AL261">
        <v>1</v>
      </c>
      <c r="AM261">
        <v>-2</v>
      </c>
      <c r="AN261">
        <v>0</v>
      </c>
      <c r="AO261">
        <v>1</v>
      </c>
      <c r="AP261">
        <v>1</v>
      </c>
      <c r="AQ261">
        <v>0</v>
      </c>
      <c r="AR261">
        <v>0</v>
      </c>
      <c r="AS261" t="s">
        <v>3</v>
      </c>
      <c r="AT261">
        <v>7.4799999999999997E-3</v>
      </c>
      <c r="AU261" t="s">
        <v>3</v>
      </c>
      <c r="AV261">
        <v>0</v>
      </c>
      <c r="AW261">
        <v>2</v>
      </c>
      <c r="AX261">
        <v>1473418269</v>
      </c>
      <c r="AY261">
        <v>1</v>
      </c>
      <c r="AZ261">
        <v>0</v>
      </c>
      <c r="BA261">
        <v>353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0</v>
      </c>
      <c r="BI261">
        <v>0</v>
      </c>
      <c r="BJ261">
        <v>0</v>
      </c>
      <c r="BK261">
        <v>0</v>
      </c>
      <c r="BL261">
        <v>0</v>
      </c>
      <c r="BM261">
        <v>0</v>
      </c>
      <c r="BN261">
        <v>0</v>
      </c>
      <c r="BO261">
        <v>0</v>
      </c>
      <c r="BP261">
        <v>0</v>
      </c>
      <c r="BQ261">
        <v>0</v>
      </c>
      <c r="BR261">
        <v>0</v>
      </c>
      <c r="BS261">
        <v>0</v>
      </c>
      <c r="BT261">
        <v>0</v>
      </c>
      <c r="BU261">
        <v>0</v>
      </c>
      <c r="BV261">
        <v>0</v>
      </c>
      <c r="BW261">
        <v>0</v>
      </c>
      <c r="CV261">
        <v>0</v>
      </c>
      <c r="CW261">
        <v>0</v>
      </c>
      <c r="CX261">
        <f>ROUND(Y261*Source!I182,9)</f>
        <v>7.4799999999999997E-3</v>
      </c>
      <c r="CY261">
        <f t="shared" si="100"/>
        <v>93194.67</v>
      </c>
      <c r="CZ261">
        <f t="shared" si="101"/>
        <v>93194.67</v>
      </c>
      <c r="DA261">
        <f t="shared" si="102"/>
        <v>1</v>
      </c>
      <c r="DB261">
        <f t="shared" si="98"/>
        <v>697.1</v>
      </c>
      <c r="DC261">
        <f t="shared" si="99"/>
        <v>0</v>
      </c>
      <c r="DD261" t="s">
        <v>3</v>
      </c>
      <c r="DE261" t="s">
        <v>3</v>
      </c>
      <c r="DF261">
        <f t="shared" si="104"/>
        <v>697.1</v>
      </c>
      <c r="DG261">
        <f t="shared" si="105"/>
        <v>0</v>
      </c>
      <c r="DH261">
        <f t="shared" si="106"/>
        <v>0</v>
      </c>
      <c r="DI261">
        <f t="shared" si="107"/>
        <v>0</v>
      </c>
      <c r="DJ261">
        <f t="shared" si="103"/>
        <v>697.1</v>
      </c>
      <c r="DK261">
        <v>0</v>
      </c>
      <c r="DL261" t="s">
        <v>3</v>
      </c>
      <c r="DM261">
        <v>0</v>
      </c>
      <c r="DN261" t="s">
        <v>3</v>
      </c>
      <c r="DO261">
        <v>0</v>
      </c>
    </row>
    <row r="262" spans="1:119" x14ac:dyDescent="0.2">
      <c r="A262">
        <f>ROW(Source!A182)</f>
        <v>182</v>
      </c>
      <c r="B262">
        <v>1473083510</v>
      </c>
      <c r="C262">
        <v>1473084463</v>
      </c>
      <c r="D262">
        <v>1441834853</v>
      </c>
      <c r="E262">
        <v>1</v>
      </c>
      <c r="F262">
        <v>1</v>
      </c>
      <c r="G262">
        <v>15514512</v>
      </c>
      <c r="H262">
        <v>3</v>
      </c>
      <c r="I262" t="s">
        <v>513</v>
      </c>
      <c r="J262" t="s">
        <v>514</v>
      </c>
      <c r="K262" t="s">
        <v>515</v>
      </c>
      <c r="L262">
        <v>1348</v>
      </c>
      <c r="N262">
        <v>1009</v>
      </c>
      <c r="O262" t="s">
        <v>485</v>
      </c>
      <c r="P262" t="s">
        <v>485</v>
      </c>
      <c r="Q262">
        <v>1000</v>
      </c>
      <c r="W262">
        <v>0</v>
      </c>
      <c r="X262">
        <v>-1847698748</v>
      </c>
      <c r="Y262">
        <f t="shared" si="97"/>
        <v>2.8E-3</v>
      </c>
      <c r="AA262">
        <v>78065.73</v>
      </c>
      <c r="AB262">
        <v>0</v>
      </c>
      <c r="AC262">
        <v>0</v>
      </c>
      <c r="AD262">
        <v>0</v>
      </c>
      <c r="AE262">
        <v>78065.73</v>
      </c>
      <c r="AF262">
        <v>0</v>
      </c>
      <c r="AG262">
        <v>0</v>
      </c>
      <c r="AH262">
        <v>0</v>
      </c>
      <c r="AI262">
        <v>1</v>
      </c>
      <c r="AJ262">
        <v>1</v>
      </c>
      <c r="AK262">
        <v>1</v>
      </c>
      <c r="AL262">
        <v>1</v>
      </c>
      <c r="AM262">
        <v>-2</v>
      </c>
      <c r="AN262">
        <v>0</v>
      </c>
      <c r="AO262">
        <v>1</v>
      </c>
      <c r="AP262">
        <v>1</v>
      </c>
      <c r="AQ262">
        <v>0</v>
      </c>
      <c r="AR262">
        <v>0</v>
      </c>
      <c r="AS262" t="s">
        <v>3</v>
      </c>
      <c r="AT262">
        <v>2.8E-3</v>
      </c>
      <c r="AU262" t="s">
        <v>3</v>
      </c>
      <c r="AV262">
        <v>0</v>
      </c>
      <c r="AW262">
        <v>2</v>
      </c>
      <c r="AX262">
        <v>1473418270</v>
      </c>
      <c r="AY262">
        <v>1</v>
      </c>
      <c r="AZ262">
        <v>0</v>
      </c>
      <c r="BA262">
        <v>354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0</v>
      </c>
      <c r="BI262">
        <v>0</v>
      </c>
      <c r="BJ262">
        <v>0</v>
      </c>
      <c r="BK262">
        <v>0</v>
      </c>
      <c r="BL262">
        <v>0</v>
      </c>
      <c r="BM262">
        <v>0</v>
      </c>
      <c r="BN262">
        <v>0</v>
      </c>
      <c r="BO262">
        <v>0</v>
      </c>
      <c r="BP262">
        <v>0</v>
      </c>
      <c r="BQ262">
        <v>0</v>
      </c>
      <c r="BR262">
        <v>0</v>
      </c>
      <c r="BS262">
        <v>0</v>
      </c>
      <c r="BT262">
        <v>0</v>
      </c>
      <c r="BU262">
        <v>0</v>
      </c>
      <c r="BV262">
        <v>0</v>
      </c>
      <c r="BW262">
        <v>0</v>
      </c>
      <c r="CV262">
        <v>0</v>
      </c>
      <c r="CW262">
        <v>0</v>
      </c>
      <c r="CX262">
        <f>ROUND(Y262*Source!I182,9)</f>
        <v>2.8E-3</v>
      </c>
      <c r="CY262">
        <f t="shared" si="100"/>
        <v>78065.73</v>
      </c>
      <c r="CZ262">
        <f t="shared" si="101"/>
        <v>78065.73</v>
      </c>
      <c r="DA262">
        <f t="shared" si="102"/>
        <v>1</v>
      </c>
      <c r="DB262">
        <f t="shared" si="98"/>
        <v>218.58</v>
      </c>
      <c r="DC262">
        <f t="shared" si="99"/>
        <v>0</v>
      </c>
      <c r="DD262" t="s">
        <v>3</v>
      </c>
      <c r="DE262" t="s">
        <v>3</v>
      </c>
      <c r="DF262">
        <f t="shared" si="104"/>
        <v>218.58</v>
      </c>
      <c r="DG262">
        <f t="shared" si="105"/>
        <v>0</v>
      </c>
      <c r="DH262">
        <f t="shared" si="106"/>
        <v>0</v>
      </c>
      <c r="DI262">
        <f t="shared" si="107"/>
        <v>0</v>
      </c>
      <c r="DJ262">
        <f t="shared" si="103"/>
        <v>218.58</v>
      </c>
      <c r="DK262">
        <v>0</v>
      </c>
      <c r="DL262" t="s">
        <v>3</v>
      </c>
      <c r="DM262">
        <v>0</v>
      </c>
      <c r="DN262" t="s">
        <v>3</v>
      </c>
      <c r="DO262">
        <v>0</v>
      </c>
    </row>
    <row r="263" spans="1:119" x14ac:dyDescent="0.2">
      <c r="A263">
        <f>ROW(Source!A182)</f>
        <v>182</v>
      </c>
      <c r="B263">
        <v>1473083510</v>
      </c>
      <c r="C263">
        <v>1473084463</v>
      </c>
      <c r="D263">
        <v>1441822273</v>
      </c>
      <c r="E263">
        <v>15514512</v>
      </c>
      <c r="F263">
        <v>1</v>
      </c>
      <c r="G263">
        <v>15514512</v>
      </c>
      <c r="H263">
        <v>3</v>
      </c>
      <c r="I263" t="s">
        <v>476</v>
      </c>
      <c r="J263" t="s">
        <v>3</v>
      </c>
      <c r="K263" t="s">
        <v>478</v>
      </c>
      <c r="L263">
        <v>1348</v>
      </c>
      <c r="N263">
        <v>1009</v>
      </c>
      <c r="O263" t="s">
        <v>485</v>
      </c>
      <c r="P263" t="s">
        <v>485</v>
      </c>
      <c r="Q263">
        <v>1000</v>
      </c>
      <c r="W263">
        <v>0</v>
      </c>
      <c r="X263">
        <v>-1698336702</v>
      </c>
      <c r="Y263">
        <f t="shared" si="97"/>
        <v>8.1999999999999998E-4</v>
      </c>
      <c r="AA263">
        <v>94640</v>
      </c>
      <c r="AB263">
        <v>0</v>
      </c>
      <c r="AC263">
        <v>0</v>
      </c>
      <c r="AD263">
        <v>0</v>
      </c>
      <c r="AE263">
        <v>94640</v>
      </c>
      <c r="AF263">
        <v>0</v>
      </c>
      <c r="AG263">
        <v>0</v>
      </c>
      <c r="AH263">
        <v>0</v>
      </c>
      <c r="AI263">
        <v>1</v>
      </c>
      <c r="AJ263">
        <v>1</v>
      </c>
      <c r="AK263">
        <v>1</v>
      </c>
      <c r="AL263">
        <v>1</v>
      </c>
      <c r="AM263">
        <v>-2</v>
      </c>
      <c r="AN263">
        <v>0</v>
      </c>
      <c r="AO263">
        <v>1</v>
      </c>
      <c r="AP263">
        <v>1</v>
      </c>
      <c r="AQ263">
        <v>0</v>
      </c>
      <c r="AR263">
        <v>0</v>
      </c>
      <c r="AS263" t="s">
        <v>3</v>
      </c>
      <c r="AT263">
        <v>8.1999999999999998E-4</v>
      </c>
      <c r="AU263" t="s">
        <v>3</v>
      </c>
      <c r="AV263">
        <v>0</v>
      </c>
      <c r="AW263">
        <v>2</v>
      </c>
      <c r="AX263">
        <v>1473418272</v>
      </c>
      <c r="AY263">
        <v>1</v>
      </c>
      <c r="AZ263">
        <v>0</v>
      </c>
      <c r="BA263">
        <v>355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0</v>
      </c>
      <c r="BI263">
        <v>0</v>
      </c>
      <c r="BJ263">
        <v>0</v>
      </c>
      <c r="BK263">
        <v>0</v>
      </c>
      <c r="BL263">
        <v>0</v>
      </c>
      <c r="BM263">
        <v>0</v>
      </c>
      <c r="BN263">
        <v>0</v>
      </c>
      <c r="BO263">
        <v>0</v>
      </c>
      <c r="BP263">
        <v>0</v>
      </c>
      <c r="BQ263">
        <v>0</v>
      </c>
      <c r="BR263">
        <v>0</v>
      </c>
      <c r="BS263">
        <v>0</v>
      </c>
      <c r="BT263">
        <v>0</v>
      </c>
      <c r="BU263">
        <v>0</v>
      </c>
      <c r="BV263">
        <v>0</v>
      </c>
      <c r="BW263">
        <v>0</v>
      </c>
      <c r="CV263">
        <v>0</v>
      </c>
      <c r="CW263">
        <v>0</v>
      </c>
      <c r="CX263">
        <f>ROUND(Y263*Source!I182,9)</f>
        <v>8.1999999999999998E-4</v>
      </c>
      <c r="CY263">
        <f t="shared" si="100"/>
        <v>94640</v>
      </c>
      <c r="CZ263">
        <f t="shared" si="101"/>
        <v>94640</v>
      </c>
      <c r="DA263">
        <f t="shared" si="102"/>
        <v>1</v>
      </c>
      <c r="DB263">
        <f t="shared" si="98"/>
        <v>77.599999999999994</v>
      </c>
      <c r="DC263">
        <f t="shared" si="99"/>
        <v>0</v>
      </c>
      <c r="DD263" t="s">
        <v>3</v>
      </c>
      <c r="DE263" t="s">
        <v>3</v>
      </c>
      <c r="DF263">
        <f t="shared" si="104"/>
        <v>77.599999999999994</v>
      </c>
      <c r="DG263">
        <f t="shared" si="105"/>
        <v>0</v>
      </c>
      <c r="DH263">
        <f t="shared" si="106"/>
        <v>0</v>
      </c>
      <c r="DI263">
        <f t="shared" si="107"/>
        <v>0</v>
      </c>
      <c r="DJ263">
        <f t="shared" si="103"/>
        <v>77.599999999999994</v>
      </c>
      <c r="DK263">
        <v>0</v>
      </c>
      <c r="DL263" t="s">
        <v>3</v>
      </c>
      <c r="DM263">
        <v>0</v>
      </c>
      <c r="DN263" t="s">
        <v>3</v>
      </c>
      <c r="DO263">
        <v>0</v>
      </c>
    </row>
    <row r="264" spans="1:119" x14ac:dyDescent="0.2">
      <c r="A264">
        <f>ROW(Source!A182)</f>
        <v>182</v>
      </c>
      <c r="B264">
        <v>1473083510</v>
      </c>
      <c r="C264">
        <v>1473084463</v>
      </c>
      <c r="D264">
        <v>1441850453</v>
      </c>
      <c r="E264">
        <v>1</v>
      </c>
      <c r="F264">
        <v>1</v>
      </c>
      <c r="G264">
        <v>15514512</v>
      </c>
      <c r="H264">
        <v>3</v>
      </c>
      <c r="I264" t="s">
        <v>516</v>
      </c>
      <c r="J264" t="s">
        <v>517</v>
      </c>
      <c r="K264" t="s">
        <v>518</v>
      </c>
      <c r="L264">
        <v>1348</v>
      </c>
      <c r="N264">
        <v>1009</v>
      </c>
      <c r="O264" t="s">
        <v>485</v>
      </c>
      <c r="P264" t="s">
        <v>485</v>
      </c>
      <c r="Q264">
        <v>1000</v>
      </c>
      <c r="W264">
        <v>0</v>
      </c>
      <c r="X264">
        <v>-1449669889</v>
      </c>
      <c r="Y264">
        <f t="shared" si="97"/>
        <v>1.4E-3</v>
      </c>
      <c r="AA264">
        <v>178433.97</v>
      </c>
      <c r="AB264">
        <v>0</v>
      </c>
      <c r="AC264">
        <v>0</v>
      </c>
      <c r="AD264">
        <v>0</v>
      </c>
      <c r="AE264">
        <v>178433.97</v>
      </c>
      <c r="AF264">
        <v>0</v>
      </c>
      <c r="AG264">
        <v>0</v>
      </c>
      <c r="AH264">
        <v>0</v>
      </c>
      <c r="AI264">
        <v>1</v>
      </c>
      <c r="AJ264">
        <v>1</v>
      </c>
      <c r="AK264">
        <v>1</v>
      </c>
      <c r="AL264">
        <v>1</v>
      </c>
      <c r="AM264">
        <v>-2</v>
      </c>
      <c r="AN264">
        <v>0</v>
      </c>
      <c r="AO264">
        <v>1</v>
      </c>
      <c r="AP264">
        <v>1</v>
      </c>
      <c r="AQ264">
        <v>0</v>
      </c>
      <c r="AR264">
        <v>0</v>
      </c>
      <c r="AS264" t="s">
        <v>3</v>
      </c>
      <c r="AT264">
        <v>1.4E-3</v>
      </c>
      <c r="AU264" t="s">
        <v>3</v>
      </c>
      <c r="AV264">
        <v>0</v>
      </c>
      <c r="AW264">
        <v>2</v>
      </c>
      <c r="AX264">
        <v>1473418271</v>
      </c>
      <c r="AY264">
        <v>1</v>
      </c>
      <c r="AZ264">
        <v>0</v>
      </c>
      <c r="BA264">
        <v>356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0</v>
      </c>
      <c r="BI264">
        <v>0</v>
      </c>
      <c r="BJ264">
        <v>0</v>
      </c>
      <c r="BK264">
        <v>0</v>
      </c>
      <c r="BL264">
        <v>0</v>
      </c>
      <c r="BM264">
        <v>0</v>
      </c>
      <c r="BN264">
        <v>0</v>
      </c>
      <c r="BO264">
        <v>0</v>
      </c>
      <c r="BP264">
        <v>0</v>
      </c>
      <c r="BQ264">
        <v>0</v>
      </c>
      <c r="BR264">
        <v>0</v>
      </c>
      <c r="BS264">
        <v>0</v>
      </c>
      <c r="BT264">
        <v>0</v>
      </c>
      <c r="BU264">
        <v>0</v>
      </c>
      <c r="BV264">
        <v>0</v>
      </c>
      <c r="BW264">
        <v>0</v>
      </c>
      <c r="CV264">
        <v>0</v>
      </c>
      <c r="CW264">
        <v>0</v>
      </c>
      <c r="CX264">
        <f>ROUND(Y264*Source!I182,9)</f>
        <v>1.4E-3</v>
      </c>
      <c r="CY264">
        <f t="shared" si="100"/>
        <v>178433.97</v>
      </c>
      <c r="CZ264">
        <f t="shared" si="101"/>
        <v>178433.97</v>
      </c>
      <c r="DA264">
        <f t="shared" si="102"/>
        <v>1</v>
      </c>
      <c r="DB264">
        <f t="shared" si="98"/>
        <v>249.81</v>
      </c>
      <c r="DC264">
        <f t="shared" si="99"/>
        <v>0</v>
      </c>
      <c r="DD264" t="s">
        <v>3</v>
      </c>
      <c r="DE264" t="s">
        <v>3</v>
      </c>
      <c r="DF264">
        <f t="shared" si="104"/>
        <v>249.81</v>
      </c>
      <c r="DG264">
        <f t="shared" si="105"/>
        <v>0</v>
      </c>
      <c r="DH264">
        <f t="shared" si="106"/>
        <v>0</v>
      </c>
      <c r="DI264">
        <f t="shared" si="107"/>
        <v>0</v>
      </c>
      <c r="DJ264">
        <f t="shared" si="103"/>
        <v>249.81</v>
      </c>
      <c r="DK264">
        <v>0</v>
      </c>
      <c r="DL264" t="s">
        <v>3</v>
      </c>
      <c r="DM264">
        <v>0</v>
      </c>
      <c r="DN264" t="s">
        <v>3</v>
      </c>
      <c r="DO264">
        <v>0</v>
      </c>
    </row>
    <row r="265" spans="1:119" x14ac:dyDescent="0.2">
      <c r="A265">
        <f>ROW(Source!A183)</f>
        <v>183</v>
      </c>
      <c r="B265">
        <v>1473083510</v>
      </c>
      <c r="C265">
        <v>1473315185</v>
      </c>
      <c r="D265">
        <v>1441819193</v>
      </c>
      <c r="E265">
        <v>15514512</v>
      </c>
      <c r="F265">
        <v>1</v>
      </c>
      <c r="G265">
        <v>15514512</v>
      </c>
      <c r="H265">
        <v>1</v>
      </c>
      <c r="I265" t="s">
        <v>457</v>
      </c>
      <c r="J265" t="s">
        <v>3</v>
      </c>
      <c r="K265" t="s">
        <v>458</v>
      </c>
      <c r="L265">
        <v>1191</v>
      </c>
      <c r="N265">
        <v>1013</v>
      </c>
      <c r="O265" t="s">
        <v>459</v>
      </c>
      <c r="P265" t="s">
        <v>459</v>
      </c>
      <c r="Q265">
        <v>1</v>
      </c>
      <c r="W265">
        <v>0</v>
      </c>
      <c r="X265">
        <v>476480486</v>
      </c>
      <c r="Y265">
        <f t="shared" ref="Y265:Y270" si="108">(AT265*2)</f>
        <v>10.08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1</v>
      </c>
      <c r="AJ265">
        <v>1</v>
      </c>
      <c r="AK265">
        <v>1</v>
      </c>
      <c r="AL265">
        <v>1</v>
      </c>
      <c r="AM265">
        <v>-2</v>
      </c>
      <c r="AN265">
        <v>0</v>
      </c>
      <c r="AO265">
        <v>1</v>
      </c>
      <c r="AP265">
        <v>1</v>
      </c>
      <c r="AQ265">
        <v>0</v>
      </c>
      <c r="AR265">
        <v>0</v>
      </c>
      <c r="AS265" t="s">
        <v>3</v>
      </c>
      <c r="AT265">
        <v>5.04</v>
      </c>
      <c r="AU265" t="s">
        <v>228</v>
      </c>
      <c r="AV265">
        <v>1</v>
      </c>
      <c r="AW265">
        <v>2</v>
      </c>
      <c r="AX265">
        <v>1473418273</v>
      </c>
      <c r="AY265">
        <v>1</v>
      </c>
      <c r="AZ265">
        <v>0</v>
      </c>
      <c r="BA265">
        <v>357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0</v>
      </c>
      <c r="BI265">
        <v>0</v>
      </c>
      <c r="BJ265">
        <v>0</v>
      </c>
      <c r="BK265">
        <v>0</v>
      </c>
      <c r="BL265">
        <v>0</v>
      </c>
      <c r="BM265">
        <v>0</v>
      </c>
      <c r="BN265">
        <v>0</v>
      </c>
      <c r="BO265">
        <v>0</v>
      </c>
      <c r="BP265">
        <v>0</v>
      </c>
      <c r="BQ265">
        <v>0</v>
      </c>
      <c r="BR265">
        <v>0</v>
      </c>
      <c r="BS265">
        <v>0</v>
      </c>
      <c r="BT265">
        <v>0</v>
      </c>
      <c r="BU265">
        <v>0</v>
      </c>
      <c r="BV265">
        <v>0</v>
      </c>
      <c r="BW265">
        <v>0</v>
      </c>
      <c r="CU265">
        <f>ROUND(AT265*Source!I183*AH265*AL265,2)</f>
        <v>0</v>
      </c>
      <c r="CV265">
        <f>ROUND(Y265*Source!I183,9)</f>
        <v>10.08</v>
      </c>
      <c r="CW265">
        <v>0</v>
      </c>
      <c r="CX265">
        <f>ROUND(Y265*Source!I183,9)</f>
        <v>10.08</v>
      </c>
      <c r="CY265">
        <f>AD265</f>
        <v>0</v>
      </c>
      <c r="CZ265">
        <f>AH265</f>
        <v>0</v>
      </c>
      <c r="DA265">
        <f>AL265</f>
        <v>1</v>
      </c>
      <c r="DB265">
        <f t="shared" ref="DB265:DB270" si="109">ROUND((ROUND(AT265*CZ265,2)*2),6)</f>
        <v>0</v>
      </c>
      <c r="DC265">
        <f t="shared" ref="DC265:DC270" si="110">ROUND((ROUND(AT265*AG265,2)*2),6)</f>
        <v>0</v>
      </c>
      <c r="DD265" t="s">
        <v>3</v>
      </c>
      <c r="DE265" t="s">
        <v>3</v>
      </c>
      <c r="DF265">
        <f t="shared" si="104"/>
        <v>0</v>
      </c>
      <c r="DG265">
        <f t="shared" si="105"/>
        <v>0</v>
      </c>
      <c r="DH265">
        <f t="shared" si="106"/>
        <v>0</v>
      </c>
      <c r="DI265">
        <f t="shared" si="107"/>
        <v>0</v>
      </c>
      <c r="DJ265">
        <f>DI265</f>
        <v>0</v>
      </c>
      <c r="DK265">
        <v>0</v>
      </c>
      <c r="DL265" t="s">
        <v>3</v>
      </c>
      <c r="DM265">
        <v>0</v>
      </c>
      <c r="DN265" t="s">
        <v>3</v>
      </c>
      <c r="DO265">
        <v>0</v>
      </c>
    </row>
    <row r="266" spans="1:119" x14ac:dyDescent="0.2">
      <c r="A266">
        <f>ROW(Source!A183)</f>
        <v>183</v>
      </c>
      <c r="B266">
        <v>1473083510</v>
      </c>
      <c r="C266">
        <v>1473315185</v>
      </c>
      <c r="D266">
        <v>1441833954</v>
      </c>
      <c r="E266">
        <v>1</v>
      </c>
      <c r="F266">
        <v>1</v>
      </c>
      <c r="G266">
        <v>15514512</v>
      </c>
      <c r="H266">
        <v>2</v>
      </c>
      <c r="I266" t="s">
        <v>519</v>
      </c>
      <c r="J266" t="s">
        <v>520</v>
      </c>
      <c r="K266" t="s">
        <v>521</v>
      </c>
      <c r="L266">
        <v>1368</v>
      </c>
      <c r="N266">
        <v>1011</v>
      </c>
      <c r="O266" t="s">
        <v>463</v>
      </c>
      <c r="P266" t="s">
        <v>463</v>
      </c>
      <c r="Q266">
        <v>1</v>
      </c>
      <c r="W266">
        <v>0</v>
      </c>
      <c r="X266">
        <v>-1438587603</v>
      </c>
      <c r="Y266">
        <f t="shared" si="108"/>
        <v>0.18</v>
      </c>
      <c r="AA266">
        <v>0</v>
      </c>
      <c r="AB266">
        <v>59.51</v>
      </c>
      <c r="AC266">
        <v>0.82</v>
      </c>
      <c r="AD266">
        <v>0</v>
      </c>
      <c r="AE266">
        <v>0</v>
      </c>
      <c r="AF266">
        <v>59.51</v>
      </c>
      <c r="AG266">
        <v>0.82</v>
      </c>
      <c r="AH266">
        <v>0</v>
      </c>
      <c r="AI266">
        <v>1</v>
      </c>
      <c r="AJ266">
        <v>1</v>
      </c>
      <c r="AK266">
        <v>1</v>
      </c>
      <c r="AL266">
        <v>1</v>
      </c>
      <c r="AM266">
        <v>-2</v>
      </c>
      <c r="AN266">
        <v>0</v>
      </c>
      <c r="AO266">
        <v>1</v>
      </c>
      <c r="AP266">
        <v>1</v>
      </c>
      <c r="AQ266">
        <v>0</v>
      </c>
      <c r="AR266">
        <v>0</v>
      </c>
      <c r="AS266" t="s">
        <v>3</v>
      </c>
      <c r="AT266">
        <v>0.09</v>
      </c>
      <c r="AU266" t="s">
        <v>228</v>
      </c>
      <c r="AV266">
        <v>0</v>
      </c>
      <c r="AW266">
        <v>2</v>
      </c>
      <c r="AX266">
        <v>1473418274</v>
      </c>
      <c r="AY266">
        <v>1</v>
      </c>
      <c r="AZ266">
        <v>0</v>
      </c>
      <c r="BA266">
        <v>358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0</v>
      </c>
      <c r="BI266">
        <v>0</v>
      </c>
      <c r="BJ266">
        <v>0</v>
      </c>
      <c r="BK266">
        <v>0</v>
      </c>
      <c r="BL266">
        <v>0</v>
      </c>
      <c r="BM266">
        <v>0</v>
      </c>
      <c r="BN266">
        <v>0</v>
      </c>
      <c r="BO266">
        <v>0</v>
      </c>
      <c r="BP266">
        <v>0</v>
      </c>
      <c r="BQ266">
        <v>0</v>
      </c>
      <c r="BR266">
        <v>0</v>
      </c>
      <c r="BS266">
        <v>0</v>
      </c>
      <c r="BT266">
        <v>0</v>
      </c>
      <c r="BU266">
        <v>0</v>
      </c>
      <c r="BV266">
        <v>0</v>
      </c>
      <c r="BW266">
        <v>0</v>
      </c>
      <c r="CV266">
        <v>0</v>
      </c>
      <c r="CW266">
        <f>ROUND(Y266*Source!I183*DO266,9)</f>
        <v>0</v>
      </c>
      <c r="CX266">
        <f>ROUND(Y266*Source!I183,9)</f>
        <v>0.18</v>
      </c>
      <c r="CY266">
        <f>AB266</f>
        <v>59.51</v>
      </c>
      <c r="CZ266">
        <f>AF266</f>
        <v>59.51</v>
      </c>
      <c r="DA266">
        <f>AJ266</f>
        <v>1</v>
      </c>
      <c r="DB266">
        <f t="shared" si="109"/>
        <v>10.72</v>
      </c>
      <c r="DC266">
        <f t="shared" si="110"/>
        <v>0.14000000000000001</v>
      </c>
      <c r="DD266" t="s">
        <v>3</v>
      </c>
      <c r="DE266" t="s">
        <v>3</v>
      </c>
      <c r="DF266">
        <f t="shared" si="104"/>
        <v>0</v>
      </c>
      <c r="DG266">
        <f t="shared" si="105"/>
        <v>10.71</v>
      </c>
      <c r="DH266">
        <f t="shared" si="106"/>
        <v>0.15</v>
      </c>
      <c r="DI266">
        <f t="shared" si="107"/>
        <v>0</v>
      </c>
      <c r="DJ266">
        <f>DG266</f>
        <v>10.71</v>
      </c>
      <c r="DK266">
        <v>0</v>
      </c>
      <c r="DL266" t="s">
        <v>3</v>
      </c>
      <c r="DM266">
        <v>0</v>
      </c>
      <c r="DN266" t="s">
        <v>3</v>
      </c>
      <c r="DO266">
        <v>0</v>
      </c>
    </row>
    <row r="267" spans="1:119" x14ac:dyDescent="0.2">
      <c r="A267">
        <f>ROW(Source!A183)</f>
        <v>183</v>
      </c>
      <c r="B267">
        <v>1473083510</v>
      </c>
      <c r="C267">
        <v>1473315185</v>
      </c>
      <c r="D267">
        <v>1441836235</v>
      </c>
      <c r="E267">
        <v>1</v>
      </c>
      <c r="F267">
        <v>1</v>
      </c>
      <c r="G267">
        <v>15514512</v>
      </c>
      <c r="H267">
        <v>3</v>
      </c>
      <c r="I267" t="s">
        <v>464</v>
      </c>
      <c r="J267" t="s">
        <v>465</v>
      </c>
      <c r="K267" t="s">
        <v>466</v>
      </c>
      <c r="L267">
        <v>1346</v>
      </c>
      <c r="N267">
        <v>1009</v>
      </c>
      <c r="O267" t="s">
        <v>467</v>
      </c>
      <c r="P267" t="s">
        <v>467</v>
      </c>
      <c r="Q267">
        <v>1</v>
      </c>
      <c r="W267">
        <v>0</v>
      </c>
      <c r="X267">
        <v>-1595335418</v>
      </c>
      <c r="Y267">
        <f t="shared" si="108"/>
        <v>2.04</v>
      </c>
      <c r="AA267">
        <v>31.49</v>
      </c>
      <c r="AB267">
        <v>0</v>
      </c>
      <c r="AC267">
        <v>0</v>
      </c>
      <c r="AD267">
        <v>0</v>
      </c>
      <c r="AE267">
        <v>31.49</v>
      </c>
      <c r="AF267">
        <v>0</v>
      </c>
      <c r="AG267">
        <v>0</v>
      </c>
      <c r="AH267">
        <v>0</v>
      </c>
      <c r="AI267">
        <v>1</v>
      </c>
      <c r="AJ267">
        <v>1</v>
      </c>
      <c r="AK267">
        <v>1</v>
      </c>
      <c r="AL267">
        <v>1</v>
      </c>
      <c r="AM267">
        <v>-2</v>
      </c>
      <c r="AN267">
        <v>0</v>
      </c>
      <c r="AO267">
        <v>1</v>
      </c>
      <c r="AP267">
        <v>1</v>
      </c>
      <c r="AQ267">
        <v>0</v>
      </c>
      <c r="AR267">
        <v>0</v>
      </c>
      <c r="AS267" t="s">
        <v>3</v>
      </c>
      <c r="AT267">
        <v>1.02</v>
      </c>
      <c r="AU267" t="s">
        <v>228</v>
      </c>
      <c r="AV267">
        <v>0</v>
      </c>
      <c r="AW267">
        <v>2</v>
      </c>
      <c r="AX267">
        <v>1473418275</v>
      </c>
      <c r="AY267">
        <v>1</v>
      </c>
      <c r="AZ267">
        <v>0</v>
      </c>
      <c r="BA267">
        <v>359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0</v>
      </c>
      <c r="BI267">
        <v>0</v>
      </c>
      <c r="BJ267">
        <v>0</v>
      </c>
      <c r="BK267">
        <v>0</v>
      </c>
      <c r="BL267">
        <v>0</v>
      </c>
      <c r="BM267">
        <v>0</v>
      </c>
      <c r="BN267">
        <v>0</v>
      </c>
      <c r="BO267">
        <v>0</v>
      </c>
      <c r="BP267">
        <v>0</v>
      </c>
      <c r="BQ267">
        <v>0</v>
      </c>
      <c r="BR267">
        <v>0</v>
      </c>
      <c r="BS267">
        <v>0</v>
      </c>
      <c r="BT267">
        <v>0</v>
      </c>
      <c r="BU267">
        <v>0</v>
      </c>
      <c r="BV267">
        <v>0</v>
      </c>
      <c r="BW267">
        <v>0</v>
      </c>
      <c r="CV267">
        <v>0</v>
      </c>
      <c r="CW267">
        <v>0</v>
      </c>
      <c r="CX267">
        <f>ROUND(Y267*Source!I183,9)</f>
        <v>2.04</v>
      </c>
      <c r="CY267">
        <f>AA267</f>
        <v>31.49</v>
      </c>
      <c r="CZ267">
        <f>AE267</f>
        <v>31.49</v>
      </c>
      <c r="DA267">
        <f>AI267</f>
        <v>1</v>
      </c>
      <c r="DB267">
        <f t="shared" si="109"/>
        <v>64.239999999999995</v>
      </c>
      <c r="DC267">
        <f t="shared" si="110"/>
        <v>0</v>
      </c>
      <c r="DD267" t="s">
        <v>3</v>
      </c>
      <c r="DE267" t="s">
        <v>3</v>
      </c>
      <c r="DF267">
        <f t="shared" si="104"/>
        <v>64.239999999999995</v>
      </c>
      <c r="DG267">
        <f t="shared" si="105"/>
        <v>0</v>
      </c>
      <c r="DH267">
        <f t="shared" si="106"/>
        <v>0</v>
      </c>
      <c r="DI267">
        <f t="shared" si="107"/>
        <v>0</v>
      </c>
      <c r="DJ267">
        <f>DF267</f>
        <v>64.239999999999995</v>
      </c>
      <c r="DK267">
        <v>0</v>
      </c>
      <c r="DL267" t="s">
        <v>3</v>
      </c>
      <c r="DM267">
        <v>0</v>
      </c>
      <c r="DN267" t="s">
        <v>3</v>
      </c>
      <c r="DO267">
        <v>0</v>
      </c>
    </row>
    <row r="268" spans="1:119" x14ac:dyDescent="0.2">
      <c r="A268">
        <f>ROW(Source!A184)</f>
        <v>184</v>
      </c>
      <c r="B268">
        <v>1473083510</v>
      </c>
      <c r="C268">
        <v>1473315192</v>
      </c>
      <c r="D268">
        <v>1441819193</v>
      </c>
      <c r="E268">
        <v>15514512</v>
      </c>
      <c r="F268">
        <v>1</v>
      </c>
      <c r="G268">
        <v>15514512</v>
      </c>
      <c r="H268">
        <v>1</v>
      </c>
      <c r="I268" t="s">
        <v>457</v>
      </c>
      <c r="J268" t="s">
        <v>3</v>
      </c>
      <c r="K268" t="s">
        <v>458</v>
      </c>
      <c r="L268">
        <v>1191</v>
      </c>
      <c r="N268">
        <v>1013</v>
      </c>
      <c r="O268" t="s">
        <v>459</v>
      </c>
      <c r="P268" t="s">
        <v>459</v>
      </c>
      <c r="Q268">
        <v>1</v>
      </c>
      <c r="W268">
        <v>0</v>
      </c>
      <c r="X268">
        <v>476480486</v>
      </c>
      <c r="Y268">
        <f t="shared" si="108"/>
        <v>5.56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1</v>
      </c>
      <c r="AJ268">
        <v>1</v>
      </c>
      <c r="AK268">
        <v>1</v>
      </c>
      <c r="AL268">
        <v>1</v>
      </c>
      <c r="AM268">
        <v>-2</v>
      </c>
      <c r="AN268">
        <v>0</v>
      </c>
      <c r="AO268">
        <v>1</v>
      </c>
      <c r="AP268">
        <v>1</v>
      </c>
      <c r="AQ268">
        <v>0</v>
      </c>
      <c r="AR268">
        <v>0</v>
      </c>
      <c r="AS268" t="s">
        <v>3</v>
      </c>
      <c r="AT268">
        <v>2.78</v>
      </c>
      <c r="AU268" t="s">
        <v>228</v>
      </c>
      <c r="AV268">
        <v>1</v>
      </c>
      <c r="AW268">
        <v>2</v>
      </c>
      <c r="AX268">
        <v>1473418279</v>
      </c>
      <c r="AY268">
        <v>1</v>
      </c>
      <c r="AZ268">
        <v>0</v>
      </c>
      <c r="BA268">
        <v>360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0</v>
      </c>
      <c r="BI268">
        <v>0</v>
      </c>
      <c r="BJ268">
        <v>0</v>
      </c>
      <c r="BK268">
        <v>0</v>
      </c>
      <c r="BL268">
        <v>0</v>
      </c>
      <c r="BM268">
        <v>0</v>
      </c>
      <c r="BN268">
        <v>0</v>
      </c>
      <c r="BO268">
        <v>0</v>
      </c>
      <c r="BP268">
        <v>0</v>
      </c>
      <c r="BQ268">
        <v>0</v>
      </c>
      <c r="BR268">
        <v>0</v>
      </c>
      <c r="BS268">
        <v>0</v>
      </c>
      <c r="BT268">
        <v>0</v>
      </c>
      <c r="BU268">
        <v>0</v>
      </c>
      <c r="BV268">
        <v>0</v>
      </c>
      <c r="BW268">
        <v>0</v>
      </c>
      <c r="CU268">
        <f>ROUND(AT268*Source!I184*AH268*AL268,2)</f>
        <v>0</v>
      </c>
      <c r="CV268">
        <f>ROUND(Y268*Source!I184,9)</f>
        <v>5.56</v>
      </c>
      <c r="CW268">
        <v>0</v>
      </c>
      <c r="CX268">
        <f>ROUND(Y268*Source!I184,9)</f>
        <v>5.56</v>
      </c>
      <c r="CY268">
        <f>AD268</f>
        <v>0</v>
      </c>
      <c r="CZ268">
        <f>AH268</f>
        <v>0</v>
      </c>
      <c r="DA268">
        <f>AL268</f>
        <v>1</v>
      </c>
      <c r="DB268">
        <f t="shared" si="109"/>
        <v>0</v>
      </c>
      <c r="DC268">
        <f t="shared" si="110"/>
        <v>0</v>
      </c>
      <c r="DD268" t="s">
        <v>3</v>
      </c>
      <c r="DE268" t="s">
        <v>3</v>
      </c>
      <c r="DF268">
        <f t="shared" si="104"/>
        <v>0</v>
      </c>
      <c r="DG268">
        <f t="shared" si="105"/>
        <v>0</v>
      </c>
      <c r="DH268">
        <f t="shared" si="106"/>
        <v>0</v>
      </c>
      <c r="DI268">
        <f t="shared" si="107"/>
        <v>0</v>
      </c>
      <c r="DJ268">
        <f>DI268</f>
        <v>0</v>
      </c>
      <c r="DK268">
        <v>0</v>
      </c>
      <c r="DL268" t="s">
        <v>3</v>
      </c>
      <c r="DM268">
        <v>0</v>
      </c>
      <c r="DN268" t="s">
        <v>3</v>
      </c>
      <c r="DO268">
        <v>0</v>
      </c>
    </row>
    <row r="269" spans="1:119" x14ac:dyDescent="0.2">
      <c r="A269">
        <f>ROW(Source!A184)</f>
        <v>184</v>
      </c>
      <c r="B269">
        <v>1473083510</v>
      </c>
      <c r="C269">
        <v>1473315192</v>
      </c>
      <c r="D269">
        <v>1441833954</v>
      </c>
      <c r="E269">
        <v>1</v>
      </c>
      <c r="F269">
        <v>1</v>
      </c>
      <c r="G269">
        <v>15514512</v>
      </c>
      <c r="H269">
        <v>2</v>
      </c>
      <c r="I269" t="s">
        <v>519</v>
      </c>
      <c r="J269" t="s">
        <v>520</v>
      </c>
      <c r="K269" t="s">
        <v>521</v>
      </c>
      <c r="L269">
        <v>1368</v>
      </c>
      <c r="N269">
        <v>1011</v>
      </c>
      <c r="O269" t="s">
        <v>463</v>
      </c>
      <c r="P269" t="s">
        <v>463</v>
      </c>
      <c r="Q269">
        <v>1</v>
      </c>
      <c r="W269">
        <v>0</v>
      </c>
      <c r="X269">
        <v>-1438587603</v>
      </c>
      <c r="Y269">
        <f t="shared" si="108"/>
        <v>0.18</v>
      </c>
      <c r="AA269">
        <v>0</v>
      </c>
      <c r="AB269">
        <v>59.51</v>
      </c>
      <c r="AC269">
        <v>0.82</v>
      </c>
      <c r="AD269">
        <v>0</v>
      </c>
      <c r="AE269">
        <v>0</v>
      </c>
      <c r="AF269">
        <v>59.51</v>
      </c>
      <c r="AG269">
        <v>0.82</v>
      </c>
      <c r="AH269">
        <v>0</v>
      </c>
      <c r="AI269">
        <v>1</v>
      </c>
      <c r="AJ269">
        <v>1</v>
      </c>
      <c r="AK269">
        <v>1</v>
      </c>
      <c r="AL269">
        <v>1</v>
      </c>
      <c r="AM269">
        <v>-2</v>
      </c>
      <c r="AN269">
        <v>0</v>
      </c>
      <c r="AO269">
        <v>1</v>
      </c>
      <c r="AP269">
        <v>1</v>
      </c>
      <c r="AQ269">
        <v>0</v>
      </c>
      <c r="AR269">
        <v>0</v>
      </c>
      <c r="AS269" t="s">
        <v>3</v>
      </c>
      <c r="AT269">
        <v>0.09</v>
      </c>
      <c r="AU269" t="s">
        <v>228</v>
      </c>
      <c r="AV269">
        <v>0</v>
      </c>
      <c r="AW269">
        <v>2</v>
      </c>
      <c r="AX269">
        <v>1473418280</v>
      </c>
      <c r="AY269">
        <v>1</v>
      </c>
      <c r="AZ269">
        <v>0</v>
      </c>
      <c r="BA269">
        <v>361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0</v>
      </c>
      <c r="BI269">
        <v>0</v>
      </c>
      <c r="BJ269">
        <v>0</v>
      </c>
      <c r="BK269">
        <v>0</v>
      </c>
      <c r="BL269">
        <v>0</v>
      </c>
      <c r="BM269">
        <v>0</v>
      </c>
      <c r="BN269">
        <v>0</v>
      </c>
      <c r="BO269">
        <v>0</v>
      </c>
      <c r="BP269">
        <v>0</v>
      </c>
      <c r="BQ269">
        <v>0</v>
      </c>
      <c r="BR269">
        <v>0</v>
      </c>
      <c r="BS269">
        <v>0</v>
      </c>
      <c r="BT269">
        <v>0</v>
      </c>
      <c r="BU269">
        <v>0</v>
      </c>
      <c r="BV269">
        <v>0</v>
      </c>
      <c r="BW269">
        <v>0</v>
      </c>
      <c r="CV269">
        <v>0</v>
      </c>
      <c r="CW269">
        <f>ROUND(Y269*Source!I184*DO269,9)</f>
        <v>0</v>
      </c>
      <c r="CX269">
        <f>ROUND(Y269*Source!I184,9)</f>
        <v>0.18</v>
      </c>
      <c r="CY269">
        <f>AB269</f>
        <v>59.51</v>
      </c>
      <c r="CZ269">
        <f>AF269</f>
        <v>59.51</v>
      </c>
      <c r="DA269">
        <f>AJ269</f>
        <v>1</v>
      </c>
      <c r="DB269">
        <f t="shared" si="109"/>
        <v>10.72</v>
      </c>
      <c r="DC269">
        <f t="shared" si="110"/>
        <v>0.14000000000000001</v>
      </c>
      <c r="DD269" t="s">
        <v>3</v>
      </c>
      <c r="DE269" t="s">
        <v>3</v>
      </c>
      <c r="DF269">
        <f t="shared" si="104"/>
        <v>0</v>
      </c>
      <c r="DG269">
        <f t="shared" si="105"/>
        <v>10.71</v>
      </c>
      <c r="DH269">
        <f t="shared" si="106"/>
        <v>0.15</v>
      </c>
      <c r="DI269">
        <f t="shared" si="107"/>
        <v>0</v>
      </c>
      <c r="DJ269">
        <f>DG269</f>
        <v>10.71</v>
      </c>
      <c r="DK269">
        <v>0</v>
      </c>
      <c r="DL269" t="s">
        <v>3</v>
      </c>
      <c r="DM269">
        <v>0</v>
      </c>
      <c r="DN269" t="s">
        <v>3</v>
      </c>
      <c r="DO269">
        <v>0</v>
      </c>
    </row>
    <row r="270" spans="1:119" x14ac:dyDescent="0.2">
      <c r="A270">
        <f>ROW(Source!A184)</f>
        <v>184</v>
      </c>
      <c r="B270">
        <v>1473083510</v>
      </c>
      <c r="C270">
        <v>1473315192</v>
      </c>
      <c r="D270">
        <v>1441836235</v>
      </c>
      <c r="E270">
        <v>1</v>
      </c>
      <c r="F270">
        <v>1</v>
      </c>
      <c r="G270">
        <v>15514512</v>
      </c>
      <c r="H270">
        <v>3</v>
      </c>
      <c r="I270" t="s">
        <v>464</v>
      </c>
      <c r="J270" t="s">
        <v>465</v>
      </c>
      <c r="K270" t="s">
        <v>466</v>
      </c>
      <c r="L270">
        <v>1346</v>
      </c>
      <c r="N270">
        <v>1009</v>
      </c>
      <c r="O270" t="s">
        <v>467</v>
      </c>
      <c r="P270" t="s">
        <v>467</v>
      </c>
      <c r="Q270">
        <v>1</v>
      </c>
      <c r="W270">
        <v>0</v>
      </c>
      <c r="X270">
        <v>-1595335418</v>
      </c>
      <c r="Y270">
        <f t="shared" si="108"/>
        <v>0.1</v>
      </c>
      <c r="AA270">
        <v>31.49</v>
      </c>
      <c r="AB270">
        <v>0</v>
      </c>
      <c r="AC270">
        <v>0</v>
      </c>
      <c r="AD270">
        <v>0</v>
      </c>
      <c r="AE270">
        <v>31.49</v>
      </c>
      <c r="AF270">
        <v>0</v>
      </c>
      <c r="AG270">
        <v>0</v>
      </c>
      <c r="AH270">
        <v>0</v>
      </c>
      <c r="AI270">
        <v>1</v>
      </c>
      <c r="AJ270">
        <v>1</v>
      </c>
      <c r="AK270">
        <v>1</v>
      </c>
      <c r="AL270">
        <v>1</v>
      </c>
      <c r="AM270">
        <v>-2</v>
      </c>
      <c r="AN270">
        <v>0</v>
      </c>
      <c r="AO270">
        <v>1</v>
      </c>
      <c r="AP270">
        <v>1</v>
      </c>
      <c r="AQ270">
        <v>0</v>
      </c>
      <c r="AR270">
        <v>0</v>
      </c>
      <c r="AS270" t="s">
        <v>3</v>
      </c>
      <c r="AT270">
        <v>0.05</v>
      </c>
      <c r="AU270" t="s">
        <v>228</v>
      </c>
      <c r="AV270">
        <v>0</v>
      </c>
      <c r="AW270">
        <v>2</v>
      </c>
      <c r="AX270">
        <v>1473418281</v>
      </c>
      <c r="AY270">
        <v>1</v>
      </c>
      <c r="AZ270">
        <v>0</v>
      </c>
      <c r="BA270">
        <v>362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0</v>
      </c>
      <c r="BI270">
        <v>0</v>
      </c>
      <c r="BJ270">
        <v>0</v>
      </c>
      <c r="BK270">
        <v>0</v>
      </c>
      <c r="BL270">
        <v>0</v>
      </c>
      <c r="BM270">
        <v>0</v>
      </c>
      <c r="BN270">
        <v>0</v>
      </c>
      <c r="BO270">
        <v>0</v>
      </c>
      <c r="BP270">
        <v>0</v>
      </c>
      <c r="BQ270">
        <v>0</v>
      </c>
      <c r="BR270">
        <v>0</v>
      </c>
      <c r="BS270">
        <v>0</v>
      </c>
      <c r="BT270">
        <v>0</v>
      </c>
      <c r="BU270">
        <v>0</v>
      </c>
      <c r="BV270">
        <v>0</v>
      </c>
      <c r="BW270">
        <v>0</v>
      </c>
      <c r="CV270">
        <v>0</v>
      </c>
      <c r="CW270">
        <v>0</v>
      </c>
      <c r="CX270">
        <f>ROUND(Y270*Source!I184,9)</f>
        <v>0.1</v>
      </c>
      <c r="CY270">
        <f>AA270</f>
        <v>31.49</v>
      </c>
      <c r="CZ270">
        <f>AE270</f>
        <v>31.49</v>
      </c>
      <c r="DA270">
        <f>AI270</f>
        <v>1</v>
      </c>
      <c r="DB270">
        <f t="shared" si="109"/>
        <v>3.14</v>
      </c>
      <c r="DC270">
        <f t="shared" si="110"/>
        <v>0</v>
      </c>
      <c r="DD270" t="s">
        <v>3</v>
      </c>
      <c r="DE270" t="s">
        <v>3</v>
      </c>
      <c r="DF270">
        <f t="shared" si="104"/>
        <v>3.15</v>
      </c>
      <c r="DG270">
        <f t="shared" si="105"/>
        <v>0</v>
      </c>
      <c r="DH270">
        <f t="shared" si="106"/>
        <v>0</v>
      </c>
      <c r="DI270">
        <f t="shared" si="107"/>
        <v>0</v>
      </c>
      <c r="DJ270">
        <f>DF270</f>
        <v>3.15</v>
      </c>
      <c r="DK270">
        <v>0</v>
      </c>
      <c r="DL270" t="s">
        <v>3</v>
      </c>
      <c r="DM270">
        <v>0</v>
      </c>
      <c r="DN270" t="s">
        <v>3</v>
      </c>
      <c r="DO270">
        <v>0</v>
      </c>
    </row>
    <row r="271" spans="1:119" x14ac:dyDescent="0.2">
      <c r="A271">
        <f>ROW(Source!A185)</f>
        <v>185</v>
      </c>
      <c r="B271">
        <v>1473083510</v>
      </c>
      <c r="C271">
        <v>1473084492</v>
      </c>
      <c r="D271">
        <v>1441819193</v>
      </c>
      <c r="E271">
        <v>15514512</v>
      </c>
      <c r="F271">
        <v>1</v>
      </c>
      <c r="G271">
        <v>15514512</v>
      </c>
      <c r="H271">
        <v>1</v>
      </c>
      <c r="I271" t="s">
        <v>457</v>
      </c>
      <c r="J271" t="s">
        <v>3</v>
      </c>
      <c r="K271" t="s">
        <v>458</v>
      </c>
      <c r="L271">
        <v>1191</v>
      </c>
      <c r="N271">
        <v>1013</v>
      </c>
      <c r="O271" t="s">
        <v>459</v>
      </c>
      <c r="P271" t="s">
        <v>459</v>
      </c>
      <c r="Q271">
        <v>1</v>
      </c>
      <c r="W271">
        <v>0</v>
      </c>
      <c r="X271">
        <v>476480486</v>
      </c>
      <c r="Y271">
        <f t="shared" ref="Y271:Y280" si="111">AT271</f>
        <v>84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1</v>
      </c>
      <c r="AJ271">
        <v>1</v>
      </c>
      <c r="AK271">
        <v>1</v>
      </c>
      <c r="AL271">
        <v>1</v>
      </c>
      <c r="AM271">
        <v>-2</v>
      </c>
      <c r="AN271">
        <v>0</v>
      </c>
      <c r="AO271">
        <v>1</v>
      </c>
      <c r="AP271">
        <v>1</v>
      </c>
      <c r="AQ271">
        <v>0</v>
      </c>
      <c r="AR271">
        <v>0</v>
      </c>
      <c r="AS271" t="s">
        <v>3</v>
      </c>
      <c r="AT271">
        <v>84</v>
      </c>
      <c r="AU271" t="s">
        <v>3</v>
      </c>
      <c r="AV271">
        <v>1</v>
      </c>
      <c r="AW271">
        <v>2</v>
      </c>
      <c r="AX271">
        <v>1473418282</v>
      </c>
      <c r="AY271">
        <v>1</v>
      </c>
      <c r="AZ271">
        <v>0</v>
      </c>
      <c r="BA271">
        <v>363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0</v>
      </c>
      <c r="BI271">
        <v>0</v>
      </c>
      <c r="BJ271">
        <v>0</v>
      </c>
      <c r="BK271">
        <v>0</v>
      </c>
      <c r="BL271">
        <v>0</v>
      </c>
      <c r="BM271">
        <v>0</v>
      </c>
      <c r="BN271">
        <v>0</v>
      </c>
      <c r="BO271">
        <v>0</v>
      </c>
      <c r="BP271">
        <v>0</v>
      </c>
      <c r="BQ271">
        <v>0</v>
      </c>
      <c r="BR271">
        <v>0</v>
      </c>
      <c r="BS271">
        <v>0</v>
      </c>
      <c r="BT271">
        <v>0</v>
      </c>
      <c r="BU271">
        <v>0</v>
      </c>
      <c r="BV271">
        <v>0</v>
      </c>
      <c r="BW271">
        <v>0</v>
      </c>
      <c r="CU271">
        <f>ROUND(AT271*Source!I185*AH271*AL271,2)</f>
        <v>0</v>
      </c>
      <c r="CV271">
        <f>ROUND(Y271*Source!I185,9)</f>
        <v>84</v>
      </c>
      <c r="CW271">
        <v>0</v>
      </c>
      <c r="CX271">
        <f>ROUND(Y271*Source!I185,9)</f>
        <v>84</v>
      </c>
      <c r="CY271">
        <f>AD271</f>
        <v>0</v>
      </c>
      <c r="CZ271">
        <f>AH271</f>
        <v>0</v>
      </c>
      <c r="DA271">
        <f>AL271</f>
        <v>1</v>
      </c>
      <c r="DB271">
        <f t="shared" ref="DB271:DB280" si="112">ROUND(ROUND(AT271*CZ271,2),6)</f>
        <v>0</v>
      </c>
      <c r="DC271">
        <f t="shared" ref="DC271:DC280" si="113">ROUND(ROUND(AT271*AG271,2),6)</f>
        <v>0</v>
      </c>
      <c r="DD271" t="s">
        <v>3</v>
      </c>
      <c r="DE271" t="s">
        <v>3</v>
      </c>
      <c r="DF271">
        <f t="shared" si="104"/>
        <v>0</v>
      </c>
      <c r="DG271">
        <f t="shared" si="105"/>
        <v>0</v>
      </c>
      <c r="DH271">
        <f t="shared" si="106"/>
        <v>0</v>
      </c>
      <c r="DI271">
        <f t="shared" si="107"/>
        <v>0</v>
      </c>
      <c r="DJ271">
        <f>DI271</f>
        <v>0</v>
      </c>
      <c r="DK271">
        <v>0</v>
      </c>
      <c r="DL271" t="s">
        <v>3</v>
      </c>
      <c r="DM271">
        <v>0</v>
      </c>
      <c r="DN271" t="s">
        <v>3</v>
      </c>
      <c r="DO271">
        <v>0</v>
      </c>
    </row>
    <row r="272" spans="1:119" x14ac:dyDescent="0.2">
      <c r="A272">
        <f>ROW(Source!A185)</f>
        <v>185</v>
      </c>
      <c r="B272">
        <v>1473083510</v>
      </c>
      <c r="C272">
        <v>1473084492</v>
      </c>
      <c r="D272">
        <v>1441835475</v>
      </c>
      <c r="E272">
        <v>1</v>
      </c>
      <c r="F272">
        <v>1</v>
      </c>
      <c r="G272">
        <v>15514512</v>
      </c>
      <c r="H272">
        <v>3</v>
      </c>
      <c r="I272" t="s">
        <v>482</v>
      </c>
      <c r="J272" t="s">
        <v>483</v>
      </c>
      <c r="K272" t="s">
        <v>484</v>
      </c>
      <c r="L272">
        <v>1348</v>
      </c>
      <c r="N272">
        <v>1009</v>
      </c>
      <c r="O272" t="s">
        <v>485</v>
      </c>
      <c r="P272" t="s">
        <v>485</v>
      </c>
      <c r="Q272">
        <v>1000</v>
      </c>
      <c r="W272">
        <v>0</v>
      </c>
      <c r="X272">
        <v>438248051</v>
      </c>
      <c r="Y272">
        <f t="shared" si="111"/>
        <v>2.9999999999999997E-4</v>
      </c>
      <c r="AA272">
        <v>155908.07999999999</v>
      </c>
      <c r="AB272">
        <v>0</v>
      </c>
      <c r="AC272">
        <v>0</v>
      </c>
      <c r="AD272">
        <v>0</v>
      </c>
      <c r="AE272">
        <v>155908.07999999999</v>
      </c>
      <c r="AF272">
        <v>0</v>
      </c>
      <c r="AG272">
        <v>0</v>
      </c>
      <c r="AH272">
        <v>0</v>
      </c>
      <c r="AI272">
        <v>1</v>
      </c>
      <c r="AJ272">
        <v>1</v>
      </c>
      <c r="AK272">
        <v>1</v>
      </c>
      <c r="AL272">
        <v>1</v>
      </c>
      <c r="AM272">
        <v>-2</v>
      </c>
      <c r="AN272">
        <v>0</v>
      </c>
      <c r="AO272">
        <v>1</v>
      </c>
      <c r="AP272">
        <v>1</v>
      </c>
      <c r="AQ272">
        <v>0</v>
      </c>
      <c r="AR272">
        <v>0</v>
      </c>
      <c r="AS272" t="s">
        <v>3</v>
      </c>
      <c r="AT272">
        <v>2.9999999999999997E-4</v>
      </c>
      <c r="AU272" t="s">
        <v>3</v>
      </c>
      <c r="AV272">
        <v>0</v>
      </c>
      <c r="AW272">
        <v>2</v>
      </c>
      <c r="AX272">
        <v>1473418283</v>
      </c>
      <c r="AY272">
        <v>1</v>
      </c>
      <c r="AZ272">
        <v>0</v>
      </c>
      <c r="BA272">
        <v>364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0</v>
      </c>
      <c r="BI272">
        <v>0</v>
      </c>
      <c r="BJ272">
        <v>0</v>
      </c>
      <c r="BK272">
        <v>0</v>
      </c>
      <c r="BL272">
        <v>0</v>
      </c>
      <c r="BM272">
        <v>0</v>
      </c>
      <c r="BN272">
        <v>0</v>
      </c>
      <c r="BO272">
        <v>0</v>
      </c>
      <c r="BP272">
        <v>0</v>
      </c>
      <c r="BQ272">
        <v>0</v>
      </c>
      <c r="BR272">
        <v>0</v>
      </c>
      <c r="BS272">
        <v>0</v>
      </c>
      <c r="BT272">
        <v>0</v>
      </c>
      <c r="BU272">
        <v>0</v>
      </c>
      <c r="BV272">
        <v>0</v>
      </c>
      <c r="BW272">
        <v>0</v>
      </c>
      <c r="CV272">
        <v>0</v>
      </c>
      <c r="CW272">
        <v>0</v>
      </c>
      <c r="CX272">
        <f>ROUND(Y272*Source!I185,9)</f>
        <v>2.9999999999999997E-4</v>
      </c>
      <c r="CY272">
        <f t="shared" ref="CY272:CY280" si="114">AA272</f>
        <v>155908.07999999999</v>
      </c>
      <c r="CZ272">
        <f t="shared" ref="CZ272:CZ280" si="115">AE272</f>
        <v>155908.07999999999</v>
      </c>
      <c r="DA272">
        <f t="shared" ref="DA272:DA280" si="116">AI272</f>
        <v>1</v>
      </c>
      <c r="DB272">
        <f t="shared" si="112"/>
        <v>46.77</v>
      </c>
      <c r="DC272">
        <f t="shared" si="113"/>
        <v>0</v>
      </c>
      <c r="DD272" t="s">
        <v>3</v>
      </c>
      <c r="DE272" t="s">
        <v>3</v>
      </c>
      <c r="DF272">
        <f t="shared" si="104"/>
        <v>46.77</v>
      </c>
      <c r="DG272">
        <f t="shared" si="105"/>
        <v>0</v>
      </c>
      <c r="DH272">
        <f t="shared" si="106"/>
        <v>0</v>
      </c>
      <c r="DI272">
        <f t="shared" si="107"/>
        <v>0</v>
      </c>
      <c r="DJ272">
        <f t="shared" ref="DJ272:DJ280" si="117">DF272</f>
        <v>46.77</v>
      </c>
      <c r="DK272">
        <v>0</v>
      </c>
      <c r="DL272" t="s">
        <v>3</v>
      </c>
      <c r="DM272">
        <v>0</v>
      </c>
      <c r="DN272" t="s">
        <v>3</v>
      </c>
      <c r="DO272">
        <v>0</v>
      </c>
    </row>
    <row r="273" spans="1:119" x14ac:dyDescent="0.2">
      <c r="A273">
        <f>ROW(Source!A185)</f>
        <v>185</v>
      </c>
      <c r="B273">
        <v>1473083510</v>
      </c>
      <c r="C273">
        <v>1473084492</v>
      </c>
      <c r="D273">
        <v>1441835549</v>
      </c>
      <c r="E273">
        <v>1</v>
      </c>
      <c r="F273">
        <v>1</v>
      </c>
      <c r="G273">
        <v>15514512</v>
      </c>
      <c r="H273">
        <v>3</v>
      </c>
      <c r="I273" t="s">
        <v>486</v>
      </c>
      <c r="J273" t="s">
        <v>487</v>
      </c>
      <c r="K273" t="s">
        <v>488</v>
      </c>
      <c r="L273">
        <v>1348</v>
      </c>
      <c r="N273">
        <v>1009</v>
      </c>
      <c r="O273" t="s">
        <v>485</v>
      </c>
      <c r="P273" t="s">
        <v>485</v>
      </c>
      <c r="Q273">
        <v>1000</v>
      </c>
      <c r="W273">
        <v>0</v>
      </c>
      <c r="X273">
        <v>-2009451208</v>
      </c>
      <c r="Y273">
        <f t="shared" si="111"/>
        <v>1E-4</v>
      </c>
      <c r="AA273">
        <v>194655.19</v>
      </c>
      <c r="AB273">
        <v>0</v>
      </c>
      <c r="AC273">
        <v>0</v>
      </c>
      <c r="AD273">
        <v>0</v>
      </c>
      <c r="AE273">
        <v>194655.19</v>
      </c>
      <c r="AF273">
        <v>0</v>
      </c>
      <c r="AG273">
        <v>0</v>
      </c>
      <c r="AH273">
        <v>0</v>
      </c>
      <c r="AI273">
        <v>1</v>
      </c>
      <c r="AJ273">
        <v>1</v>
      </c>
      <c r="AK273">
        <v>1</v>
      </c>
      <c r="AL273">
        <v>1</v>
      </c>
      <c r="AM273">
        <v>-2</v>
      </c>
      <c r="AN273">
        <v>0</v>
      </c>
      <c r="AO273">
        <v>1</v>
      </c>
      <c r="AP273">
        <v>1</v>
      </c>
      <c r="AQ273">
        <v>0</v>
      </c>
      <c r="AR273">
        <v>0</v>
      </c>
      <c r="AS273" t="s">
        <v>3</v>
      </c>
      <c r="AT273">
        <v>1E-4</v>
      </c>
      <c r="AU273" t="s">
        <v>3</v>
      </c>
      <c r="AV273">
        <v>0</v>
      </c>
      <c r="AW273">
        <v>2</v>
      </c>
      <c r="AX273">
        <v>1473418284</v>
      </c>
      <c r="AY273">
        <v>1</v>
      </c>
      <c r="AZ273">
        <v>0</v>
      </c>
      <c r="BA273">
        <v>365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0</v>
      </c>
      <c r="BI273">
        <v>0</v>
      </c>
      <c r="BJ273">
        <v>0</v>
      </c>
      <c r="BK273">
        <v>0</v>
      </c>
      <c r="BL273">
        <v>0</v>
      </c>
      <c r="BM273">
        <v>0</v>
      </c>
      <c r="BN273">
        <v>0</v>
      </c>
      <c r="BO273">
        <v>0</v>
      </c>
      <c r="BP273">
        <v>0</v>
      </c>
      <c r="BQ273">
        <v>0</v>
      </c>
      <c r="BR273">
        <v>0</v>
      </c>
      <c r="BS273">
        <v>0</v>
      </c>
      <c r="BT273">
        <v>0</v>
      </c>
      <c r="BU273">
        <v>0</v>
      </c>
      <c r="BV273">
        <v>0</v>
      </c>
      <c r="BW273">
        <v>0</v>
      </c>
      <c r="CV273">
        <v>0</v>
      </c>
      <c r="CW273">
        <v>0</v>
      </c>
      <c r="CX273">
        <f>ROUND(Y273*Source!I185,9)</f>
        <v>1E-4</v>
      </c>
      <c r="CY273">
        <f t="shared" si="114"/>
        <v>194655.19</v>
      </c>
      <c r="CZ273">
        <f t="shared" si="115"/>
        <v>194655.19</v>
      </c>
      <c r="DA273">
        <f t="shared" si="116"/>
        <v>1</v>
      </c>
      <c r="DB273">
        <f t="shared" si="112"/>
        <v>19.47</v>
      </c>
      <c r="DC273">
        <f t="shared" si="113"/>
        <v>0</v>
      </c>
      <c r="DD273" t="s">
        <v>3</v>
      </c>
      <c r="DE273" t="s">
        <v>3</v>
      </c>
      <c r="DF273">
        <f t="shared" si="104"/>
        <v>19.47</v>
      </c>
      <c r="DG273">
        <f t="shared" si="105"/>
        <v>0</v>
      </c>
      <c r="DH273">
        <f t="shared" si="106"/>
        <v>0</v>
      </c>
      <c r="DI273">
        <f t="shared" si="107"/>
        <v>0</v>
      </c>
      <c r="DJ273">
        <f t="shared" si="117"/>
        <v>19.47</v>
      </c>
      <c r="DK273">
        <v>0</v>
      </c>
      <c r="DL273" t="s">
        <v>3</v>
      </c>
      <c r="DM273">
        <v>0</v>
      </c>
      <c r="DN273" t="s">
        <v>3</v>
      </c>
      <c r="DO273">
        <v>0</v>
      </c>
    </row>
    <row r="274" spans="1:119" x14ac:dyDescent="0.2">
      <c r="A274">
        <f>ROW(Source!A185)</f>
        <v>185</v>
      </c>
      <c r="B274">
        <v>1473083510</v>
      </c>
      <c r="C274">
        <v>1473084492</v>
      </c>
      <c r="D274">
        <v>1441836250</v>
      </c>
      <c r="E274">
        <v>1</v>
      </c>
      <c r="F274">
        <v>1</v>
      </c>
      <c r="G274">
        <v>15514512</v>
      </c>
      <c r="H274">
        <v>3</v>
      </c>
      <c r="I274" t="s">
        <v>522</v>
      </c>
      <c r="J274" t="s">
        <v>523</v>
      </c>
      <c r="K274" t="s">
        <v>524</v>
      </c>
      <c r="L274">
        <v>1327</v>
      </c>
      <c r="N274">
        <v>1005</v>
      </c>
      <c r="O274" t="s">
        <v>525</v>
      </c>
      <c r="P274" t="s">
        <v>525</v>
      </c>
      <c r="Q274">
        <v>1</v>
      </c>
      <c r="W274">
        <v>0</v>
      </c>
      <c r="X274">
        <v>1447035648</v>
      </c>
      <c r="Y274">
        <f t="shared" si="111"/>
        <v>2.1</v>
      </c>
      <c r="AA274">
        <v>149.25</v>
      </c>
      <c r="AB274">
        <v>0</v>
      </c>
      <c r="AC274">
        <v>0</v>
      </c>
      <c r="AD274">
        <v>0</v>
      </c>
      <c r="AE274">
        <v>149.25</v>
      </c>
      <c r="AF274">
        <v>0</v>
      </c>
      <c r="AG274">
        <v>0</v>
      </c>
      <c r="AH274">
        <v>0</v>
      </c>
      <c r="AI274">
        <v>1</v>
      </c>
      <c r="AJ274">
        <v>1</v>
      </c>
      <c r="AK274">
        <v>1</v>
      </c>
      <c r="AL274">
        <v>1</v>
      </c>
      <c r="AM274">
        <v>-2</v>
      </c>
      <c r="AN274">
        <v>0</v>
      </c>
      <c r="AO274">
        <v>1</v>
      </c>
      <c r="AP274">
        <v>1</v>
      </c>
      <c r="AQ274">
        <v>0</v>
      </c>
      <c r="AR274">
        <v>0</v>
      </c>
      <c r="AS274" t="s">
        <v>3</v>
      </c>
      <c r="AT274">
        <v>2.1</v>
      </c>
      <c r="AU274" t="s">
        <v>3</v>
      </c>
      <c r="AV274">
        <v>0</v>
      </c>
      <c r="AW274">
        <v>2</v>
      </c>
      <c r="AX274">
        <v>1473418285</v>
      </c>
      <c r="AY274">
        <v>1</v>
      </c>
      <c r="AZ274">
        <v>0</v>
      </c>
      <c r="BA274">
        <v>366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0</v>
      </c>
      <c r="BI274">
        <v>0</v>
      </c>
      <c r="BJ274">
        <v>0</v>
      </c>
      <c r="BK274">
        <v>0</v>
      </c>
      <c r="BL274">
        <v>0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0</v>
      </c>
      <c r="BS274">
        <v>0</v>
      </c>
      <c r="BT274">
        <v>0</v>
      </c>
      <c r="BU274">
        <v>0</v>
      </c>
      <c r="BV274">
        <v>0</v>
      </c>
      <c r="BW274">
        <v>0</v>
      </c>
      <c r="CV274">
        <v>0</v>
      </c>
      <c r="CW274">
        <v>0</v>
      </c>
      <c r="CX274">
        <f>ROUND(Y274*Source!I185,9)</f>
        <v>2.1</v>
      </c>
      <c r="CY274">
        <f t="shared" si="114"/>
        <v>149.25</v>
      </c>
      <c r="CZ274">
        <f t="shared" si="115"/>
        <v>149.25</v>
      </c>
      <c r="DA274">
        <f t="shared" si="116"/>
        <v>1</v>
      </c>
      <c r="DB274">
        <f t="shared" si="112"/>
        <v>313.43</v>
      </c>
      <c r="DC274">
        <f t="shared" si="113"/>
        <v>0</v>
      </c>
      <c r="DD274" t="s">
        <v>3</v>
      </c>
      <c r="DE274" t="s">
        <v>3</v>
      </c>
      <c r="DF274">
        <f t="shared" si="104"/>
        <v>313.43</v>
      </c>
      <c r="DG274">
        <f t="shared" si="105"/>
        <v>0</v>
      </c>
      <c r="DH274">
        <f t="shared" si="106"/>
        <v>0</v>
      </c>
      <c r="DI274">
        <f t="shared" si="107"/>
        <v>0</v>
      </c>
      <c r="DJ274">
        <f t="shared" si="117"/>
        <v>313.43</v>
      </c>
      <c r="DK274">
        <v>0</v>
      </c>
      <c r="DL274" t="s">
        <v>3</v>
      </c>
      <c r="DM274">
        <v>0</v>
      </c>
      <c r="DN274" t="s">
        <v>3</v>
      </c>
      <c r="DO274">
        <v>0</v>
      </c>
    </row>
    <row r="275" spans="1:119" x14ac:dyDescent="0.2">
      <c r="A275">
        <f>ROW(Source!A185)</f>
        <v>185</v>
      </c>
      <c r="B275">
        <v>1473083510</v>
      </c>
      <c r="C275">
        <v>1473084492</v>
      </c>
      <c r="D275">
        <v>1441834635</v>
      </c>
      <c r="E275">
        <v>1</v>
      </c>
      <c r="F275">
        <v>1</v>
      </c>
      <c r="G275">
        <v>15514512</v>
      </c>
      <c r="H275">
        <v>3</v>
      </c>
      <c r="I275" t="s">
        <v>498</v>
      </c>
      <c r="J275" t="s">
        <v>499</v>
      </c>
      <c r="K275" t="s">
        <v>500</v>
      </c>
      <c r="L275">
        <v>1339</v>
      </c>
      <c r="N275">
        <v>1007</v>
      </c>
      <c r="O275" t="s">
        <v>105</v>
      </c>
      <c r="P275" t="s">
        <v>105</v>
      </c>
      <c r="Q275">
        <v>1</v>
      </c>
      <c r="W275">
        <v>0</v>
      </c>
      <c r="X275">
        <v>-389859187</v>
      </c>
      <c r="Y275">
        <f t="shared" si="111"/>
        <v>0.5</v>
      </c>
      <c r="AA275">
        <v>103.4</v>
      </c>
      <c r="AB275">
        <v>0</v>
      </c>
      <c r="AC275">
        <v>0</v>
      </c>
      <c r="AD275">
        <v>0</v>
      </c>
      <c r="AE275">
        <v>103.4</v>
      </c>
      <c r="AF275">
        <v>0</v>
      </c>
      <c r="AG275">
        <v>0</v>
      </c>
      <c r="AH275">
        <v>0</v>
      </c>
      <c r="AI275">
        <v>1</v>
      </c>
      <c r="AJ275">
        <v>1</v>
      </c>
      <c r="AK275">
        <v>1</v>
      </c>
      <c r="AL275">
        <v>1</v>
      </c>
      <c r="AM275">
        <v>-2</v>
      </c>
      <c r="AN275">
        <v>0</v>
      </c>
      <c r="AO275">
        <v>1</v>
      </c>
      <c r="AP275">
        <v>1</v>
      </c>
      <c r="AQ275">
        <v>0</v>
      </c>
      <c r="AR275">
        <v>0</v>
      </c>
      <c r="AS275" t="s">
        <v>3</v>
      </c>
      <c r="AT275">
        <v>0.5</v>
      </c>
      <c r="AU275" t="s">
        <v>3</v>
      </c>
      <c r="AV275">
        <v>0</v>
      </c>
      <c r="AW275">
        <v>2</v>
      </c>
      <c r="AX275">
        <v>1473418286</v>
      </c>
      <c r="AY275">
        <v>1</v>
      </c>
      <c r="AZ275">
        <v>0</v>
      </c>
      <c r="BA275">
        <v>367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0</v>
      </c>
      <c r="BI275">
        <v>0</v>
      </c>
      <c r="BJ275">
        <v>0</v>
      </c>
      <c r="BK275">
        <v>0</v>
      </c>
      <c r="BL275">
        <v>0</v>
      </c>
      <c r="BM275">
        <v>0</v>
      </c>
      <c r="BN275">
        <v>0</v>
      </c>
      <c r="BO275">
        <v>0</v>
      </c>
      <c r="BP275">
        <v>0</v>
      </c>
      <c r="BQ275">
        <v>0</v>
      </c>
      <c r="BR275">
        <v>0</v>
      </c>
      <c r="BS275">
        <v>0</v>
      </c>
      <c r="BT275">
        <v>0</v>
      </c>
      <c r="BU275">
        <v>0</v>
      </c>
      <c r="BV275">
        <v>0</v>
      </c>
      <c r="BW275">
        <v>0</v>
      </c>
      <c r="CV275">
        <v>0</v>
      </c>
      <c r="CW275">
        <v>0</v>
      </c>
      <c r="CX275">
        <f>ROUND(Y275*Source!I185,9)</f>
        <v>0.5</v>
      </c>
      <c r="CY275">
        <f t="shared" si="114"/>
        <v>103.4</v>
      </c>
      <c r="CZ275">
        <f t="shared" si="115"/>
        <v>103.4</v>
      </c>
      <c r="DA275">
        <f t="shared" si="116"/>
        <v>1</v>
      </c>
      <c r="DB275">
        <f t="shared" si="112"/>
        <v>51.7</v>
      </c>
      <c r="DC275">
        <f t="shared" si="113"/>
        <v>0</v>
      </c>
      <c r="DD275" t="s">
        <v>3</v>
      </c>
      <c r="DE275" t="s">
        <v>3</v>
      </c>
      <c r="DF275">
        <f t="shared" si="104"/>
        <v>51.7</v>
      </c>
      <c r="DG275">
        <f t="shared" si="105"/>
        <v>0</v>
      </c>
      <c r="DH275">
        <f t="shared" si="106"/>
        <v>0</v>
      </c>
      <c r="DI275">
        <f t="shared" si="107"/>
        <v>0</v>
      </c>
      <c r="DJ275">
        <f t="shared" si="117"/>
        <v>51.7</v>
      </c>
      <c r="DK275">
        <v>0</v>
      </c>
      <c r="DL275" t="s">
        <v>3</v>
      </c>
      <c r="DM275">
        <v>0</v>
      </c>
      <c r="DN275" t="s">
        <v>3</v>
      </c>
      <c r="DO275">
        <v>0</v>
      </c>
    </row>
    <row r="276" spans="1:119" x14ac:dyDescent="0.2">
      <c r="A276">
        <f>ROW(Source!A185)</f>
        <v>185</v>
      </c>
      <c r="B276">
        <v>1473083510</v>
      </c>
      <c r="C276">
        <v>1473084492</v>
      </c>
      <c r="D276">
        <v>1441834627</v>
      </c>
      <c r="E276">
        <v>1</v>
      </c>
      <c r="F276">
        <v>1</v>
      </c>
      <c r="G276">
        <v>15514512</v>
      </c>
      <c r="H276">
        <v>3</v>
      </c>
      <c r="I276" t="s">
        <v>501</v>
      </c>
      <c r="J276" t="s">
        <v>502</v>
      </c>
      <c r="K276" t="s">
        <v>503</v>
      </c>
      <c r="L276">
        <v>1339</v>
      </c>
      <c r="N276">
        <v>1007</v>
      </c>
      <c r="O276" t="s">
        <v>105</v>
      </c>
      <c r="P276" t="s">
        <v>105</v>
      </c>
      <c r="Q276">
        <v>1</v>
      </c>
      <c r="W276">
        <v>0</v>
      </c>
      <c r="X276">
        <v>709656040</v>
      </c>
      <c r="Y276">
        <f t="shared" si="111"/>
        <v>0.3</v>
      </c>
      <c r="AA276">
        <v>875.46</v>
      </c>
      <c r="AB276">
        <v>0</v>
      </c>
      <c r="AC276">
        <v>0</v>
      </c>
      <c r="AD276">
        <v>0</v>
      </c>
      <c r="AE276">
        <v>875.46</v>
      </c>
      <c r="AF276">
        <v>0</v>
      </c>
      <c r="AG276">
        <v>0</v>
      </c>
      <c r="AH276">
        <v>0</v>
      </c>
      <c r="AI276">
        <v>1</v>
      </c>
      <c r="AJ276">
        <v>1</v>
      </c>
      <c r="AK276">
        <v>1</v>
      </c>
      <c r="AL276">
        <v>1</v>
      </c>
      <c r="AM276">
        <v>-2</v>
      </c>
      <c r="AN276">
        <v>0</v>
      </c>
      <c r="AO276">
        <v>1</v>
      </c>
      <c r="AP276">
        <v>1</v>
      </c>
      <c r="AQ276">
        <v>0</v>
      </c>
      <c r="AR276">
        <v>0</v>
      </c>
      <c r="AS276" t="s">
        <v>3</v>
      </c>
      <c r="AT276">
        <v>0.3</v>
      </c>
      <c r="AU276" t="s">
        <v>3</v>
      </c>
      <c r="AV276">
        <v>0</v>
      </c>
      <c r="AW276">
        <v>2</v>
      </c>
      <c r="AX276">
        <v>1473418287</v>
      </c>
      <c r="AY276">
        <v>1</v>
      </c>
      <c r="AZ276">
        <v>0</v>
      </c>
      <c r="BA276">
        <v>368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0</v>
      </c>
      <c r="BI276">
        <v>0</v>
      </c>
      <c r="BJ276">
        <v>0</v>
      </c>
      <c r="BK276">
        <v>0</v>
      </c>
      <c r="BL276">
        <v>0</v>
      </c>
      <c r="BM276">
        <v>0</v>
      </c>
      <c r="BN276">
        <v>0</v>
      </c>
      <c r="BO276">
        <v>0</v>
      </c>
      <c r="BP276">
        <v>0</v>
      </c>
      <c r="BQ276">
        <v>0</v>
      </c>
      <c r="BR276">
        <v>0</v>
      </c>
      <c r="BS276">
        <v>0</v>
      </c>
      <c r="BT276">
        <v>0</v>
      </c>
      <c r="BU276">
        <v>0</v>
      </c>
      <c r="BV276">
        <v>0</v>
      </c>
      <c r="BW276">
        <v>0</v>
      </c>
      <c r="CV276">
        <v>0</v>
      </c>
      <c r="CW276">
        <v>0</v>
      </c>
      <c r="CX276">
        <f>ROUND(Y276*Source!I185,9)</f>
        <v>0.3</v>
      </c>
      <c r="CY276">
        <f t="shared" si="114"/>
        <v>875.46</v>
      </c>
      <c r="CZ276">
        <f t="shared" si="115"/>
        <v>875.46</v>
      </c>
      <c r="DA276">
        <f t="shared" si="116"/>
        <v>1</v>
      </c>
      <c r="DB276">
        <f t="shared" si="112"/>
        <v>262.64</v>
      </c>
      <c r="DC276">
        <f t="shared" si="113"/>
        <v>0</v>
      </c>
      <c r="DD276" t="s">
        <v>3</v>
      </c>
      <c r="DE276" t="s">
        <v>3</v>
      </c>
      <c r="DF276">
        <f t="shared" si="104"/>
        <v>262.64</v>
      </c>
      <c r="DG276">
        <f t="shared" si="105"/>
        <v>0</v>
      </c>
      <c r="DH276">
        <f t="shared" si="106"/>
        <v>0</v>
      </c>
      <c r="DI276">
        <f t="shared" si="107"/>
        <v>0</v>
      </c>
      <c r="DJ276">
        <f t="shared" si="117"/>
        <v>262.64</v>
      </c>
      <c r="DK276">
        <v>0</v>
      </c>
      <c r="DL276" t="s">
        <v>3</v>
      </c>
      <c r="DM276">
        <v>0</v>
      </c>
      <c r="DN276" t="s">
        <v>3</v>
      </c>
      <c r="DO276">
        <v>0</v>
      </c>
    </row>
    <row r="277" spans="1:119" x14ac:dyDescent="0.2">
      <c r="A277">
        <f>ROW(Source!A185)</f>
        <v>185</v>
      </c>
      <c r="B277">
        <v>1473083510</v>
      </c>
      <c r="C277">
        <v>1473084492</v>
      </c>
      <c r="D277">
        <v>1441834671</v>
      </c>
      <c r="E277">
        <v>1</v>
      </c>
      <c r="F277">
        <v>1</v>
      </c>
      <c r="G277">
        <v>15514512</v>
      </c>
      <c r="H277">
        <v>3</v>
      </c>
      <c r="I277" t="s">
        <v>504</v>
      </c>
      <c r="J277" t="s">
        <v>505</v>
      </c>
      <c r="K277" t="s">
        <v>506</v>
      </c>
      <c r="L277">
        <v>1348</v>
      </c>
      <c r="N277">
        <v>1009</v>
      </c>
      <c r="O277" t="s">
        <v>485</v>
      </c>
      <c r="P277" t="s">
        <v>485</v>
      </c>
      <c r="Q277">
        <v>1000</v>
      </c>
      <c r="W277">
        <v>0</v>
      </c>
      <c r="X277">
        <v>-19071303</v>
      </c>
      <c r="Y277">
        <f t="shared" si="111"/>
        <v>1E-4</v>
      </c>
      <c r="AA277">
        <v>184462.17</v>
      </c>
      <c r="AB277">
        <v>0</v>
      </c>
      <c r="AC277">
        <v>0</v>
      </c>
      <c r="AD277">
        <v>0</v>
      </c>
      <c r="AE277">
        <v>184462.17</v>
      </c>
      <c r="AF277">
        <v>0</v>
      </c>
      <c r="AG277">
        <v>0</v>
      </c>
      <c r="AH277">
        <v>0</v>
      </c>
      <c r="AI277">
        <v>1</v>
      </c>
      <c r="AJ277">
        <v>1</v>
      </c>
      <c r="AK277">
        <v>1</v>
      </c>
      <c r="AL277">
        <v>1</v>
      </c>
      <c r="AM277">
        <v>-2</v>
      </c>
      <c r="AN277">
        <v>0</v>
      </c>
      <c r="AO277">
        <v>1</v>
      </c>
      <c r="AP277">
        <v>1</v>
      </c>
      <c r="AQ277">
        <v>0</v>
      </c>
      <c r="AR277">
        <v>0</v>
      </c>
      <c r="AS277" t="s">
        <v>3</v>
      </c>
      <c r="AT277">
        <v>1E-4</v>
      </c>
      <c r="AU277" t="s">
        <v>3</v>
      </c>
      <c r="AV277">
        <v>0</v>
      </c>
      <c r="AW277">
        <v>2</v>
      </c>
      <c r="AX277">
        <v>1473418288</v>
      </c>
      <c r="AY277">
        <v>1</v>
      </c>
      <c r="AZ277">
        <v>0</v>
      </c>
      <c r="BA277">
        <v>369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0</v>
      </c>
      <c r="BI277">
        <v>0</v>
      </c>
      <c r="BJ277">
        <v>0</v>
      </c>
      <c r="BK277">
        <v>0</v>
      </c>
      <c r="BL277">
        <v>0</v>
      </c>
      <c r="BM277">
        <v>0</v>
      </c>
      <c r="BN277">
        <v>0</v>
      </c>
      <c r="BO277">
        <v>0</v>
      </c>
      <c r="BP277">
        <v>0</v>
      </c>
      <c r="BQ277">
        <v>0</v>
      </c>
      <c r="BR277">
        <v>0</v>
      </c>
      <c r="BS277">
        <v>0</v>
      </c>
      <c r="BT277">
        <v>0</v>
      </c>
      <c r="BU277">
        <v>0</v>
      </c>
      <c r="BV277">
        <v>0</v>
      </c>
      <c r="BW277">
        <v>0</v>
      </c>
      <c r="CV277">
        <v>0</v>
      </c>
      <c r="CW277">
        <v>0</v>
      </c>
      <c r="CX277">
        <f>ROUND(Y277*Source!I185,9)</f>
        <v>1E-4</v>
      </c>
      <c r="CY277">
        <f t="shared" si="114"/>
        <v>184462.17</v>
      </c>
      <c r="CZ277">
        <f t="shared" si="115"/>
        <v>184462.17</v>
      </c>
      <c r="DA277">
        <f t="shared" si="116"/>
        <v>1</v>
      </c>
      <c r="DB277">
        <f t="shared" si="112"/>
        <v>18.45</v>
      </c>
      <c r="DC277">
        <f t="shared" si="113"/>
        <v>0</v>
      </c>
      <c r="DD277" t="s">
        <v>3</v>
      </c>
      <c r="DE277" t="s">
        <v>3</v>
      </c>
      <c r="DF277">
        <f t="shared" si="104"/>
        <v>18.45</v>
      </c>
      <c r="DG277">
        <f t="shared" si="105"/>
        <v>0</v>
      </c>
      <c r="DH277">
        <f t="shared" si="106"/>
        <v>0</v>
      </c>
      <c r="DI277">
        <f t="shared" si="107"/>
        <v>0</v>
      </c>
      <c r="DJ277">
        <f t="shared" si="117"/>
        <v>18.45</v>
      </c>
      <c r="DK277">
        <v>0</v>
      </c>
      <c r="DL277" t="s">
        <v>3</v>
      </c>
      <c r="DM277">
        <v>0</v>
      </c>
      <c r="DN277" t="s">
        <v>3</v>
      </c>
      <c r="DO277">
        <v>0</v>
      </c>
    </row>
    <row r="278" spans="1:119" x14ac:dyDescent="0.2">
      <c r="A278">
        <f>ROW(Source!A185)</f>
        <v>185</v>
      </c>
      <c r="B278">
        <v>1473083510</v>
      </c>
      <c r="C278">
        <v>1473084492</v>
      </c>
      <c r="D278">
        <v>1441834634</v>
      </c>
      <c r="E278">
        <v>1</v>
      </c>
      <c r="F278">
        <v>1</v>
      </c>
      <c r="G278">
        <v>15514512</v>
      </c>
      <c r="H278">
        <v>3</v>
      </c>
      <c r="I278" t="s">
        <v>507</v>
      </c>
      <c r="J278" t="s">
        <v>508</v>
      </c>
      <c r="K278" t="s">
        <v>509</v>
      </c>
      <c r="L278">
        <v>1348</v>
      </c>
      <c r="N278">
        <v>1009</v>
      </c>
      <c r="O278" t="s">
        <v>485</v>
      </c>
      <c r="P278" t="s">
        <v>485</v>
      </c>
      <c r="Q278">
        <v>1000</v>
      </c>
      <c r="W278">
        <v>0</v>
      </c>
      <c r="X278">
        <v>1869974630</v>
      </c>
      <c r="Y278">
        <f t="shared" si="111"/>
        <v>5.9999999999999995E-4</v>
      </c>
      <c r="AA278">
        <v>88053.759999999995</v>
      </c>
      <c r="AB278">
        <v>0</v>
      </c>
      <c r="AC278">
        <v>0</v>
      </c>
      <c r="AD278">
        <v>0</v>
      </c>
      <c r="AE278">
        <v>88053.759999999995</v>
      </c>
      <c r="AF278">
        <v>0</v>
      </c>
      <c r="AG278">
        <v>0</v>
      </c>
      <c r="AH278">
        <v>0</v>
      </c>
      <c r="AI278">
        <v>1</v>
      </c>
      <c r="AJ278">
        <v>1</v>
      </c>
      <c r="AK278">
        <v>1</v>
      </c>
      <c r="AL278">
        <v>1</v>
      </c>
      <c r="AM278">
        <v>-2</v>
      </c>
      <c r="AN278">
        <v>0</v>
      </c>
      <c r="AO278">
        <v>1</v>
      </c>
      <c r="AP278">
        <v>1</v>
      </c>
      <c r="AQ278">
        <v>0</v>
      </c>
      <c r="AR278">
        <v>0</v>
      </c>
      <c r="AS278" t="s">
        <v>3</v>
      </c>
      <c r="AT278">
        <v>5.9999999999999995E-4</v>
      </c>
      <c r="AU278" t="s">
        <v>3</v>
      </c>
      <c r="AV278">
        <v>0</v>
      </c>
      <c r="AW278">
        <v>2</v>
      </c>
      <c r="AX278">
        <v>1473418289</v>
      </c>
      <c r="AY278">
        <v>1</v>
      </c>
      <c r="AZ278">
        <v>0</v>
      </c>
      <c r="BA278">
        <v>370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0</v>
      </c>
      <c r="BI278">
        <v>0</v>
      </c>
      <c r="BJ278">
        <v>0</v>
      </c>
      <c r="BK278">
        <v>0</v>
      </c>
      <c r="BL278">
        <v>0</v>
      </c>
      <c r="BM278">
        <v>0</v>
      </c>
      <c r="BN278">
        <v>0</v>
      </c>
      <c r="BO278">
        <v>0</v>
      </c>
      <c r="BP278">
        <v>0</v>
      </c>
      <c r="BQ278">
        <v>0</v>
      </c>
      <c r="BR278">
        <v>0</v>
      </c>
      <c r="BS278">
        <v>0</v>
      </c>
      <c r="BT278">
        <v>0</v>
      </c>
      <c r="BU278">
        <v>0</v>
      </c>
      <c r="BV278">
        <v>0</v>
      </c>
      <c r="BW278">
        <v>0</v>
      </c>
      <c r="CV278">
        <v>0</v>
      </c>
      <c r="CW278">
        <v>0</v>
      </c>
      <c r="CX278">
        <f>ROUND(Y278*Source!I185,9)</f>
        <v>5.9999999999999995E-4</v>
      </c>
      <c r="CY278">
        <f t="shared" si="114"/>
        <v>88053.759999999995</v>
      </c>
      <c r="CZ278">
        <f t="shared" si="115"/>
        <v>88053.759999999995</v>
      </c>
      <c r="DA278">
        <f t="shared" si="116"/>
        <v>1</v>
      </c>
      <c r="DB278">
        <f t="shared" si="112"/>
        <v>52.83</v>
      </c>
      <c r="DC278">
        <f t="shared" si="113"/>
        <v>0</v>
      </c>
      <c r="DD278" t="s">
        <v>3</v>
      </c>
      <c r="DE278" t="s">
        <v>3</v>
      </c>
      <c r="DF278">
        <f t="shared" si="104"/>
        <v>52.83</v>
      </c>
      <c r="DG278">
        <f t="shared" si="105"/>
        <v>0</v>
      </c>
      <c r="DH278">
        <f t="shared" si="106"/>
        <v>0</v>
      </c>
      <c r="DI278">
        <f t="shared" si="107"/>
        <v>0</v>
      </c>
      <c r="DJ278">
        <f t="shared" si="117"/>
        <v>52.83</v>
      </c>
      <c r="DK278">
        <v>0</v>
      </c>
      <c r="DL278" t="s">
        <v>3</v>
      </c>
      <c r="DM278">
        <v>0</v>
      </c>
      <c r="DN278" t="s">
        <v>3</v>
      </c>
      <c r="DO278">
        <v>0</v>
      </c>
    </row>
    <row r="279" spans="1:119" x14ac:dyDescent="0.2">
      <c r="A279">
        <f>ROW(Source!A185)</f>
        <v>185</v>
      </c>
      <c r="B279">
        <v>1473083510</v>
      </c>
      <c r="C279">
        <v>1473084492</v>
      </c>
      <c r="D279">
        <v>1441834836</v>
      </c>
      <c r="E279">
        <v>1</v>
      </c>
      <c r="F279">
        <v>1</v>
      </c>
      <c r="G279">
        <v>15514512</v>
      </c>
      <c r="H279">
        <v>3</v>
      </c>
      <c r="I279" t="s">
        <v>510</v>
      </c>
      <c r="J279" t="s">
        <v>511</v>
      </c>
      <c r="K279" t="s">
        <v>512</v>
      </c>
      <c r="L279">
        <v>1348</v>
      </c>
      <c r="N279">
        <v>1009</v>
      </c>
      <c r="O279" t="s">
        <v>485</v>
      </c>
      <c r="P279" t="s">
        <v>485</v>
      </c>
      <c r="Q279">
        <v>1000</v>
      </c>
      <c r="W279">
        <v>0</v>
      </c>
      <c r="X279">
        <v>1434651514</v>
      </c>
      <c r="Y279">
        <f t="shared" si="111"/>
        <v>3.15E-3</v>
      </c>
      <c r="AA279">
        <v>93194.67</v>
      </c>
      <c r="AB279">
        <v>0</v>
      </c>
      <c r="AC279">
        <v>0</v>
      </c>
      <c r="AD279">
        <v>0</v>
      </c>
      <c r="AE279">
        <v>93194.67</v>
      </c>
      <c r="AF279">
        <v>0</v>
      </c>
      <c r="AG279">
        <v>0</v>
      </c>
      <c r="AH279">
        <v>0</v>
      </c>
      <c r="AI279">
        <v>1</v>
      </c>
      <c r="AJ279">
        <v>1</v>
      </c>
      <c r="AK279">
        <v>1</v>
      </c>
      <c r="AL279">
        <v>1</v>
      </c>
      <c r="AM279">
        <v>-2</v>
      </c>
      <c r="AN279">
        <v>0</v>
      </c>
      <c r="AO279">
        <v>1</v>
      </c>
      <c r="AP279">
        <v>1</v>
      </c>
      <c r="AQ279">
        <v>0</v>
      </c>
      <c r="AR279">
        <v>0</v>
      </c>
      <c r="AS279" t="s">
        <v>3</v>
      </c>
      <c r="AT279">
        <v>3.15E-3</v>
      </c>
      <c r="AU279" t="s">
        <v>3</v>
      </c>
      <c r="AV279">
        <v>0</v>
      </c>
      <c r="AW279">
        <v>2</v>
      </c>
      <c r="AX279">
        <v>1473418290</v>
      </c>
      <c r="AY279">
        <v>1</v>
      </c>
      <c r="AZ279">
        <v>0</v>
      </c>
      <c r="BA279">
        <v>371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0</v>
      </c>
      <c r="BI279">
        <v>0</v>
      </c>
      <c r="BJ279">
        <v>0</v>
      </c>
      <c r="BK279">
        <v>0</v>
      </c>
      <c r="BL279">
        <v>0</v>
      </c>
      <c r="BM279">
        <v>0</v>
      </c>
      <c r="BN279">
        <v>0</v>
      </c>
      <c r="BO279">
        <v>0</v>
      </c>
      <c r="BP279">
        <v>0</v>
      </c>
      <c r="BQ279">
        <v>0</v>
      </c>
      <c r="BR279">
        <v>0</v>
      </c>
      <c r="BS279">
        <v>0</v>
      </c>
      <c r="BT279">
        <v>0</v>
      </c>
      <c r="BU279">
        <v>0</v>
      </c>
      <c r="BV279">
        <v>0</v>
      </c>
      <c r="BW279">
        <v>0</v>
      </c>
      <c r="CV279">
        <v>0</v>
      </c>
      <c r="CW279">
        <v>0</v>
      </c>
      <c r="CX279">
        <f>ROUND(Y279*Source!I185,9)</f>
        <v>3.15E-3</v>
      </c>
      <c r="CY279">
        <f t="shared" si="114"/>
        <v>93194.67</v>
      </c>
      <c r="CZ279">
        <f t="shared" si="115"/>
        <v>93194.67</v>
      </c>
      <c r="DA279">
        <f t="shared" si="116"/>
        <v>1</v>
      </c>
      <c r="DB279">
        <f t="shared" si="112"/>
        <v>293.56</v>
      </c>
      <c r="DC279">
        <f t="shared" si="113"/>
        <v>0</v>
      </c>
      <c r="DD279" t="s">
        <v>3</v>
      </c>
      <c r="DE279" t="s">
        <v>3</v>
      </c>
      <c r="DF279">
        <f t="shared" si="104"/>
        <v>293.56</v>
      </c>
      <c r="DG279">
        <f t="shared" si="105"/>
        <v>0</v>
      </c>
      <c r="DH279">
        <f t="shared" si="106"/>
        <v>0</v>
      </c>
      <c r="DI279">
        <f t="shared" si="107"/>
        <v>0</v>
      </c>
      <c r="DJ279">
        <f t="shared" si="117"/>
        <v>293.56</v>
      </c>
      <c r="DK279">
        <v>0</v>
      </c>
      <c r="DL279" t="s">
        <v>3</v>
      </c>
      <c r="DM279">
        <v>0</v>
      </c>
      <c r="DN279" t="s">
        <v>3</v>
      </c>
      <c r="DO279">
        <v>0</v>
      </c>
    </row>
    <row r="280" spans="1:119" x14ac:dyDescent="0.2">
      <c r="A280">
        <f>ROW(Source!A185)</f>
        <v>185</v>
      </c>
      <c r="B280">
        <v>1473083510</v>
      </c>
      <c r="C280">
        <v>1473084492</v>
      </c>
      <c r="D280">
        <v>1441822273</v>
      </c>
      <c r="E280">
        <v>15514512</v>
      </c>
      <c r="F280">
        <v>1</v>
      </c>
      <c r="G280">
        <v>15514512</v>
      </c>
      <c r="H280">
        <v>3</v>
      </c>
      <c r="I280" t="s">
        <v>476</v>
      </c>
      <c r="J280" t="s">
        <v>3</v>
      </c>
      <c r="K280" t="s">
        <v>478</v>
      </c>
      <c r="L280">
        <v>1348</v>
      </c>
      <c r="N280">
        <v>1009</v>
      </c>
      <c r="O280" t="s">
        <v>485</v>
      </c>
      <c r="P280" t="s">
        <v>485</v>
      </c>
      <c r="Q280">
        <v>1000</v>
      </c>
      <c r="W280">
        <v>0</v>
      </c>
      <c r="X280">
        <v>-1698336702</v>
      </c>
      <c r="Y280">
        <f t="shared" si="111"/>
        <v>3.5E-4</v>
      </c>
      <c r="AA280">
        <v>94640</v>
      </c>
      <c r="AB280">
        <v>0</v>
      </c>
      <c r="AC280">
        <v>0</v>
      </c>
      <c r="AD280">
        <v>0</v>
      </c>
      <c r="AE280">
        <v>94640</v>
      </c>
      <c r="AF280">
        <v>0</v>
      </c>
      <c r="AG280">
        <v>0</v>
      </c>
      <c r="AH280">
        <v>0</v>
      </c>
      <c r="AI280">
        <v>1</v>
      </c>
      <c r="AJ280">
        <v>1</v>
      </c>
      <c r="AK280">
        <v>1</v>
      </c>
      <c r="AL280">
        <v>1</v>
      </c>
      <c r="AM280">
        <v>-2</v>
      </c>
      <c r="AN280">
        <v>0</v>
      </c>
      <c r="AO280">
        <v>1</v>
      </c>
      <c r="AP280">
        <v>1</v>
      </c>
      <c r="AQ280">
        <v>0</v>
      </c>
      <c r="AR280">
        <v>0</v>
      </c>
      <c r="AS280" t="s">
        <v>3</v>
      </c>
      <c r="AT280">
        <v>3.5E-4</v>
      </c>
      <c r="AU280" t="s">
        <v>3</v>
      </c>
      <c r="AV280">
        <v>0</v>
      </c>
      <c r="AW280">
        <v>2</v>
      </c>
      <c r="AX280">
        <v>1473418291</v>
      </c>
      <c r="AY280">
        <v>1</v>
      </c>
      <c r="AZ280">
        <v>0</v>
      </c>
      <c r="BA280">
        <v>372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0</v>
      </c>
      <c r="BI280">
        <v>0</v>
      </c>
      <c r="BJ280">
        <v>0</v>
      </c>
      <c r="BK280">
        <v>0</v>
      </c>
      <c r="BL280">
        <v>0</v>
      </c>
      <c r="BM280">
        <v>0</v>
      </c>
      <c r="BN280">
        <v>0</v>
      </c>
      <c r="BO280">
        <v>0</v>
      </c>
      <c r="BP280">
        <v>0</v>
      </c>
      <c r="BQ280">
        <v>0</v>
      </c>
      <c r="BR280">
        <v>0</v>
      </c>
      <c r="BS280">
        <v>0</v>
      </c>
      <c r="BT280">
        <v>0</v>
      </c>
      <c r="BU280">
        <v>0</v>
      </c>
      <c r="BV280">
        <v>0</v>
      </c>
      <c r="BW280">
        <v>0</v>
      </c>
      <c r="CV280">
        <v>0</v>
      </c>
      <c r="CW280">
        <v>0</v>
      </c>
      <c r="CX280">
        <f>ROUND(Y280*Source!I185,9)</f>
        <v>3.5E-4</v>
      </c>
      <c r="CY280">
        <f t="shared" si="114"/>
        <v>94640</v>
      </c>
      <c r="CZ280">
        <f t="shared" si="115"/>
        <v>94640</v>
      </c>
      <c r="DA280">
        <f t="shared" si="116"/>
        <v>1</v>
      </c>
      <c r="DB280">
        <f t="shared" si="112"/>
        <v>33.119999999999997</v>
      </c>
      <c r="DC280">
        <f t="shared" si="113"/>
        <v>0</v>
      </c>
      <c r="DD280" t="s">
        <v>3</v>
      </c>
      <c r="DE280" t="s">
        <v>3</v>
      </c>
      <c r="DF280">
        <f t="shared" si="104"/>
        <v>33.119999999999997</v>
      </c>
      <c r="DG280">
        <f t="shared" si="105"/>
        <v>0</v>
      </c>
      <c r="DH280">
        <f t="shared" si="106"/>
        <v>0</v>
      </c>
      <c r="DI280">
        <f t="shared" si="107"/>
        <v>0</v>
      </c>
      <c r="DJ280">
        <f t="shared" si="117"/>
        <v>33.119999999999997</v>
      </c>
      <c r="DK280">
        <v>0</v>
      </c>
      <c r="DL280" t="s">
        <v>3</v>
      </c>
      <c r="DM280">
        <v>0</v>
      </c>
      <c r="DN280" t="s">
        <v>3</v>
      </c>
      <c r="DO280">
        <v>0</v>
      </c>
    </row>
    <row r="281" spans="1:119" x14ac:dyDescent="0.2">
      <c r="A281">
        <f>ROW(Source!A186)</f>
        <v>186</v>
      </c>
      <c r="B281">
        <v>1473083510</v>
      </c>
      <c r="C281">
        <v>1473315285</v>
      </c>
      <c r="D281">
        <v>1441819193</v>
      </c>
      <c r="E281">
        <v>15514512</v>
      </c>
      <c r="F281">
        <v>1</v>
      </c>
      <c r="G281">
        <v>15514512</v>
      </c>
      <c r="H281">
        <v>1</v>
      </c>
      <c r="I281" t="s">
        <v>457</v>
      </c>
      <c r="J281" t="s">
        <v>3</v>
      </c>
      <c r="K281" t="s">
        <v>458</v>
      </c>
      <c r="L281">
        <v>1191</v>
      </c>
      <c r="N281">
        <v>1013</v>
      </c>
      <c r="O281" t="s">
        <v>459</v>
      </c>
      <c r="P281" t="s">
        <v>459</v>
      </c>
      <c r="Q281">
        <v>1</v>
      </c>
      <c r="W281">
        <v>0</v>
      </c>
      <c r="X281">
        <v>476480486</v>
      </c>
      <c r="Y281">
        <f>(AT281*2)</f>
        <v>5.56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1</v>
      </c>
      <c r="AJ281">
        <v>1</v>
      </c>
      <c r="AK281">
        <v>1</v>
      </c>
      <c r="AL281">
        <v>1</v>
      </c>
      <c r="AM281">
        <v>-2</v>
      </c>
      <c r="AN281">
        <v>0</v>
      </c>
      <c r="AO281">
        <v>1</v>
      </c>
      <c r="AP281">
        <v>1</v>
      </c>
      <c r="AQ281">
        <v>0</v>
      </c>
      <c r="AR281">
        <v>0</v>
      </c>
      <c r="AS281" t="s">
        <v>3</v>
      </c>
      <c r="AT281">
        <v>2.78</v>
      </c>
      <c r="AU281" t="s">
        <v>228</v>
      </c>
      <c r="AV281">
        <v>1</v>
      </c>
      <c r="AW281">
        <v>2</v>
      </c>
      <c r="AX281">
        <v>1473418292</v>
      </c>
      <c r="AY281">
        <v>1</v>
      </c>
      <c r="AZ281">
        <v>0</v>
      </c>
      <c r="BA281">
        <v>373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0</v>
      </c>
      <c r="BI281">
        <v>0</v>
      </c>
      <c r="BJ281">
        <v>0</v>
      </c>
      <c r="BK281">
        <v>0</v>
      </c>
      <c r="BL281">
        <v>0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0</v>
      </c>
      <c r="BS281">
        <v>0</v>
      </c>
      <c r="BT281">
        <v>0</v>
      </c>
      <c r="BU281">
        <v>0</v>
      </c>
      <c r="BV281">
        <v>0</v>
      </c>
      <c r="BW281">
        <v>0</v>
      </c>
      <c r="CU281">
        <f>ROUND(AT281*Source!I186*AH281*AL281,2)</f>
        <v>0</v>
      </c>
      <c r="CV281">
        <f>ROUND(Y281*Source!I186,9)</f>
        <v>5.56</v>
      </c>
      <c r="CW281">
        <v>0</v>
      </c>
      <c r="CX281">
        <f>ROUND(Y281*Source!I186,9)</f>
        <v>5.56</v>
      </c>
      <c r="CY281">
        <f>AD281</f>
        <v>0</v>
      </c>
      <c r="CZ281">
        <f>AH281</f>
        <v>0</v>
      </c>
      <c r="DA281">
        <f>AL281</f>
        <v>1</v>
      </c>
      <c r="DB281">
        <f>ROUND((ROUND(AT281*CZ281,2)*2),6)</f>
        <v>0</v>
      </c>
      <c r="DC281">
        <f>ROUND((ROUND(AT281*AG281,2)*2),6)</f>
        <v>0</v>
      </c>
      <c r="DD281" t="s">
        <v>3</v>
      </c>
      <c r="DE281" t="s">
        <v>3</v>
      </c>
      <c r="DF281">
        <f t="shared" si="104"/>
        <v>0</v>
      </c>
      <c r="DG281">
        <f t="shared" si="105"/>
        <v>0</v>
      </c>
      <c r="DH281">
        <f t="shared" si="106"/>
        <v>0</v>
      </c>
      <c r="DI281">
        <f t="shared" si="107"/>
        <v>0</v>
      </c>
      <c r="DJ281">
        <f>DI281</f>
        <v>0</v>
      </c>
      <c r="DK281">
        <v>0</v>
      </c>
      <c r="DL281" t="s">
        <v>3</v>
      </c>
      <c r="DM281">
        <v>0</v>
      </c>
      <c r="DN281" t="s">
        <v>3</v>
      </c>
      <c r="DO281">
        <v>0</v>
      </c>
    </row>
    <row r="282" spans="1:119" x14ac:dyDescent="0.2">
      <c r="A282">
        <f>ROW(Source!A186)</f>
        <v>186</v>
      </c>
      <c r="B282">
        <v>1473083510</v>
      </c>
      <c r="C282">
        <v>1473315285</v>
      </c>
      <c r="D282">
        <v>1441836235</v>
      </c>
      <c r="E282">
        <v>1</v>
      </c>
      <c r="F282">
        <v>1</v>
      </c>
      <c r="G282">
        <v>15514512</v>
      </c>
      <c r="H282">
        <v>3</v>
      </c>
      <c r="I282" t="s">
        <v>464</v>
      </c>
      <c r="J282" t="s">
        <v>465</v>
      </c>
      <c r="K282" t="s">
        <v>466</v>
      </c>
      <c r="L282">
        <v>1346</v>
      </c>
      <c r="N282">
        <v>1009</v>
      </c>
      <c r="O282" t="s">
        <v>467</v>
      </c>
      <c r="P282" t="s">
        <v>467</v>
      </c>
      <c r="Q282">
        <v>1</v>
      </c>
      <c r="W282">
        <v>0</v>
      </c>
      <c r="X282">
        <v>-1595335418</v>
      </c>
      <c r="Y282">
        <f>(AT282*2)</f>
        <v>8.0000000000000002E-3</v>
      </c>
      <c r="AA282">
        <v>31.49</v>
      </c>
      <c r="AB282">
        <v>0</v>
      </c>
      <c r="AC282">
        <v>0</v>
      </c>
      <c r="AD282">
        <v>0</v>
      </c>
      <c r="AE282">
        <v>31.49</v>
      </c>
      <c r="AF282">
        <v>0</v>
      </c>
      <c r="AG282">
        <v>0</v>
      </c>
      <c r="AH282">
        <v>0</v>
      </c>
      <c r="AI282">
        <v>1</v>
      </c>
      <c r="AJ282">
        <v>1</v>
      </c>
      <c r="AK282">
        <v>1</v>
      </c>
      <c r="AL282">
        <v>1</v>
      </c>
      <c r="AM282">
        <v>-2</v>
      </c>
      <c r="AN282">
        <v>0</v>
      </c>
      <c r="AO282">
        <v>1</v>
      </c>
      <c r="AP282">
        <v>1</v>
      </c>
      <c r="AQ282">
        <v>0</v>
      </c>
      <c r="AR282">
        <v>0</v>
      </c>
      <c r="AS282" t="s">
        <v>3</v>
      </c>
      <c r="AT282">
        <v>4.0000000000000001E-3</v>
      </c>
      <c r="AU282" t="s">
        <v>228</v>
      </c>
      <c r="AV282">
        <v>0</v>
      </c>
      <c r="AW282">
        <v>2</v>
      </c>
      <c r="AX282">
        <v>1473418293</v>
      </c>
      <c r="AY282">
        <v>1</v>
      </c>
      <c r="AZ282">
        <v>0</v>
      </c>
      <c r="BA282">
        <v>374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0</v>
      </c>
      <c r="BI282">
        <v>0</v>
      </c>
      <c r="BJ282">
        <v>0</v>
      </c>
      <c r="BK282">
        <v>0</v>
      </c>
      <c r="BL282">
        <v>0</v>
      </c>
      <c r="BM282">
        <v>0</v>
      </c>
      <c r="BN282">
        <v>0</v>
      </c>
      <c r="BO282">
        <v>0</v>
      </c>
      <c r="BP282">
        <v>0</v>
      </c>
      <c r="BQ282">
        <v>0</v>
      </c>
      <c r="BR282">
        <v>0</v>
      </c>
      <c r="BS282">
        <v>0</v>
      </c>
      <c r="BT282">
        <v>0</v>
      </c>
      <c r="BU282">
        <v>0</v>
      </c>
      <c r="BV282">
        <v>0</v>
      </c>
      <c r="BW282">
        <v>0</v>
      </c>
      <c r="CV282">
        <v>0</v>
      </c>
      <c r="CW282">
        <v>0</v>
      </c>
      <c r="CX282">
        <f>ROUND(Y282*Source!I186,9)</f>
        <v>8.0000000000000002E-3</v>
      </c>
      <c r="CY282">
        <f>AA282</f>
        <v>31.49</v>
      </c>
      <c r="CZ282">
        <f>AE282</f>
        <v>31.49</v>
      </c>
      <c r="DA282">
        <f>AI282</f>
        <v>1</v>
      </c>
      <c r="DB282">
        <f>ROUND((ROUND(AT282*CZ282,2)*2),6)</f>
        <v>0.26</v>
      </c>
      <c r="DC282">
        <f>ROUND((ROUND(AT282*AG282,2)*2),6)</f>
        <v>0</v>
      </c>
      <c r="DD282" t="s">
        <v>3</v>
      </c>
      <c r="DE282" t="s">
        <v>3</v>
      </c>
      <c r="DF282">
        <f t="shared" si="104"/>
        <v>0.25</v>
      </c>
      <c r="DG282">
        <f t="shared" si="105"/>
        <v>0</v>
      </c>
      <c r="DH282">
        <f t="shared" si="106"/>
        <v>0</v>
      </c>
      <c r="DI282">
        <f t="shared" si="107"/>
        <v>0</v>
      </c>
      <c r="DJ282">
        <f>DF282</f>
        <v>0.25</v>
      </c>
      <c r="DK282">
        <v>0</v>
      </c>
      <c r="DL282" t="s">
        <v>3</v>
      </c>
      <c r="DM282">
        <v>0</v>
      </c>
      <c r="DN282" t="s">
        <v>3</v>
      </c>
      <c r="DO282">
        <v>0</v>
      </c>
    </row>
    <row r="283" spans="1:119" x14ac:dyDescent="0.2">
      <c r="A283">
        <f>ROW(Source!A187)</f>
        <v>187</v>
      </c>
      <c r="B283">
        <v>1473083510</v>
      </c>
      <c r="C283">
        <v>1473315290</v>
      </c>
      <c r="D283">
        <v>1441819193</v>
      </c>
      <c r="E283">
        <v>15514512</v>
      </c>
      <c r="F283">
        <v>1</v>
      </c>
      <c r="G283">
        <v>15514512</v>
      </c>
      <c r="H283">
        <v>1</v>
      </c>
      <c r="I283" t="s">
        <v>457</v>
      </c>
      <c r="J283" t="s">
        <v>3</v>
      </c>
      <c r="K283" t="s">
        <v>458</v>
      </c>
      <c r="L283">
        <v>1191</v>
      </c>
      <c r="N283">
        <v>1013</v>
      </c>
      <c r="O283" t="s">
        <v>459</v>
      </c>
      <c r="P283" t="s">
        <v>459</v>
      </c>
      <c r="Q283">
        <v>1</v>
      </c>
      <c r="W283">
        <v>0</v>
      </c>
      <c r="X283">
        <v>476480486</v>
      </c>
      <c r="Y283">
        <f>(AT283*2)</f>
        <v>3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1</v>
      </c>
      <c r="AJ283">
        <v>1</v>
      </c>
      <c r="AK283">
        <v>1</v>
      </c>
      <c r="AL283">
        <v>1</v>
      </c>
      <c r="AM283">
        <v>-2</v>
      </c>
      <c r="AN283">
        <v>0</v>
      </c>
      <c r="AO283">
        <v>1</v>
      </c>
      <c r="AP283">
        <v>1</v>
      </c>
      <c r="AQ283">
        <v>0</v>
      </c>
      <c r="AR283">
        <v>0</v>
      </c>
      <c r="AS283" t="s">
        <v>3</v>
      </c>
      <c r="AT283">
        <v>1.5</v>
      </c>
      <c r="AU283" t="s">
        <v>228</v>
      </c>
      <c r="AV283">
        <v>1</v>
      </c>
      <c r="AW283">
        <v>2</v>
      </c>
      <c r="AX283">
        <v>1473418294</v>
      </c>
      <c r="AY283">
        <v>1</v>
      </c>
      <c r="AZ283">
        <v>0</v>
      </c>
      <c r="BA283">
        <v>375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0</v>
      </c>
      <c r="BI283">
        <v>0</v>
      </c>
      <c r="BJ283">
        <v>0</v>
      </c>
      <c r="BK283">
        <v>0</v>
      </c>
      <c r="BL283">
        <v>0</v>
      </c>
      <c r="BM283">
        <v>0</v>
      </c>
      <c r="BN283">
        <v>0</v>
      </c>
      <c r="BO283">
        <v>0</v>
      </c>
      <c r="BP283">
        <v>0</v>
      </c>
      <c r="BQ283">
        <v>0</v>
      </c>
      <c r="BR283">
        <v>0</v>
      </c>
      <c r="BS283">
        <v>0</v>
      </c>
      <c r="BT283">
        <v>0</v>
      </c>
      <c r="BU283">
        <v>0</v>
      </c>
      <c r="BV283">
        <v>0</v>
      </c>
      <c r="BW283">
        <v>0</v>
      </c>
      <c r="CU283">
        <f>ROUND(AT283*Source!I187*AH283*AL283,2)</f>
        <v>0</v>
      </c>
      <c r="CV283">
        <f>ROUND(Y283*Source!I187,9)</f>
        <v>3</v>
      </c>
      <c r="CW283">
        <v>0</v>
      </c>
      <c r="CX283">
        <f>ROUND(Y283*Source!I187,9)</f>
        <v>3</v>
      </c>
      <c r="CY283">
        <f>AD283</f>
        <v>0</v>
      </c>
      <c r="CZ283">
        <f>AH283</f>
        <v>0</v>
      </c>
      <c r="DA283">
        <f>AL283</f>
        <v>1</v>
      </c>
      <c r="DB283">
        <f>ROUND((ROUND(AT283*CZ283,2)*2),6)</f>
        <v>0</v>
      </c>
      <c r="DC283">
        <f>ROUND((ROUND(AT283*AG283,2)*2),6)</f>
        <v>0</v>
      </c>
      <c r="DD283" t="s">
        <v>3</v>
      </c>
      <c r="DE283" t="s">
        <v>3</v>
      </c>
      <c r="DF283">
        <f t="shared" si="104"/>
        <v>0</v>
      </c>
      <c r="DG283">
        <f t="shared" si="105"/>
        <v>0</v>
      </c>
      <c r="DH283">
        <f t="shared" si="106"/>
        <v>0</v>
      </c>
      <c r="DI283">
        <f t="shared" si="107"/>
        <v>0</v>
      </c>
      <c r="DJ283">
        <f>DI283</f>
        <v>0</v>
      </c>
      <c r="DK283">
        <v>0</v>
      </c>
      <c r="DL283" t="s">
        <v>3</v>
      </c>
      <c r="DM283">
        <v>0</v>
      </c>
      <c r="DN283" t="s">
        <v>3</v>
      </c>
      <c r="DO283">
        <v>0</v>
      </c>
    </row>
    <row r="284" spans="1:119" x14ac:dyDescent="0.2">
      <c r="A284">
        <f>ROW(Source!A187)</f>
        <v>187</v>
      </c>
      <c r="B284">
        <v>1473083510</v>
      </c>
      <c r="C284">
        <v>1473315290</v>
      </c>
      <c r="D284">
        <v>1441836235</v>
      </c>
      <c r="E284">
        <v>1</v>
      </c>
      <c r="F284">
        <v>1</v>
      </c>
      <c r="G284">
        <v>15514512</v>
      </c>
      <c r="H284">
        <v>3</v>
      </c>
      <c r="I284" t="s">
        <v>464</v>
      </c>
      <c r="J284" t="s">
        <v>465</v>
      </c>
      <c r="K284" t="s">
        <v>466</v>
      </c>
      <c r="L284">
        <v>1346</v>
      </c>
      <c r="N284">
        <v>1009</v>
      </c>
      <c r="O284" t="s">
        <v>467</v>
      </c>
      <c r="P284" t="s">
        <v>467</v>
      </c>
      <c r="Q284">
        <v>1</v>
      </c>
      <c r="W284">
        <v>0</v>
      </c>
      <c r="X284">
        <v>-1595335418</v>
      </c>
      <c r="Y284">
        <f>(AT284*2)</f>
        <v>8.3999999999999995E-3</v>
      </c>
      <c r="AA284">
        <v>31.49</v>
      </c>
      <c r="AB284">
        <v>0</v>
      </c>
      <c r="AC284">
        <v>0</v>
      </c>
      <c r="AD284">
        <v>0</v>
      </c>
      <c r="AE284">
        <v>31.49</v>
      </c>
      <c r="AF284">
        <v>0</v>
      </c>
      <c r="AG284">
        <v>0</v>
      </c>
      <c r="AH284">
        <v>0</v>
      </c>
      <c r="AI284">
        <v>1</v>
      </c>
      <c r="AJ284">
        <v>1</v>
      </c>
      <c r="AK284">
        <v>1</v>
      </c>
      <c r="AL284">
        <v>1</v>
      </c>
      <c r="AM284">
        <v>-2</v>
      </c>
      <c r="AN284">
        <v>0</v>
      </c>
      <c r="AO284">
        <v>1</v>
      </c>
      <c r="AP284">
        <v>1</v>
      </c>
      <c r="AQ284">
        <v>0</v>
      </c>
      <c r="AR284">
        <v>0</v>
      </c>
      <c r="AS284" t="s">
        <v>3</v>
      </c>
      <c r="AT284">
        <v>4.1999999999999997E-3</v>
      </c>
      <c r="AU284" t="s">
        <v>228</v>
      </c>
      <c r="AV284">
        <v>0</v>
      </c>
      <c r="AW284">
        <v>2</v>
      </c>
      <c r="AX284">
        <v>1473418295</v>
      </c>
      <c r="AY284">
        <v>1</v>
      </c>
      <c r="AZ284">
        <v>0</v>
      </c>
      <c r="BA284">
        <v>376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0</v>
      </c>
      <c r="BI284">
        <v>0</v>
      </c>
      <c r="BJ284">
        <v>0</v>
      </c>
      <c r="BK284">
        <v>0</v>
      </c>
      <c r="BL284">
        <v>0</v>
      </c>
      <c r="BM284">
        <v>0</v>
      </c>
      <c r="BN284">
        <v>0</v>
      </c>
      <c r="BO284">
        <v>0</v>
      </c>
      <c r="BP284">
        <v>0</v>
      </c>
      <c r="BQ284">
        <v>0</v>
      </c>
      <c r="BR284">
        <v>0</v>
      </c>
      <c r="BS284">
        <v>0</v>
      </c>
      <c r="BT284">
        <v>0</v>
      </c>
      <c r="BU284">
        <v>0</v>
      </c>
      <c r="BV284">
        <v>0</v>
      </c>
      <c r="BW284">
        <v>0</v>
      </c>
      <c r="CV284">
        <v>0</v>
      </c>
      <c r="CW284">
        <v>0</v>
      </c>
      <c r="CX284">
        <f>ROUND(Y284*Source!I187,9)</f>
        <v>8.3999999999999995E-3</v>
      </c>
      <c r="CY284">
        <f>AA284</f>
        <v>31.49</v>
      </c>
      <c r="CZ284">
        <f>AE284</f>
        <v>31.49</v>
      </c>
      <c r="DA284">
        <f>AI284</f>
        <v>1</v>
      </c>
      <c r="DB284">
        <f>ROUND((ROUND(AT284*CZ284,2)*2),6)</f>
        <v>0.26</v>
      </c>
      <c r="DC284">
        <f>ROUND((ROUND(AT284*AG284,2)*2),6)</f>
        <v>0</v>
      </c>
      <c r="DD284" t="s">
        <v>3</v>
      </c>
      <c r="DE284" t="s">
        <v>3</v>
      </c>
      <c r="DF284">
        <f t="shared" si="104"/>
        <v>0.26</v>
      </c>
      <c r="DG284">
        <f t="shared" si="105"/>
        <v>0</v>
      </c>
      <c r="DH284">
        <f t="shared" si="106"/>
        <v>0</v>
      </c>
      <c r="DI284">
        <f t="shared" si="107"/>
        <v>0</v>
      </c>
      <c r="DJ284">
        <f>DF284</f>
        <v>0.26</v>
      </c>
      <c r="DK284">
        <v>0</v>
      </c>
      <c r="DL284" t="s">
        <v>3</v>
      </c>
      <c r="DM284">
        <v>0</v>
      </c>
      <c r="DN284" t="s">
        <v>3</v>
      </c>
      <c r="DO284">
        <v>0</v>
      </c>
    </row>
    <row r="285" spans="1:119" x14ac:dyDescent="0.2">
      <c r="A285">
        <f>ROW(Source!A188)</f>
        <v>188</v>
      </c>
      <c r="B285">
        <v>1473083510</v>
      </c>
      <c r="C285">
        <v>1473084513</v>
      </c>
      <c r="D285">
        <v>1306222152</v>
      </c>
      <c r="E285">
        <v>37</v>
      </c>
      <c r="F285">
        <v>1</v>
      </c>
      <c r="G285">
        <v>15514512</v>
      </c>
      <c r="H285">
        <v>1</v>
      </c>
      <c r="I285" t="s">
        <v>457</v>
      </c>
      <c r="J285" t="s">
        <v>3</v>
      </c>
      <c r="K285" t="s">
        <v>458</v>
      </c>
      <c r="L285">
        <v>1191</v>
      </c>
      <c r="N285">
        <v>1013</v>
      </c>
      <c r="O285" t="s">
        <v>459</v>
      </c>
      <c r="P285" t="s">
        <v>459</v>
      </c>
      <c r="Q285">
        <v>1</v>
      </c>
      <c r="W285">
        <v>0</v>
      </c>
      <c r="X285">
        <v>476480486</v>
      </c>
      <c r="Y285">
        <f>AT285</f>
        <v>9.6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1</v>
      </c>
      <c r="AJ285">
        <v>1</v>
      </c>
      <c r="AK285">
        <v>1</v>
      </c>
      <c r="AL285">
        <v>1</v>
      </c>
      <c r="AM285">
        <v>-2</v>
      </c>
      <c r="AN285">
        <v>0</v>
      </c>
      <c r="AO285">
        <v>1</v>
      </c>
      <c r="AP285">
        <v>1</v>
      </c>
      <c r="AQ285">
        <v>0</v>
      </c>
      <c r="AR285">
        <v>0</v>
      </c>
      <c r="AS285" t="s">
        <v>3</v>
      </c>
      <c r="AT285">
        <v>9.6</v>
      </c>
      <c r="AU285" t="s">
        <v>3</v>
      </c>
      <c r="AV285">
        <v>1</v>
      </c>
      <c r="AW285">
        <v>2</v>
      </c>
      <c r="AX285">
        <v>1473418296</v>
      </c>
      <c r="AY285">
        <v>1</v>
      </c>
      <c r="AZ285">
        <v>6144</v>
      </c>
      <c r="BA285">
        <v>377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0</v>
      </c>
      <c r="BI285">
        <v>0</v>
      </c>
      <c r="BJ285">
        <v>0</v>
      </c>
      <c r="BK285">
        <v>0</v>
      </c>
      <c r="BL285">
        <v>0</v>
      </c>
      <c r="BM285">
        <v>0</v>
      </c>
      <c r="BN285">
        <v>0</v>
      </c>
      <c r="BO285">
        <v>0</v>
      </c>
      <c r="BP285">
        <v>0</v>
      </c>
      <c r="BQ285">
        <v>0</v>
      </c>
      <c r="BR285">
        <v>0</v>
      </c>
      <c r="BS285">
        <v>0</v>
      </c>
      <c r="BT285">
        <v>0</v>
      </c>
      <c r="BU285">
        <v>0</v>
      </c>
      <c r="BV285">
        <v>0</v>
      </c>
      <c r="BW285">
        <v>0</v>
      </c>
      <c r="CU285">
        <f>ROUND(AT285*Source!I188*AH285*AL285,2)</f>
        <v>0</v>
      </c>
      <c r="CV285">
        <f>ROUND(Y285*Source!I188,9)</f>
        <v>9.6</v>
      </c>
      <c r="CW285">
        <v>0</v>
      </c>
      <c r="CX285">
        <f>ROUND(Y285*Source!I188,9)</f>
        <v>9.6</v>
      </c>
      <c r="CY285">
        <f>AD285</f>
        <v>0</v>
      </c>
      <c r="CZ285">
        <f>AH285</f>
        <v>0</v>
      </c>
      <c r="DA285">
        <f>AL285</f>
        <v>1</v>
      </c>
      <c r="DB285">
        <f>ROUND(ROUND(AT285*CZ285,2),6)</f>
        <v>0</v>
      </c>
      <c r="DC285">
        <f>ROUND(ROUND(AT285*AG285,2),6)</f>
        <v>0</v>
      </c>
      <c r="DD285" t="s">
        <v>3</v>
      </c>
      <c r="DE285" t="s">
        <v>3</v>
      </c>
      <c r="DF285">
        <f t="shared" si="104"/>
        <v>0</v>
      </c>
      <c r="DG285">
        <f t="shared" si="105"/>
        <v>0</v>
      </c>
      <c r="DH285">
        <f t="shared" si="106"/>
        <v>0</v>
      </c>
      <c r="DI285">
        <f t="shared" si="107"/>
        <v>0</v>
      </c>
      <c r="DJ285">
        <f>DI285</f>
        <v>0</v>
      </c>
      <c r="DK285">
        <v>0</v>
      </c>
      <c r="DL285" t="s">
        <v>3</v>
      </c>
      <c r="DM285">
        <v>0</v>
      </c>
      <c r="DN285" t="s">
        <v>3</v>
      </c>
      <c r="DO285">
        <v>0</v>
      </c>
    </row>
    <row r="286" spans="1:119" x14ac:dyDescent="0.2">
      <c r="A286">
        <f>ROW(Source!A188)</f>
        <v>188</v>
      </c>
      <c r="B286">
        <v>1473083510</v>
      </c>
      <c r="C286">
        <v>1473084513</v>
      </c>
      <c r="D286">
        <v>1306223898</v>
      </c>
      <c r="E286">
        <v>1</v>
      </c>
      <c r="F286">
        <v>1</v>
      </c>
      <c r="G286">
        <v>15514512</v>
      </c>
      <c r="H286">
        <v>2</v>
      </c>
      <c r="I286" t="s">
        <v>526</v>
      </c>
      <c r="J286" t="s">
        <v>527</v>
      </c>
      <c r="K286" t="s">
        <v>528</v>
      </c>
      <c r="L286">
        <v>1368</v>
      </c>
      <c r="N286">
        <v>1011</v>
      </c>
      <c r="O286" t="s">
        <v>463</v>
      </c>
      <c r="P286" t="s">
        <v>463</v>
      </c>
      <c r="Q286">
        <v>1</v>
      </c>
      <c r="W286">
        <v>0</v>
      </c>
      <c r="X286">
        <v>-1063987438</v>
      </c>
      <c r="Y286">
        <f>AT286</f>
        <v>2.23</v>
      </c>
      <c r="AA286">
        <v>0</v>
      </c>
      <c r="AB286">
        <v>7.3</v>
      </c>
      <c r="AC286">
        <v>0.14000000000000001</v>
      </c>
      <c r="AD286">
        <v>0</v>
      </c>
      <c r="AE286">
        <v>0</v>
      </c>
      <c r="AF286">
        <v>7.3</v>
      </c>
      <c r="AG286">
        <v>0.14000000000000001</v>
      </c>
      <c r="AH286">
        <v>0</v>
      </c>
      <c r="AI286">
        <v>1</v>
      </c>
      <c r="AJ286">
        <v>1</v>
      </c>
      <c r="AK286">
        <v>1</v>
      </c>
      <c r="AL286">
        <v>1</v>
      </c>
      <c r="AM286">
        <v>-2</v>
      </c>
      <c r="AN286">
        <v>0</v>
      </c>
      <c r="AO286">
        <v>1</v>
      </c>
      <c r="AP286">
        <v>1</v>
      </c>
      <c r="AQ286">
        <v>0</v>
      </c>
      <c r="AR286">
        <v>0</v>
      </c>
      <c r="AS286" t="s">
        <v>3</v>
      </c>
      <c r="AT286">
        <v>2.23</v>
      </c>
      <c r="AU286" t="s">
        <v>3</v>
      </c>
      <c r="AV286">
        <v>0</v>
      </c>
      <c r="AW286">
        <v>2</v>
      </c>
      <c r="AX286">
        <v>1473418297</v>
      </c>
      <c r="AY286">
        <v>2</v>
      </c>
      <c r="AZ286">
        <v>104448</v>
      </c>
      <c r="BA286">
        <v>378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0</v>
      </c>
      <c r="BI286">
        <v>0</v>
      </c>
      <c r="BJ286">
        <v>0</v>
      </c>
      <c r="BK286">
        <v>0</v>
      </c>
      <c r="BL286">
        <v>0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0</v>
      </c>
      <c r="BS286">
        <v>0</v>
      </c>
      <c r="BT286">
        <v>0</v>
      </c>
      <c r="BU286">
        <v>0</v>
      </c>
      <c r="BV286">
        <v>0</v>
      </c>
      <c r="BW286">
        <v>0</v>
      </c>
      <c r="CV286">
        <v>0</v>
      </c>
      <c r="CW286">
        <f>ROUND(Y286*Source!I188*DO286,9)</f>
        <v>0</v>
      </c>
      <c r="CX286">
        <f>ROUND(Y286*Source!I188,9)</f>
        <v>2.23</v>
      </c>
      <c r="CY286">
        <f>AB286</f>
        <v>7.3</v>
      </c>
      <c r="CZ286">
        <f>AF286</f>
        <v>7.3</v>
      </c>
      <c r="DA286">
        <f>AJ286</f>
        <v>1</v>
      </c>
      <c r="DB286">
        <f>ROUND(ROUND(AT286*CZ286,2),6)</f>
        <v>16.28</v>
      </c>
      <c r="DC286">
        <f>ROUND(ROUND(AT286*AG286,2),6)</f>
        <v>0.31</v>
      </c>
      <c r="DD286" t="s">
        <v>3</v>
      </c>
      <c r="DE286" t="s">
        <v>3</v>
      </c>
      <c r="DF286">
        <f t="shared" si="104"/>
        <v>0</v>
      </c>
      <c r="DG286">
        <f t="shared" si="105"/>
        <v>16.28</v>
      </c>
      <c r="DH286">
        <f t="shared" si="106"/>
        <v>0.31</v>
      </c>
      <c r="DI286">
        <f t="shared" si="107"/>
        <v>0</v>
      </c>
      <c r="DJ286">
        <f>DG286</f>
        <v>16.28</v>
      </c>
      <c r="DK286">
        <v>0</v>
      </c>
      <c r="DL286" t="s">
        <v>3</v>
      </c>
      <c r="DM286">
        <v>0</v>
      </c>
      <c r="DN286" t="s">
        <v>3</v>
      </c>
      <c r="DO286">
        <v>0</v>
      </c>
    </row>
    <row r="287" spans="1:119" x14ac:dyDescent="0.2">
      <c r="A287">
        <f>ROW(Source!A188)</f>
        <v>188</v>
      </c>
      <c r="B287">
        <v>1473083510</v>
      </c>
      <c r="C287">
        <v>1473084513</v>
      </c>
      <c r="D287">
        <v>1306224024</v>
      </c>
      <c r="E287">
        <v>1</v>
      </c>
      <c r="F287">
        <v>1</v>
      </c>
      <c r="G287">
        <v>15514512</v>
      </c>
      <c r="H287">
        <v>2</v>
      </c>
      <c r="I287" t="s">
        <v>460</v>
      </c>
      <c r="J287" t="s">
        <v>529</v>
      </c>
      <c r="K287" t="s">
        <v>462</v>
      </c>
      <c r="L287">
        <v>1368</v>
      </c>
      <c r="N287">
        <v>1011</v>
      </c>
      <c r="O287" t="s">
        <v>463</v>
      </c>
      <c r="P287" t="s">
        <v>463</v>
      </c>
      <c r="Q287">
        <v>1</v>
      </c>
      <c r="W287">
        <v>0</v>
      </c>
      <c r="X287">
        <v>1391077869</v>
      </c>
      <c r="Y287">
        <f>AT287</f>
        <v>2.4500000000000002</v>
      </c>
      <c r="AA287">
        <v>0</v>
      </c>
      <c r="AB287">
        <v>1335.8</v>
      </c>
      <c r="AC287">
        <v>668.13</v>
      </c>
      <c r="AD287">
        <v>0</v>
      </c>
      <c r="AE287">
        <v>0</v>
      </c>
      <c r="AF287">
        <v>1335.8</v>
      </c>
      <c r="AG287">
        <v>668.13</v>
      </c>
      <c r="AH287">
        <v>0</v>
      </c>
      <c r="AI287">
        <v>1</v>
      </c>
      <c r="AJ287">
        <v>1</v>
      </c>
      <c r="AK287">
        <v>1</v>
      </c>
      <c r="AL287">
        <v>1</v>
      </c>
      <c r="AM287">
        <v>-2</v>
      </c>
      <c r="AN287">
        <v>0</v>
      </c>
      <c r="AO287">
        <v>1</v>
      </c>
      <c r="AP287">
        <v>1</v>
      </c>
      <c r="AQ287">
        <v>0</v>
      </c>
      <c r="AR287">
        <v>0</v>
      </c>
      <c r="AS287" t="s">
        <v>3</v>
      </c>
      <c r="AT287">
        <v>2.4500000000000002</v>
      </c>
      <c r="AU287" t="s">
        <v>3</v>
      </c>
      <c r="AV287">
        <v>0</v>
      </c>
      <c r="AW287">
        <v>2</v>
      </c>
      <c r="AX287">
        <v>1473418298</v>
      </c>
      <c r="AY287">
        <v>2</v>
      </c>
      <c r="AZ287">
        <v>104448</v>
      </c>
      <c r="BA287">
        <v>379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0</v>
      </c>
      <c r="BI287">
        <v>0</v>
      </c>
      <c r="BJ287">
        <v>0</v>
      </c>
      <c r="BK287">
        <v>0</v>
      </c>
      <c r="BL287">
        <v>0</v>
      </c>
      <c r="BM287">
        <v>0</v>
      </c>
      <c r="BN287">
        <v>0</v>
      </c>
      <c r="BO287">
        <v>0</v>
      </c>
      <c r="BP287">
        <v>0</v>
      </c>
      <c r="BQ287">
        <v>0</v>
      </c>
      <c r="BR287">
        <v>0</v>
      </c>
      <c r="BS287">
        <v>0</v>
      </c>
      <c r="BT287">
        <v>0</v>
      </c>
      <c r="BU287">
        <v>0</v>
      </c>
      <c r="BV287">
        <v>0</v>
      </c>
      <c r="BW287">
        <v>0</v>
      </c>
      <c r="CV287">
        <v>0</v>
      </c>
      <c r="CW287">
        <f>ROUND(Y287*Source!I188*DO287,9)</f>
        <v>0</v>
      </c>
      <c r="CX287">
        <f>ROUND(Y287*Source!I188,9)</f>
        <v>2.4500000000000002</v>
      </c>
      <c r="CY287">
        <f>AB287</f>
        <v>1335.8</v>
      </c>
      <c r="CZ287">
        <f>AF287</f>
        <v>1335.8</v>
      </c>
      <c r="DA287">
        <f>AJ287</f>
        <v>1</v>
      </c>
      <c r="DB287">
        <f>ROUND(ROUND(AT287*CZ287,2),6)</f>
        <v>3272.71</v>
      </c>
      <c r="DC287">
        <f>ROUND(ROUND(AT287*AG287,2),6)</f>
        <v>1636.92</v>
      </c>
      <c r="DD287" t="s">
        <v>3</v>
      </c>
      <c r="DE287" t="s">
        <v>3</v>
      </c>
      <c r="DF287">
        <f t="shared" si="104"/>
        <v>0</v>
      </c>
      <c r="DG287">
        <f t="shared" si="105"/>
        <v>3272.71</v>
      </c>
      <c r="DH287">
        <f t="shared" si="106"/>
        <v>1636.92</v>
      </c>
      <c r="DI287">
        <f t="shared" si="107"/>
        <v>0</v>
      </c>
      <c r="DJ287">
        <f>DG287</f>
        <v>3272.71</v>
      </c>
      <c r="DK287">
        <v>0</v>
      </c>
      <c r="DL287" t="s">
        <v>3</v>
      </c>
      <c r="DM287">
        <v>0</v>
      </c>
      <c r="DN287" t="s">
        <v>3</v>
      </c>
      <c r="DO287">
        <v>0</v>
      </c>
    </row>
    <row r="288" spans="1:119" x14ac:dyDescent="0.2">
      <c r="A288">
        <f>ROW(Source!A188)</f>
        <v>188</v>
      </c>
      <c r="B288">
        <v>1473083510</v>
      </c>
      <c r="C288">
        <v>1473084513</v>
      </c>
      <c r="D288">
        <v>1306226163</v>
      </c>
      <c r="E288">
        <v>1</v>
      </c>
      <c r="F288">
        <v>1</v>
      </c>
      <c r="G288">
        <v>15514512</v>
      </c>
      <c r="H288">
        <v>3</v>
      </c>
      <c r="I288" t="s">
        <v>530</v>
      </c>
      <c r="J288" t="s">
        <v>531</v>
      </c>
      <c r="K288" t="s">
        <v>532</v>
      </c>
      <c r="L288">
        <v>1346</v>
      </c>
      <c r="N288">
        <v>1009</v>
      </c>
      <c r="O288" t="s">
        <v>467</v>
      </c>
      <c r="P288" t="s">
        <v>467</v>
      </c>
      <c r="Q288">
        <v>1</v>
      </c>
      <c r="W288">
        <v>0</v>
      </c>
      <c r="X288">
        <v>-166253626</v>
      </c>
      <c r="Y288">
        <f>AT288</f>
        <v>0.32</v>
      </c>
      <c r="AA288">
        <v>1017.45</v>
      </c>
      <c r="AB288">
        <v>0</v>
      </c>
      <c r="AC288">
        <v>0</v>
      </c>
      <c r="AD288">
        <v>0</v>
      </c>
      <c r="AE288">
        <v>1017.45</v>
      </c>
      <c r="AF288">
        <v>0</v>
      </c>
      <c r="AG288">
        <v>0</v>
      </c>
      <c r="AH288">
        <v>0</v>
      </c>
      <c r="AI288">
        <v>1</v>
      </c>
      <c r="AJ288">
        <v>1</v>
      </c>
      <c r="AK288">
        <v>1</v>
      </c>
      <c r="AL288">
        <v>1</v>
      </c>
      <c r="AM288">
        <v>-2</v>
      </c>
      <c r="AN288">
        <v>0</v>
      </c>
      <c r="AO288">
        <v>1</v>
      </c>
      <c r="AP288">
        <v>1</v>
      </c>
      <c r="AQ288">
        <v>0</v>
      </c>
      <c r="AR288">
        <v>0</v>
      </c>
      <c r="AS288" t="s">
        <v>3</v>
      </c>
      <c r="AT288">
        <v>0.32</v>
      </c>
      <c r="AU288" t="s">
        <v>3</v>
      </c>
      <c r="AV288">
        <v>0</v>
      </c>
      <c r="AW288">
        <v>2</v>
      </c>
      <c r="AX288">
        <v>1473418299</v>
      </c>
      <c r="AY288">
        <v>2</v>
      </c>
      <c r="AZ288">
        <v>22528</v>
      </c>
      <c r="BA288">
        <v>380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0</v>
      </c>
      <c r="BI288">
        <v>0</v>
      </c>
      <c r="BJ288">
        <v>0</v>
      </c>
      <c r="BK288">
        <v>0</v>
      </c>
      <c r="BL288">
        <v>0</v>
      </c>
      <c r="BM288">
        <v>0</v>
      </c>
      <c r="BN288">
        <v>0</v>
      </c>
      <c r="BO288">
        <v>0</v>
      </c>
      <c r="BP288">
        <v>0</v>
      </c>
      <c r="BQ288">
        <v>0</v>
      </c>
      <c r="BR288">
        <v>0</v>
      </c>
      <c r="BS288">
        <v>0</v>
      </c>
      <c r="BT288">
        <v>0</v>
      </c>
      <c r="BU288">
        <v>0</v>
      </c>
      <c r="BV288">
        <v>0</v>
      </c>
      <c r="BW288">
        <v>0</v>
      </c>
      <c r="CV288">
        <v>0</v>
      </c>
      <c r="CW288">
        <v>0</v>
      </c>
      <c r="CX288">
        <f>ROUND(Y288*Source!I188,9)</f>
        <v>0.32</v>
      </c>
      <c r="CY288">
        <f>AA288</f>
        <v>1017.45</v>
      </c>
      <c r="CZ288">
        <f>AE288</f>
        <v>1017.45</v>
      </c>
      <c r="DA288">
        <f>AI288</f>
        <v>1</v>
      </c>
      <c r="DB288">
        <f>ROUND(ROUND(AT288*CZ288,2),6)</f>
        <v>325.58</v>
      </c>
      <c r="DC288">
        <f>ROUND(ROUND(AT288*AG288,2),6)</f>
        <v>0</v>
      </c>
      <c r="DD288" t="s">
        <v>3</v>
      </c>
      <c r="DE288" t="s">
        <v>3</v>
      </c>
      <c r="DF288">
        <f t="shared" si="104"/>
        <v>325.58</v>
      </c>
      <c r="DG288">
        <f t="shared" si="105"/>
        <v>0</v>
      </c>
      <c r="DH288">
        <f t="shared" si="106"/>
        <v>0</v>
      </c>
      <c r="DI288">
        <f t="shared" si="107"/>
        <v>0</v>
      </c>
      <c r="DJ288">
        <f>DF288</f>
        <v>325.58</v>
      </c>
      <c r="DK288">
        <v>0</v>
      </c>
      <c r="DL288" t="s">
        <v>3</v>
      </c>
      <c r="DM288">
        <v>0</v>
      </c>
      <c r="DN288" t="s">
        <v>3</v>
      </c>
      <c r="DO288">
        <v>0</v>
      </c>
    </row>
    <row r="289" spans="1:119" x14ac:dyDescent="0.2">
      <c r="A289">
        <f>ROW(Source!A189)</f>
        <v>189</v>
      </c>
      <c r="B289">
        <v>1473083510</v>
      </c>
      <c r="C289">
        <v>1473084522</v>
      </c>
      <c r="D289">
        <v>1441819193</v>
      </c>
      <c r="E289">
        <v>15514512</v>
      </c>
      <c r="F289">
        <v>1</v>
      </c>
      <c r="G289">
        <v>15514512</v>
      </c>
      <c r="H289">
        <v>1</v>
      </c>
      <c r="I289" t="s">
        <v>457</v>
      </c>
      <c r="J289" t="s">
        <v>3</v>
      </c>
      <c r="K289" t="s">
        <v>458</v>
      </c>
      <c r="L289">
        <v>1191</v>
      </c>
      <c r="N289">
        <v>1013</v>
      </c>
      <c r="O289" t="s">
        <v>459</v>
      </c>
      <c r="P289" t="s">
        <v>459</v>
      </c>
      <c r="Q289">
        <v>1</v>
      </c>
      <c r="W289">
        <v>0</v>
      </c>
      <c r="X289">
        <v>476480486</v>
      </c>
      <c r="Y289">
        <f t="shared" ref="Y289:Y297" si="118">(AT289*4)</f>
        <v>55.08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1</v>
      </c>
      <c r="AJ289">
        <v>1</v>
      </c>
      <c r="AK289">
        <v>1</v>
      </c>
      <c r="AL289">
        <v>1</v>
      </c>
      <c r="AM289">
        <v>-2</v>
      </c>
      <c r="AN289">
        <v>0</v>
      </c>
      <c r="AO289">
        <v>1</v>
      </c>
      <c r="AP289">
        <v>1</v>
      </c>
      <c r="AQ289">
        <v>0</v>
      </c>
      <c r="AR289">
        <v>0</v>
      </c>
      <c r="AS289" t="s">
        <v>3</v>
      </c>
      <c r="AT289">
        <v>13.77</v>
      </c>
      <c r="AU289" t="s">
        <v>93</v>
      </c>
      <c r="AV289">
        <v>1</v>
      </c>
      <c r="AW289">
        <v>2</v>
      </c>
      <c r="AX289">
        <v>1473418302</v>
      </c>
      <c r="AY289">
        <v>1</v>
      </c>
      <c r="AZ289">
        <v>0</v>
      </c>
      <c r="BA289">
        <v>381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0</v>
      </c>
      <c r="BI289">
        <v>0</v>
      </c>
      <c r="BJ289">
        <v>0</v>
      </c>
      <c r="BK289">
        <v>0</v>
      </c>
      <c r="BL289">
        <v>0</v>
      </c>
      <c r="BM289">
        <v>0</v>
      </c>
      <c r="BN289">
        <v>0</v>
      </c>
      <c r="BO289">
        <v>0</v>
      </c>
      <c r="BP289">
        <v>0</v>
      </c>
      <c r="BQ289">
        <v>0</v>
      </c>
      <c r="BR289">
        <v>0</v>
      </c>
      <c r="BS289">
        <v>0</v>
      </c>
      <c r="BT289">
        <v>0</v>
      </c>
      <c r="BU289">
        <v>0</v>
      </c>
      <c r="BV289">
        <v>0</v>
      </c>
      <c r="BW289">
        <v>0</v>
      </c>
      <c r="CU289">
        <f>ROUND(AT289*Source!I189*AH289*AL289,2)</f>
        <v>0</v>
      </c>
      <c r="CV289">
        <f>ROUND(Y289*Source!I189,9)</f>
        <v>55.08</v>
      </c>
      <c r="CW289">
        <v>0</v>
      </c>
      <c r="CX289">
        <f>ROUND(Y289*Source!I189,9)</f>
        <v>55.08</v>
      </c>
      <c r="CY289">
        <f>AD289</f>
        <v>0</v>
      </c>
      <c r="CZ289">
        <f>AH289</f>
        <v>0</v>
      </c>
      <c r="DA289">
        <f>AL289</f>
        <v>1</v>
      </c>
      <c r="DB289">
        <f t="shared" ref="DB289:DB297" si="119">ROUND((ROUND(AT289*CZ289,2)*4),6)</f>
        <v>0</v>
      </c>
      <c r="DC289">
        <f t="shared" ref="DC289:DC297" si="120">ROUND((ROUND(AT289*AG289,2)*4),6)</f>
        <v>0</v>
      </c>
      <c r="DD289" t="s">
        <v>3</v>
      </c>
      <c r="DE289" t="s">
        <v>3</v>
      </c>
      <c r="DF289">
        <f t="shared" si="104"/>
        <v>0</v>
      </c>
      <c r="DG289">
        <f t="shared" si="105"/>
        <v>0</v>
      </c>
      <c r="DH289">
        <f t="shared" si="106"/>
        <v>0</v>
      </c>
      <c r="DI289">
        <f t="shared" si="107"/>
        <v>0</v>
      </c>
      <c r="DJ289">
        <f>DI289</f>
        <v>0</v>
      </c>
      <c r="DK289">
        <v>0</v>
      </c>
      <c r="DL289" t="s">
        <v>3</v>
      </c>
      <c r="DM289">
        <v>0</v>
      </c>
      <c r="DN289" t="s">
        <v>3</v>
      </c>
      <c r="DO289">
        <v>0</v>
      </c>
    </row>
    <row r="290" spans="1:119" x14ac:dyDescent="0.2">
      <c r="A290">
        <f>ROW(Source!A189)</f>
        <v>189</v>
      </c>
      <c r="B290">
        <v>1473083510</v>
      </c>
      <c r="C290">
        <v>1473084522</v>
      </c>
      <c r="D290">
        <v>1441833844</v>
      </c>
      <c r="E290">
        <v>1</v>
      </c>
      <c r="F290">
        <v>1</v>
      </c>
      <c r="G290">
        <v>15514512</v>
      </c>
      <c r="H290">
        <v>2</v>
      </c>
      <c r="I290" t="s">
        <v>533</v>
      </c>
      <c r="J290" t="s">
        <v>534</v>
      </c>
      <c r="K290" t="s">
        <v>535</v>
      </c>
      <c r="L290">
        <v>1368</v>
      </c>
      <c r="N290">
        <v>1011</v>
      </c>
      <c r="O290" t="s">
        <v>463</v>
      </c>
      <c r="P290" t="s">
        <v>463</v>
      </c>
      <c r="Q290">
        <v>1</v>
      </c>
      <c r="W290">
        <v>0</v>
      </c>
      <c r="X290">
        <v>-1091517852</v>
      </c>
      <c r="Y290">
        <f t="shared" si="118"/>
        <v>0.36</v>
      </c>
      <c r="AA290">
        <v>0</v>
      </c>
      <c r="AB290">
        <v>17.37</v>
      </c>
      <c r="AC290">
        <v>0.04</v>
      </c>
      <c r="AD290">
        <v>0</v>
      </c>
      <c r="AE290">
        <v>0</v>
      </c>
      <c r="AF290">
        <v>17.37</v>
      </c>
      <c r="AG290">
        <v>0.04</v>
      </c>
      <c r="AH290">
        <v>0</v>
      </c>
      <c r="AI290">
        <v>1</v>
      </c>
      <c r="AJ290">
        <v>1</v>
      </c>
      <c r="AK290">
        <v>1</v>
      </c>
      <c r="AL290">
        <v>1</v>
      </c>
      <c r="AM290">
        <v>-2</v>
      </c>
      <c r="AN290">
        <v>0</v>
      </c>
      <c r="AO290">
        <v>1</v>
      </c>
      <c r="AP290">
        <v>1</v>
      </c>
      <c r="AQ290">
        <v>0</v>
      </c>
      <c r="AR290">
        <v>0</v>
      </c>
      <c r="AS290" t="s">
        <v>3</v>
      </c>
      <c r="AT290">
        <v>0.09</v>
      </c>
      <c r="AU290" t="s">
        <v>93</v>
      </c>
      <c r="AV290">
        <v>0</v>
      </c>
      <c r="AW290">
        <v>2</v>
      </c>
      <c r="AX290">
        <v>1473418303</v>
      </c>
      <c r="AY290">
        <v>1</v>
      </c>
      <c r="AZ290">
        <v>0</v>
      </c>
      <c r="BA290">
        <v>382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0</v>
      </c>
      <c r="BI290">
        <v>0</v>
      </c>
      <c r="BJ290">
        <v>0</v>
      </c>
      <c r="BK290">
        <v>0</v>
      </c>
      <c r="BL290">
        <v>0</v>
      </c>
      <c r="BM290">
        <v>0</v>
      </c>
      <c r="BN290">
        <v>0</v>
      </c>
      <c r="BO290">
        <v>0</v>
      </c>
      <c r="BP290">
        <v>0</v>
      </c>
      <c r="BQ290">
        <v>0</v>
      </c>
      <c r="BR290">
        <v>0</v>
      </c>
      <c r="BS290">
        <v>0</v>
      </c>
      <c r="BT290">
        <v>0</v>
      </c>
      <c r="BU290">
        <v>0</v>
      </c>
      <c r="BV290">
        <v>0</v>
      </c>
      <c r="BW290">
        <v>0</v>
      </c>
      <c r="CV290">
        <v>0</v>
      </c>
      <c r="CW290">
        <f>ROUND(Y290*Source!I189*DO290,9)</f>
        <v>0</v>
      </c>
      <c r="CX290">
        <f>ROUND(Y290*Source!I189,9)</f>
        <v>0.36</v>
      </c>
      <c r="CY290">
        <f>AB290</f>
        <v>17.37</v>
      </c>
      <c r="CZ290">
        <f>AF290</f>
        <v>17.37</v>
      </c>
      <c r="DA290">
        <f>AJ290</f>
        <v>1</v>
      </c>
      <c r="DB290">
        <f t="shared" si="119"/>
        <v>6.24</v>
      </c>
      <c r="DC290">
        <f t="shared" si="120"/>
        <v>0</v>
      </c>
      <c r="DD290" t="s">
        <v>3</v>
      </c>
      <c r="DE290" t="s">
        <v>3</v>
      </c>
      <c r="DF290">
        <f t="shared" si="104"/>
        <v>0</v>
      </c>
      <c r="DG290">
        <f t="shared" si="105"/>
        <v>6.25</v>
      </c>
      <c r="DH290">
        <f t="shared" si="106"/>
        <v>0.01</v>
      </c>
      <c r="DI290">
        <f t="shared" si="107"/>
        <v>0</v>
      </c>
      <c r="DJ290">
        <f>DG290</f>
        <v>6.25</v>
      </c>
      <c r="DK290">
        <v>0</v>
      </c>
      <c r="DL290" t="s">
        <v>3</v>
      </c>
      <c r="DM290">
        <v>0</v>
      </c>
      <c r="DN290" t="s">
        <v>3</v>
      </c>
      <c r="DO290">
        <v>0</v>
      </c>
    </row>
    <row r="291" spans="1:119" x14ac:dyDescent="0.2">
      <c r="A291">
        <f>ROW(Source!A189)</f>
        <v>189</v>
      </c>
      <c r="B291">
        <v>1473083510</v>
      </c>
      <c r="C291">
        <v>1473084522</v>
      </c>
      <c r="D291">
        <v>1441833877</v>
      </c>
      <c r="E291">
        <v>1</v>
      </c>
      <c r="F291">
        <v>1</v>
      </c>
      <c r="G291">
        <v>15514512</v>
      </c>
      <c r="H291">
        <v>2</v>
      </c>
      <c r="I291" t="s">
        <v>536</v>
      </c>
      <c r="J291" t="s">
        <v>537</v>
      </c>
      <c r="K291" t="s">
        <v>538</v>
      </c>
      <c r="L291">
        <v>1368</v>
      </c>
      <c r="N291">
        <v>1011</v>
      </c>
      <c r="O291" t="s">
        <v>463</v>
      </c>
      <c r="P291" t="s">
        <v>463</v>
      </c>
      <c r="Q291">
        <v>1</v>
      </c>
      <c r="W291">
        <v>0</v>
      </c>
      <c r="X291">
        <v>1866108989</v>
      </c>
      <c r="Y291">
        <f t="shared" si="118"/>
        <v>0.72</v>
      </c>
      <c r="AA291">
        <v>0</v>
      </c>
      <c r="AB291">
        <v>1165.03</v>
      </c>
      <c r="AC291">
        <v>351.43</v>
      </c>
      <c r="AD291">
        <v>0</v>
      </c>
      <c r="AE291">
        <v>0</v>
      </c>
      <c r="AF291">
        <v>1165.03</v>
      </c>
      <c r="AG291">
        <v>351.43</v>
      </c>
      <c r="AH291">
        <v>0</v>
      </c>
      <c r="AI291">
        <v>1</v>
      </c>
      <c r="AJ291">
        <v>1</v>
      </c>
      <c r="AK291">
        <v>1</v>
      </c>
      <c r="AL291">
        <v>1</v>
      </c>
      <c r="AM291">
        <v>-2</v>
      </c>
      <c r="AN291">
        <v>0</v>
      </c>
      <c r="AO291">
        <v>1</v>
      </c>
      <c r="AP291">
        <v>1</v>
      </c>
      <c r="AQ291">
        <v>0</v>
      </c>
      <c r="AR291">
        <v>0</v>
      </c>
      <c r="AS291" t="s">
        <v>3</v>
      </c>
      <c r="AT291">
        <v>0.18</v>
      </c>
      <c r="AU291" t="s">
        <v>93</v>
      </c>
      <c r="AV291">
        <v>0</v>
      </c>
      <c r="AW291">
        <v>2</v>
      </c>
      <c r="AX291">
        <v>1473418304</v>
      </c>
      <c r="AY291">
        <v>1</v>
      </c>
      <c r="AZ291">
        <v>0</v>
      </c>
      <c r="BA291">
        <v>383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0</v>
      </c>
      <c r="BI291">
        <v>0</v>
      </c>
      <c r="BJ291">
        <v>0</v>
      </c>
      <c r="BK291">
        <v>0</v>
      </c>
      <c r="BL291">
        <v>0</v>
      </c>
      <c r="BM291">
        <v>0</v>
      </c>
      <c r="BN291">
        <v>0</v>
      </c>
      <c r="BO291">
        <v>0</v>
      </c>
      <c r="BP291">
        <v>0</v>
      </c>
      <c r="BQ291">
        <v>0</v>
      </c>
      <c r="BR291">
        <v>0</v>
      </c>
      <c r="BS291">
        <v>0</v>
      </c>
      <c r="BT291">
        <v>0</v>
      </c>
      <c r="BU291">
        <v>0</v>
      </c>
      <c r="BV291">
        <v>0</v>
      </c>
      <c r="BW291">
        <v>0</v>
      </c>
      <c r="CV291">
        <v>0</v>
      </c>
      <c r="CW291">
        <f>ROUND(Y291*Source!I189*DO291,9)</f>
        <v>0</v>
      </c>
      <c r="CX291">
        <f>ROUND(Y291*Source!I189,9)</f>
        <v>0.72</v>
      </c>
      <c r="CY291">
        <f>AB291</f>
        <v>1165.03</v>
      </c>
      <c r="CZ291">
        <f>AF291</f>
        <v>1165.03</v>
      </c>
      <c r="DA291">
        <f>AJ291</f>
        <v>1</v>
      </c>
      <c r="DB291">
        <f t="shared" si="119"/>
        <v>838.84</v>
      </c>
      <c r="DC291">
        <f t="shared" si="120"/>
        <v>253.04</v>
      </c>
      <c r="DD291" t="s">
        <v>3</v>
      </c>
      <c r="DE291" t="s">
        <v>3</v>
      </c>
      <c r="DF291">
        <f t="shared" si="104"/>
        <v>0</v>
      </c>
      <c r="DG291">
        <f t="shared" si="105"/>
        <v>838.82</v>
      </c>
      <c r="DH291">
        <f t="shared" si="106"/>
        <v>253.03</v>
      </c>
      <c r="DI291">
        <f t="shared" si="107"/>
        <v>0</v>
      </c>
      <c r="DJ291">
        <f>DG291</f>
        <v>838.82</v>
      </c>
      <c r="DK291">
        <v>0</v>
      </c>
      <c r="DL291" t="s">
        <v>3</v>
      </c>
      <c r="DM291">
        <v>0</v>
      </c>
      <c r="DN291" t="s">
        <v>3</v>
      </c>
      <c r="DO291">
        <v>0</v>
      </c>
    </row>
    <row r="292" spans="1:119" x14ac:dyDescent="0.2">
      <c r="A292">
        <f>ROW(Source!A189)</f>
        <v>189</v>
      </c>
      <c r="B292">
        <v>1473083510</v>
      </c>
      <c r="C292">
        <v>1473084522</v>
      </c>
      <c r="D292">
        <v>1441833954</v>
      </c>
      <c r="E292">
        <v>1</v>
      </c>
      <c r="F292">
        <v>1</v>
      </c>
      <c r="G292">
        <v>15514512</v>
      </c>
      <c r="H292">
        <v>2</v>
      </c>
      <c r="I292" t="s">
        <v>519</v>
      </c>
      <c r="J292" t="s">
        <v>520</v>
      </c>
      <c r="K292" t="s">
        <v>521</v>
      </c>
      <c r="L292">
        <v>1368</v>
      </c>
      <c r="N292">
        <v>1011</v>
      </c>
      <c r="O292" t="s">
        <v>463</v>
      </c>
      <c r="P292" t="s">
        <v>463</v>
      </c>
      <c r="Q292">
        <v>1</v>
      </c>
      <c r="W292">
        <v>0</v>
      </c>
      <c r="X292">
        <v>-1438587603</v>
      </c>
      <c r="Y292">
        <f t="shared" si="118"/>
        <v>4.12</v>
      </c>
      <c r="AA292">
        <v>0</v>
      </c>
      <c r="AB292">
        <v>59.51</v>
      </c>
      <c r="AC292">
        <v>0.82</v>
      </c>
      <c r="AD292">
        <v>0</v>
      </c>
      <c r="AE292">
        <v>0</v>
      </c>
      <c r="AF292">
        <v>59.51</v>
      </c>
      <c r="AG292">
        <v>0.82</v>
      </c>
      <c r="AH292">
        <v>0</v>
      </c>
      <c r="AI292">
        <v>1</v>
      </c>
      <c r="AJ292">
        <v>1</v>
      </c>
      <c r="AK292">
        <v>1</v>
      </c>
      <c r="AL292">
        <v>1</v>
      </c>
      <c r="AM292">
        <v>-2</v>
      </c>
      <c r="AN292">
        <v>0</v>
      </c>
      <c r="AO292">
        <v>1</v>
      </c>
      <c r="AP292">
        <v>1</v>
      </c>
      <c r="AQ292">
        <v>0</v>
      </c>
      <c r="AR292">
        <v>0</v>
      </c>
      <c r="AS292" t="s">
        <v>3</v>
      </c>
      <c r="AT292">
        <v>1.03</v>
      </c>
      <c r="AU292" t="s">
        <v>93</v>
      </c>
      <c r="AV292">
        <v>0</v>
      </c>
      <c r="AW292">
        <v>2</v>
      </c>
      <c r="AX292">
        <v>1473418305</v>
      </c>
      <c r="AY292">
        <v>1</v>
      </c>
      <c r="AZ292">
        <v>0</v>
      </c>
      <c r="BA292">
        <v>384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0</v>
      </c>
      <c r="BI292">
        <v>0</v>
      </c>
      <c r="BJ292">
        <v>0</v>
      </c>
      <c r="BK292">
        <v>0</v>
      </c>
      <c r="BL292">
        <v>0</v>
      </c>
      <c r="BM292">
        <v>0</v>
      </c>
      <c r="BN292">
        <v>0</v>
      </c>
      <c r="BO292">
        <v>0</v>
      </c>
      <c r="BP292">
        <v>0</v>
      </c>
      <c r="BQ292">
        <v>0</v>
      </c>
      <c r="BR292">
        <v>0</v>
      </c>
      <c r="BS292">
        <v>0</v>
      </c>
      <c r="BT292">
        <v>0</v>
      </c>
      <c r="BU292">
        <v>0</v>
      </c>
      <c r="BV292">
        <v>0</v>
      </c>
      <c r="BW292">
        <v>0</v>
      </c>
      <c r="CV292">
        <v>0</v>
      </c>
      <c r="CW292">
        <f>ROUND(Y292*Source!I189*DO292,9)</f>
        <v>0</v>
      </c>
      <c r="CX292">
        <f>ROUND(Y292*Source!I189,9)</f>
        <v>4.12</v>
      </c>
      <c r="CY292">
        <f>AB292</f>
        <v>59.51</v>
      </c>
      <c r="CZ292">
        <f>AF292</f>
        <v>59.51</v>
      </c>
      <c r="DA292">
        <f>AJ292</f>
        <v>1</v>
      </c>
      <c r="DB292">
        <f t="shared" si="119"/>
        <v>245.2</v>
      </c>
      <c r="DC292">
        <f t="shared" si="120"/>
        <v>3.36</v>
      </c>
      <c r="DD292" t="s">
        <v>3</v>
      </c>
      <c r="DE292" t="s">
        <v>3</v>
      </c>
      <c r="DF292">
        <f t="shared" si="104"/>
        <v>0</v>
      </c>
      <c r="DG292">
        <f t="shared" si="105"/>
        <v>245.18</v>
      </c>
      <c r="DH292">
        <f t="shared" si="106"/>
        <v>3.38</v>
      </c>
      <c r="DI292">
        <f t="shared" si="107"/>
        <v>0</v>
      </c>
      <c r="DJ292">
        <f>DG292</f>
        <v>245.18</v>
      </c>
      <c r="DK292">
        <v>0</v>
      </c>
      <c r="DL292" t="s">
        <v>3</v>
      </c>
      <c r="DM292">
        <v>0</v>
      </c>
      <c r="DN292" t="s">
        <v>3</v>
      </c>
      <c r="DO292">
        <v>0</v>
      </c>
    </row>
    <row r="293" spans="1:119" x14ac:dyDescent="0.2">
      <c r="A293">
        <f>ROW(Source!A189)</f>
        <v>189</v>
      </c>
      <c r="B293">
        <v>1473083510</v>
      </c>
      <c r="C293">
        <v>1473084522</v>
      </c>
      <c r="D293">
        <v>1441834139</v>
      </c>
      <c r="E293">
        <v>1</v>
      </c>
      <c r="F293">
        <v>1</v>
      </c>
      <c r="G293">
        <v>15514512</v>
      </c>
      <c r="H293">
        <v>2</v>
      </c>
      <c r="I293" t="s">
        <v>539</v>
      </c>
      <c r="J293" t="s">
        <v>540</v>
      </c>
      <c r="K293" t="s">
        <v>541</v>
      </c>
      <c r="L293">
        <v>1368</v>
      </c>
      <c r="N293">
        <v>1011</v>
      </c>
      <c r="O293" t="s">
        <v>463</v>
      </c>
      <c r="P293" t="s">
        <v>463</v>
      </c>
      <c r="Q293">
        <v>1</v>
      </c>
      <c r="W293">
        <v>0</v>
      </c>
      <c r="X293">
        <v>8340984</v>
      </c>
      <c r="Y293">
        <f t="shared" si="118"/>
        <v>1</v>
      </c>
      <c r="AA293">
        <v>0</v>
      </c>
      <c r="AB293">
        <v>8.82</v>
      </c>
      <c r="AC293">
        <v>0.11</v>
      </c>
      <c r="AD293">
        <v>0</v>
      </c>
      <c r="AE293">
        <v>0</v>
      </c>
      <c r="AF293">
        <v>8.82</v>
      </c>
      <c r="AG293">
        <v>0.11</v>
      </c>
      <c r="AH293">
        <v>0</v>
      </c>
      <c r="AI293">
        <v>1</v>
      </c>
      <c r="AJ293">
        <v>1</v>
      </c>
      <c r="AK293">
        <v>1</v>
      </c>
      <c r="AL293">
        <v>1</v>
      </c>
      <c r="AM293">
        <v>-2</v>
      </c>
      <c r="AN293">
        <v>0</v>
      </c>
      <c r="AO293">
        <v>1</v>
      </c>
      <c r="AP293">
        <v>1</v>
      </c>
      <c r="AQ293">
        <v>0</v>
      </c>
      <c r="AR293">
        <v>0</v>
      </c>
      <c r="AS293" t="s">
        <v>3</v>
      </c>
      <c r="AT293">
        <v>0.25</v>
      </c>
      <c r="AU293" t="s">
        <v>93</v>
      </c>
      <c r="AV293">
        <v>0</v>
      </c>
      <c r="AW293">
        <v>2</v>
      </c>
      <c r="AX293">
        <v>1473418306</v>
      </c>
      <c r="AY293">
        <v>1</v>
      </c>
      <c r="AZ293">
        <v>0</v>
      </c>
      <c r="BA293">
        <v>385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0</v>
      </c>
      <c r="BI293">
        <v>0</v>
      </c>
      <c r="BJ293">
        <v>0</v>
      </c>
      <c r="BK293">
        <v>0</v>
      </c>
      <c r="BL293">
        <v>0</v>
      </c>
      <c r="BM293">
        <v>0</v>
      </c>
      <c r="BN293">
        <v>0</v>
      </c>
      <c r="BO293">
        <v>0</v>
      </c>
      <c r="BP293">
        <v>0</v>
      </c>
      <c r="BQ293">
        <v>0</v>
      </c>
      <c r="BR293">
        <v>0</v>
      </c>
      <c r="BS293">
        <v>0</v>
      </c>
      <c r="BT293">
        <v>0</v>
      </c>
      <c r="BU293">
        <v>0</v>
      </c>
      <c r="BV293">
        <v>0</v>
      </c>
      <c r="BW293">
        <v>0</v>
      </c>
      <c r="CV293">
        <v>0</v>
      </c>
      <c r="CW293">
        <f>ROUND(Y293*Source!I189*DO293,9)</f>
        <v>0</v>
      </c>
      <c r="CX293">
        <f>ROUND(Y293*Source!I189,9)</f>
        <v>1</v>
      </c>
      <c r="CY293">
        <f>AB293</f>
        <v>8.82</v>
      </c>
      <c r="CZ293">
        <f>AF293</f>
        <v>8.82</v>
      </c>
      <c r="DA293">
        <f>AJ293</f>
        <v>1</v>
      </c>
      <c r="DB293">
        <f t="shared" si="119"/>
        <v>8.84</v>
      </c>
      <c r="DC293">
        <f t="shared" si="120"/>
        <v>0.12</v>
      </c>
      <c r="DD293" t="s">
        <v>3</v>
      </c>
      <c r="DE293" t="s">
        <v>3</v>
      </c>
      <c r="DF293">
        <f t="shared" si="104"/>
        <v>0</v>
      </c>
      <c r="DG293">
        <f t="shared" si="105"/>
        <v>8.82</v>
      </c>
      <c r="DH293">
        <f t="shared" si="106"/>
        <v>0.11</v>
      </c>
      <c r="DI293">
        <f t="shared" si="107"/>
        <v>0</v>
      </c>
      <c r="DJ293">
        <f>DG293</f>
        <v>8.82</v>
      </c>
      <c r="DK293">
        <v>0</v>
      </c>
      <c r="DL293" t="s">
        <v>3</v>
      </c>
      <c r="DM293">
        <v>0</v>
      </c>
      <c r="DN293" t="s">
        <v>3</v>
      </c>
      <c r="DO293">
        <v>0</v>
      </c>
    </row>
    <row r="294" spans="1:119" x14ac:dyDescent="0.2">
      <c r="A294">
        <f>ROW(Source!A189)</f>
        <v>189</v>
      </c>
      <c r="B294">
        <v>1473083510</v>
      </c>
      <c r="C294">
        <v>1473084522</v>
      </c>
      <c r="D294">
        <v>1441834258</v>
      </c>
      <c r="E294">
        <v>1</v>
      </c>
      <c r="F294">
        <v>1</v>
      </c>
      <c r="G294">
        <v>15514512</v>
      </c>
      <c r="H294">
        <v>2</v>
      </c>
      <c r="I294" t="s">
        <v>460</v>
      </c>
      <c r="J294" t="s">
        <v>461</v>
      </c>
      <c r="K294" t="s">
        <v>462</v>
      </c>
      <c r="L294">
        <v>1368</v>
      </c>
      <c r="N294">
        <v>1011</v>
      </c>
      <c r="O294" t="s">
        <v>463</v>
      </c>
      <c r="P294" t="s">
        <v>463</v>
      </c>
      <c r="Q294">
        <v>1</v>
      </c>
      <c r="W294">
        <v>0</v>
      </c>
      <c r="X294">
        <v>1077756263</v>
      </c>
      <c r="Y294">
        <f t="shared" si="118"/>
        <v>13.76</v>
      </c>
      <c r="AA294">
        <v>0</v>
      </c>
      <c r="AB294">
        <v>1303.01</v>
      </c>
      <c r="AC294">
        <v>826.2</v>
      </c>
      <c r="AD294">
        <v>0</v>
      </c>
      <c r="AE294">
        <v>0</v>
      </c>
      <c r="AF294">
        <v>1303.01</v>
      </c>
      <c r="AG294">
        <v>826.2</v>
      </c>
      <c r="AH294">
        <v>0</v>
      </c>
      <c r="AI294">
        <v>1</v>
      </c>
      <c r="AJ294">
        <v>1</v>
      </c>
      <c r="AK294">
        <v>1</v>
      </c>
      <c r="AL294">
        <v>1</v>
      </c>
      <c r="AM294">
        <v>-2</v>
      </c>
      <c r="AN294">
        <v>0</v>
      </c>
      <c r="AO294">
        <v>1</v>
      </c>
      <c r="AP294">
        <v>1</v>
      </c>
      <c r="AQ294">
        <v>0</v>
      </c>
      <c r="AR294">
        <v>0</v>
      </c>
      <c r="AS294" t="s">
        <v>3</v>
      </c>
      <c r="AT294">
        <v>3.44</v>
      </c>
      <c r="AU294" t="s">
        <v>93</v>
      </c>
      <c r="AV294">
        <v>0</v>
      </c>
      <c r="AW294">
        <v>2</v>
      </c>
      <c r="AX294">
        <v>1473418307</v>
      </c>
      <c r="AY294">
        <v>1</v>
      </c>
      <c r="AZ294">
        <v>0</v>
      </c>
      <c r="BA294">
        <v>386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0</v>
      </c>
      <c r="BI294">
        <v>0</v>
      </c>
      <c r="BJ294">
        <v>0</v>
      </c>
      <c r="BK294">
        <v>0</v>
      </c>
      <c r="BL294">
        <v>0</v>
      </c>
      <c r="BM294">
        <v>0</v>
      </c>
      <c r="BN294">
        <v>0</v>
      </c>
      <c r="BO294">
        <v>0</v>
      </c>
      <c r="BP294">
        <v>0</v>
      </c>
      <c r="BQ294">
        <v>0</v>
      </c>
      <c r="BR294">
        <v>0</v>
      </c>
      <c r="BS294">
        <v>0</v>
      </c>
      <c r="BT294">
        <v>0</v>
      </c>
      <c r="BU294">
        <v>0</v>
      </c>
      <c r="BV294">
        <v>0</v>
      </c>
      <c r="BW294">
        <v>0</v>
      </c>
      <c r="CV294">
        <v>0</v>
      </c>
      <c r="CW294">
        <f>ROUND(Y294*Source!I189*DO294,9)</f>
        <v>0</v>
      </c>
      <c r="CX294">
        <f>ROUND(Y294*Source!I189,9)</f>
        <v>13.76</v>
      </c>
      <c r="CY294">
        <f>AB294</f>
        <v>1303.01</v>
      </c>
      <c r="CZ294">
        <f>AF294</f>
        <v>1303.01</v>
      </c>
      <c r="DA294">
        <f>AJ294</f>
        <v>1</v>
      </c>
      <c r="DB294">
        <f t="shared" si="119"/>
        <v>17929.400000000001</v>
      </c>
      <c r="DC294">
        <f t="shared" si="120"/>
        <v>11368.52</v>
      </c>
      <c r="DD294" t="s">
        <v>3</v>
      </c>
      <c r="DE294" t="s">
        <v>3</v>
      </c>
      <c r="DF294">
        <f t="shared" si="104"/>
        <v>0</v>
      </c>
      <c r="DG294">
        <f t="shared" si="105"/>
        <v>17929.419999999998</v>
      </c>
      <c r="DH294">
        <f t="shared" si="106"/>
        <v>11368.51</v>
      </c>
      <c r="DI294">
        <f t="shared" si="107"/>
        <v>0</v>
      </c>
      <c r="DJ294">
        <f>DG294</f>
        <v>17929.419999999998</v>
      </c>
      <c r="DK294">
        <v>0</v>
      </c>
      <c r="DL294" t="s">
        <v>3</v>
      </c>
      <c r="DM294">
        <v>0</v>
      </c>
      <c r="DN294" t="s">
        <v>3</v>
      </c>
      <c r="DO294">
        <v>0</v>
      </c>
    </row>
    <row r="295" spans="1:119" x14ac:dyDescent="0.2">
      <c r="A295">
        <f>ROW(Source!A189)</f>
        <v>189</v>
      </c>
      <c r="B295">
        <v>1473083510</v>
      </c>
      <c r="C295">
        <v>1473084522</v>
      </c>
      <c r="D295">
        <v>1441836235</v>
      </c>
      <c r="E295">
        <v>1</v>
      </c>
      <c r="F295">
        <v>1</v>
      </c>
      <c r="G295">
        <v>15514512</v>
      </c>
      <c r="H295">
        <v>3</v>
      </c>
      <c r="I295" t="s">
        <v>464</v>
      </c>
      <c r="J295" t="s">
        <v>465</v>
      </c>
      <c r="K295" t="s">
        <v>466</v>
      </c>
      <c r="L295">
        <v>1346</v>
      </c>
      <c r="N295">
        <v>1009</v>
      </c>
      <c r="O295" t="s">
        <v>467</v>
      </c>
      <c r="P295" t="s">
        <v>467</v>
      </c>
      <c r="Q295">
        <v>1</v>
      </c>
      <c r="W295">
        <v>0</v>
      </c>
      <c r="X295">
        <v>-1595335418</v>
      </c>
      <c r="Y295">
        <f t="shared" si="118"/>
        <v>0.72</v>
      </c>
      <c r="AA295">
        <v>31.49</v>
      </c>
      <c r="AB295">
        <v>0</v>
      </c>
      <c r="AC295">
        <v>0</v>
      </c>
      <c r="AD295">
        <v>0</v>
      </c>
      <c r="AE295">
        <v>31.49</v>
      </c>
      <c r="AF295">
        <v>0</v>
      </c>
      <c r="AG295">
        <v>0</v>
      </c>
      <c r="AH295">
        <v>0</v>
      </c>
      <c r="AI295">
        <v>1</v>
      </c>
      <c r="AJ295">
        <v>1</v>
      </c>
      <c r="AK295">
        <v>1</v>
      </c>
      <c r="AL295">
        <v>1</v>
      </c>
      <c r="AM295">
        <v>-2</v>
      </c>
      <c r="AN295">
        <v>0</v>
      </c>
      <c r="AO295">
        <v>1</v>
      </c>
      <c r="AP295">
        <v>1</v>
      </c>
      <c r="AQ295">
        <v>0</v>
      </c>
      <c r="AR295">
        <v>0</v>
      </c>
      <c r="AS295" t="s">
        <v>3</v>
      </c>
      <c r="AT295">
        <v>0.18</v>
      </c>
      <c r="AU295" t="s">
        <v>93</v>
      </c>
      <c r="AV295">
        <v>0</v>
      </c>
      <c r="AW295">
        <v>2</v>
      </c>
      <c r="AX295">
        <v>1473418308</v>
      </c>
      <c r="AY295">
        <v>1</v>
      </c>
      <c r="AZ295">
        <v>0</v>
      </c>
      <c r="BA295">
        <v>387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0</v>
      </c>
      <c r="BI295">
        <v>0</v>
      </c>
      <c r="BJ295">
        <v>0</v>
      </c>
      <c r="BK295">
        <v>0</v>
      </c>
      <c r="BL295">
        <v>0</v>
      </c>
      <c r="BM295">
        <v>0</v>
      </c>
      <c r="BN295">
        <v>0</v>
      </c>
      <c r="BO295">
        <v>0</v>
      </c>
      <c r="BP295">
        <v>0</v>
      </c>
      <c r="BQ295">
        <v>0</v>
      </c>
      <c r="BR295">
        <v>0</v>
      </c>
      <c r="BS295">
        <v>0</v>
      </c>
      <c r="BT295">
        <v>0</v>
      </c>
      <c r="BU295">
        <v>0</v>
      </c>
      <c r="BV295">
        <v>0</v>
      </c>
      <c r="BW295">
        <v>0</v>
      </c>
      <c r="CV295">
        <v>0</v>
      </c>
      <c r="CW295">
        <v>0</v>
      </c>
      <c r="CX295">
        <f>ROUND(Y295*Source!I189,9)</f>
        <v>0.72</v>
      </c>
      <c r="CY295">
        <f>AA295</f>
        <v>31.49</v>
      </c>
      <c r="CZ295">
        <f>AE295</f>
        <v>31.49</v>
      </c>
      <c r="DA295">
        <f>AI295</f>
        <v>1</v>
      </c>
      <c r="DB295">
        <f t="shared" si="119"/>
        <v>22.68</v>
      </c>
      <c r="DC295">
        <f t="shared" si="120"/>
        <v>0</v>
      </c>
      <c r="DD295" t="s">
        <v>3</v>
      </c>
      <c r="DE295" t="s">
        <v>3</v>
      </c>
      <c r="DF295">
        <f t="shared" si="104"/>
        <v>22.67</v>
      </c>
      <c r="DG295">
        <f t="shared" si="105"/>
        <v>0</v>
      </c>
      <c r="DH295">
        <f t="shared" si="106"/>
        <v>0</v>
      </c>
      <c r="DI295">
        <f t="shared" si="107"/>
        <v>0</v>
      </c>
      <c r="DJ295">
        <f>DF295</f>
        <v>22.67</v>
      </c>
      <c r="DK295">
        <v>0</v>
      </c>
      <c r="DL295" t="s">
        <v>3</v>
      </c>
      <c r="DM295">
        <v>0</v>
      </c>
      <c r="DN295" t="s">
        <v>3</v>
      </c>
      <c r="DO295">
        <v>0</v>
      </c>
    </row>
    <row r="296" spans="1:119" x14ac:dyDescent="0.2">
      <c r="A296">
        <f>ROW(Source!A189)</f>
        <v>189</v>
      </c>
      <c r="B296">
        <v>1473083510</v>
      </c>
      <c r="C296">
        <v>1473084522</v>
      </c>
      <c r="D296">
        <v>1441836393</v>
      </c>
      <c r="E296">
        <v>1</v>
      </c>
      <c r="F296">
        <v>1</v>
      </c>
      <c r="G296">
        <v>15514512</v>
      </c>
      <c r="H296">
        <v>3</v>
      </c>
      <c r="I296" t="s">
        <v>542</v>
      </c>
      <c r="J296" t="s">
        <v>543</v>
      </c>
      <c r="K296" t="s">
        <v>544</v>
      </c>
      <c r="L296">
        <v>1296</v>
      </c>
      <c r="N296">
        <v>1002</v>
      </c>
      <c r="O296" t="s">
        <v>545</v>
      </c>
      <c r="P296" t="s">
        <v>545</v>
      </c>
      <c r="Q296">
        <v>1</v>
      </c>
      <c r="W296">
        <v>0</v>
      </c>
      <c r="X296">
        <v>-57204603</v>
      </c>
      <c r="Y296">
        <f t="shared" si="118"/>
        <v>9.5999999999999992E-3</v>
      </c>
      <c r="AA296">
        <v>4241.6400000000003</v>
      </c>
      <c r="AB296">
        <v>0</v>
      </c>
      <c r="AC296">
        <v>0</v>
      </c>
      <c r="AD296">
        <v>0</v>
      </c>
      <c r="AE296">
        <v>4241.6400000000003</v>
      </c>
      <c r="AF296">
        <v>0</v>
      </c>
      <c r="AG296">
        <v>0</v>
      </c>
      <c r="AH296">
        <v>0</v>
      </c>
      <c r="AI296">
        <v>1</v>
      </c>
      <c r="AJ296">
        <v>1</v>
      </c>
      <c r="AK296">
        <v>1</v>
      </c>
      <c r="AL296">
        <v>1</v>
      </c>
      <c r="AM296">
        <v>-2</v>
      </c>
      <c r="AN296">
        <v>0</v>
      </c>
      <c r="AO296">
        <v>1</v>
      </c>
      <c r="AP296">
        <v>1</v>
      </c>
      <c r="AQ296">
        <v>0</v>
      </c>
      <c r="AR296">
        <v>0</v>
      </c>
      <c r="AS296" t="s">
        <v>3</v>
      </c>
      <c r="AT296">
        <v>2.3999999999999998E-3</v>
      </c>
      <c r="AU296" t="s">
        <v>93</v>
      </c>
      <c r="AV296">
        <v>0</v>
      </c>
      <c r="AW296">
        <v>2</v>
      </c>
      <c r="AX296">
        <v>1473418309</v>
      </c>
      <c r="AY296">
        <v>1</v>
      </c>
      <c r="AZ296">
        <v>0</v>
      </c>
      <c r="BA296">
        <v>388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0</v>
      </c>
      <c r="BI296">
        <v>0</v>
      </c>
      <c r="BJ296">
        <v>0</v>
      </c>
      <c r="BK296">
        <v>0</v>
      </c>
      <c r="BL296">
        <v>0</v>
      </c>
      <c r="BM296">
        <v>0</v>
      </c>
      <c r="BN296">
        <v>0</v>
      </c>
      <c r="BO296">
        <v>0</v>
      </c>
      <c r="BP296">
        <v>0</v>
      </c>
      <c r="BQ296">
        <v>0</v>
      </c>
      <c r="BR296">
        <v>0</v>
      </c>
      <c r="BS296">
        <v>0</v>
      </c>
      <c r="BT296">
        <v>0</v>
      </c>
      <c r="BU296">
        <v>0</v>
      </c>
      <c r="BV296">
        <v>0</v>
      </c>
      <c r="BW296">
        <v>0</v>
      </c>
      <c r="CV296">
        <v>0</v>
      </c>
      <c r="CW296">
        <v>0</v>
      </c>
      <c r="CX296">
        <f>ROUND(Y296*Source!I189,9)</f>
        <v>9.5999999999999992E-3</v>
      </c>
      <c r="CY296">
        <f>AA296</f>
        <v>4241.6400000000003</v>
      </c>
      <c r="CZ296">
        <f>AE296</f>
        <v>4241.6400000000003</v>
      </c>
      <c r="DA296">
        <f>AI296</f>
        <v>1</v>
      </c>
      <c r="DB296">
        <f t="shared" si="119"/>
        <v>40.72</v>
      </c>
      <c r="DC296">
        <f t="shared" si="120"/>
        <v>0</v>
      </c>
      <c r="DD296" t="s">
        <v>3</v>
      </c>
      <c r="DE296" t="s">
        <v>3</v>
      </c>
      <c r="DF296">
        <f t="shared" si="104"/>
        <v>40.72</v>
      </c>
      <c r="DG296">
        <f t="shared" si="105"/>
        <v>0</v>
      </c>
      <c r="DH296">
        <f t="shared" si="106"/>
        <v>0</v>
      </c>
      <c r="DI296">
        <f t="shared" si="107"/>
        <v>0</v>
      </c>
      <c r="DJ296">
        <f>DF296</f>
        <v>40.72</v>
      </c>
      <c r="DK296">
        <v>0</v>
      </c>
      <c r="DL296" t="s">
        <v>3</v>
      </c>
      <c r="DM296">
        <v>0</v>
      </c>
      <c r="DN296" t="s">
        <v>3</v>
      </c>
      <c r="DO296">
        <v>0</v>
      </c>
    </row>
    <row r="297" spans="1:119" x14ac:dyDescent="0.2">
      <c r="A297">
        <f>ROW(Source!A189)</f>
        <v>189</v>
      </c>
      <c r="B297">
        <v>1473083510</v>
      </c>
      <c r="C297">
        <v>1473084522</v>
      </c>
      <c r="D297">
        <v>1441836514</v>
      </c>
      <c r="E297">
        <v>1</v>
      </c>
      <c r="F297">
        <v>1</v>
      </c>
      <c r="G297">
        <v>15514512</v>
      </c>
      <c r="H297">
        <v>3</v>
      </c>
      <c r="I297" t="s">
        <v>103</v>
      </c>
      <c r="J297" t="s">
        <v>106</v>
      </c>
      <c r="K297" t="s">
        <v>104</v>
      </c>
      <c r="L297">
        <v>1339</v>
      </c>
      <c r="N297">
        <v>1007</v>
      </c>
      <c r="O297" t="s">
        <v>105</v>
      </c>
      <c r="P297" t="s">
        <v>105</v>
      </c>
      <c r="Q297">
        <v>1</v>
      </c>
      <c r="W297">
        <v>0</v>
      </c>
      <c r="X297">
        <v>2112060389</v>
      </c>
      <c r="Y297">
        <f t="shared" si="118"/>
        <v>9.5999999999999992E-3</v>
      </c>
      <c r="AA297">
        <v>54.81</v>
      </c>
      <c r="AB297">
        <v>0</v>
      </c>
      <c r="AC297">
        <v>0</v>
      </c>
      <c r="AD297">
        <v>0</v>
      </c>
      <c r="AE297">
        <v>54.81</v>
      </c>
      <c r="AF297">
        <v>0</v>
      </c>
      <c r="AG297">
        <v>0</v>
      </c>
      <c r="AH297">
        <v>0</v>
      </c>
      <c r="AI297">
        <v>1</v>
      </c>
      <c r="AJ297">
        <v>1</v>
      </c>
      <c r="AK297">
        <v>1</v>
      </c>
      <c r="AL297">
        <v>1</v>
      </c>
      <c r="AM297">
        <v>-2</v>
      </c>
      <c r="AN297">
        <v>0</v>
      </c>
      <c r="AO297">
        <v>1</v>
      </c>
      <c r="AP297">
        <v>1</v>
      </c>
      <c r="AQ297">
        <v>0</v>
      </c>
      <c r="AR297">
        <v>0</v>
      </c>
      <c r="AS297" t="s">
        <v>3</v>
      </c>
      <c r="AT297">
        <v>2.3999999999999998E-3</v>
      </c>
      <c r="AU297" t="s">
        <v>93</v>
      </c>
      <c r="AV297">
        <v>0</v>
      </c>
      <c r="AW297">
        <v>2</v>
      </c>
      <c r="AX297">
        <v>1473418310</v>
      </c>
      <c r="AY297">
        <v>1</v>
      </c>
      <c r="AZ297">
        <v>0</v>
      </c>
      <c r="BA297">
        <v>389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0</v>
      </c>
      <c r="BI297">
        <v>0</v>
      </c>
      <c r="BJ297">
        <v>0</v>
      </c>
      <c r="BK297">
        <v>0</v>
      </c>
      <c r="BL297">
        <v>0</v>
      </c>
      <c r="BM297">
        <v>0</v>
      </c>
      <c r="BN297">
        <v>0</v>
      </c>
      <c r="BO297">
        <v>0</v>
      </c>
      <c r="BP297">
        <v>0</v>
      </c>
      <c r="BQ297">
        <v>0</v>
      </c>
      <c r="BR297">
        <v>0</v>
      </c>
      <c r="BS297">
        <v>0</v>
      </c>
      <c r="BT297">
        <v>0</v>
      </c>
      <c r="BU297">
        <v>0</v>
      </c>
      <c r="BV297">
        <v>0</v>
      </c>
      <c r="BW297">
        <v>0</v>
      </c>
      <c r="CV297">
        <v>0</v>
      </c>
      <c r="CW297">
        <v>0</v>
      </c>
      <c r="CX297">
        <f>ROUND(Y297*Source!I189,9)</f>
        <v>9.5999999999999992E-3</v>
      </c>
      <c r="CY297">
        <f>AA297</f>
        <v>54.81</v>
      </c>
      <c r="CZ297">
        <f>AE297</f>
        <v>54.81</v>
      </c>
      <c r="DA297">
        <f>AI297</f>
        <v>1</v>
      </c>
      <c r="DB297">
        <f t="shared" si="119"/>
        <v>0.52</v>
      </c>
      <c r="DC297">
        <f t="shared" si="120"/>
        <v>0</v>
      </c>
      <c r="DD297" t="s">
        <v>3</v>
      </c>
      <c r="DE297" t="s">
        <v>3</v>
      </c>
      <c r="DF297">
        <f t="shared" si="104"/>
        <v>0.53</v>
      </c>
      <c r="DG297">
        <f t="shared" si="105"/>
        <v>0</v>
      </c>
      <c r="DH297">
        <f t="shared" si="106"/>
        <v>0</v>
      </c>
      <c r="DI297">
        <f t="shared" si="107"/>
        <v>0</v>
      </c>
      <c r="DJ297">
        <f>DF297</f>
        <v>0.53</v>
      </c>
      <c r="DK297">
        <v>0</v>
      </c>
      <c r="DL297" t="s">
        <v>3</v>
      </c>
      <c r="DM297">
        <v>0</v>
      </c>
      <c r="DN297" t="s">
        <v>3</v>
      </c>
      <c r="DO297">
        <v>0</v>
      </c>
    </row>
    <row r="298" spans="1:119" x14ac:dyDescent="0.2">
      <c r="A298">
        <f>ROW(Source!A193)</f>
        <v>193</v>
      </c>
      <c r="B298">
        <v>1473083510</v>
      </c>
      <c r="C298">
        <v>1473084549</v>
      </c>
      <c r="D298">
        <v>1441819193</v>
      </c>
      <c r="E298">
        <v>15514512</v>
      </c>
      <c r="F298">
        <v>1</v>
      </c>
      <c r="G298">
        <v>15514512</v>
      </c>
      <c r="H298">
        <v>1</v>
      </c>
      <c r="I298" t="s">
        <v>457</v>
      </c>
      <c r="J298" t="s">
        <v>3</v>
      </c>
      <c r="K298" t="s">
        <v>458</v>
      </c>
      <c r="L298">
        <v>1191</v>
      </c>
      <c r="N298">
        <v>1013</v>
      </c>
      <c r="O298" t="s">
        <v>459</v>
      </c>
      <c r="P298" t="s">
        <v>459</v>
      </c>
      <c r="Q298">
        <v>1</v>
      </c>
      <c r="W298">
        <v>0</v>
      </c>
      <c r="X298">
        <v>476480486</v>
      </c>
      <c r="Y298">
        <f t="shared" ref="Y298:Y311" si="121">AT298</f>
        <v>148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1</v>
      </c>
      <c r="AJ298">
        <v>1</v>
      </c>
      <c r="AK298">
        <v>1</v>
      </c>
      <c r="AL298">
        <v>1</v>
      </c>
      <c r="AM298">
        <v>-2</v>
      </c>
      <c r="AN298">
        <v>0</v>
      </c>
      <c r="AO298">
        <v>1</v>
      </c>
      <c r="AP298">
        <v>1</v>
      </c>
      <c r="AQ298">
        <v>0</v>
      </c>
      <c r="AR298">
        <v>0</v>
      </c>
      <c r="AS298" t="s">
        <v>3</v>
      </c>
      <c r="AT298">
        <v>148</v>
      </c>
      <c r="AU298" t="s">
        <v>3</v>
      </c>
      <c r="AV298">
        <v>1</v>
      </c>
      <c r="AW298">
        <v>2</v>
      </c>
      <c r="AX298">
        <v>1473418375</v>
      </c>
      <c r="AY298">
        <v>1</v>
      </c>
      <c r="AZ298">
        <v>0</v>
      </c>
      <c r="BA298">
        <v>395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0</v>
      </c>
      <c r="BI298">
        <v>0</v>
      </c>
      <c r="BJ298">
        <v>0</v>
      </c>
      <c r="BK298">
        <v>0</v>
      </c>
      <c r="BL298">
        <v>0</v>
      </c>
      <c r="BM298">
        <v>0</v>
      </c>
      <c r="BN298">
        <v>0</v>
      </c>
      <c r="BO298">
        <v>0</v>
      </c>
      <c r="BP298">
        <v>0</v>
      </c>
      <c r="BQ298">
        <v>0</v>
      </c>
      <c r="BR298">
        <v>0</v>
      </c>
      <c r="BS298">
        <v>0</v>
      </c>
      <c r="BT298">
        <v>0</v>
      </c>
      <c r="BU298">
        <v>0</v>
      </c>
      <c r="BV298">
        <v>0</v>
      </c>
      <c r="BW298">
        <v>0</v>
      </c>
      <c r="CU298">
        <f>ROUND(AT298*Source!I193*AH298*AL298,2)</f>
        <v>0</v>
      </c>
      <c r="CV298">
        <f>ROUND(Y298*Source!I193,9)</f>
        <v>148</v>
      </c>
      <c r="CW298">
        <v>0</v>
      </c>
      <c r="CX298">
        <f>ROUND(Y298*Source!I193,9)</f>
        <v>148</v>
      </c>
      <c r="CY298">
        <f>AD298</f>
        <v>0</v>
      </c>
      <c r="CZ298">
        <f>AH298</f>
        <v>0</v>
      </c>
      <c r="DA298">
        <f>AL298</f>
        <v>1</v>
      </c>
      <c r="DB298">
        <f t="shared" ref="DB298:DB311" si="122">ROUND(ROUND(AT298*CZ298,2),6)</f>
        <v>0</v>
      </c>
      <c r="DC298">
        <f t="shared" ref="DC298:DC311" si="123">ROUND(ROUND(AT298*AG298,2),6)</f>
        <v>0</v>
      </c>
      <c r="DD298" t="s">
        <v>3</v>
      </c>
      <c r="DE298" t="s">
        <v>3</v>
      </c>
      <c r="DF298">
        <f t="shared" si="104"/>
        <v>0</v>
      </c>
      <c r="DG298">
        <f t="shared" si="105"/>
        <v>0</v>
      </c>
      <c r="DH298">
        <f t="shared" si="106"/>
        <v>0</v>
      </c>
      <c r="DI298">
        <f t="shared" si="107"/>
        <v>0</v>
      </c>
      <c r="DJ298">
        <f>DI298</f>
        <v>0</v>
      </c>
      <c r="DK298">
        <v>0</v>
      </c>
      <c r="DL298" t="s">
        <v>3</v>
      </c>
      <c r="DM298">
        <v>0</v>
      </c>
      <c r="DN298" t="s">
        <v>3</v>
      </c>
      <c r="DO298">
        <v>0</v>
      </c>
    </row>
    <row r="299" spans="1:119" x14ac:dyDescent="0.2">
      <c r="A299">
        <f>ROW(Source!A193)</f>
        <v>193</v>
      </c>
      <c r="B299">
        <v>1473083510</v>
      </c>
      <c r="C299">
        <v>1473084549</v>
      </c>
      <c r="D299">
        <v>1441835475</v>
      </c>
      <c r="E299">
        <v>1</v>
      </c>
      <c r="F299">
        <v>1</v>
      </c>
      <c r="G299">
        <v>15514512</v>
      </c>
      <c r="H299">
        <v>3</v>
      </c>
      <c r="I299" t="s">
        <v>482</v>
      </c>
      <c r="J299" t="s">
        <v>483</v>
      </c>
      <c r="K299" t="s">
        <v>484</v>
      </c>
      <c r="L299">
        <v>1348</v>
      </c>
      <c r="N299">
        <v>1009</v>
      </c>
      <c r="O299" t="s">
        <v>485</v>
      </c>
      <c r="P299" t="s">
        <v>485</v>
      </c>
      <c r="Q299">
        <v>1000</v>
      </c>
      <c r="W299">
        <v>0</v>
      </c>
      <c r="X299">
        <v>438248051</v>
      </c>
      <c r="Y299">
        <f t="shared" si="121"/>
        <v>1.5E-3</v>
      </c>
      <c r="AA299">
        <v>155908.07999999999</v>
      </c>
      <c r="AB299">
        <v>0</v>
      </c>
      <c r="AC299">
        <v>0</v>
      </c>
      <c r="AD299">
        <v>0</v>
      </c>
      <c r="AE299">
        <v>155908.07999999999</v>
      </c>
      <c r="AF299">
        <v>0</v>
      </c>
      <c r="AG299">
        <v>0</v>
      </c>
      <c r="AH299">
        <v>0</v>
      </c>
      <c r="AI299">
        <v>1</v>
      </c>
      <c r="AJ299">
        <v>1</v>
      </c>
      <c r="AK299">
        <v>1</v>
      </c>
      <c r="AL299">
        <v>1</v>
      </c>
      <c r="AM299">
        <v>-2</v>
      </c>
      <c r="AN299">
        <v>0</v>
      </c>
      <c r="AO299">
        <v>1</v>
      </c>
      <c r="AP299">
        <v>1</v>
      </c>
      <c r="AQ299">
        <v>0</v>
      </c>
      <c r="AR299">
        <v>0</v>
      </c>
      <c r="AS299" t="s">
        <v>3</v>
      </c>
      <c r="AT299">
        <v>1.5E-3</v>
      </c>
      <c r="AU299" t="s">
        <v>3</v>
      </c>
      <c r="AV299">
        <v>0</v>
      </c>
      <c r="AW299">
        <v>2</v>
      </c>
      <c r="AX299">
        <v>1473418376</v>
      </c>
      <c r="AY299">
        <v>1</v>
      </c>
      <c r="AZ299">
        <v>0</v>
      </c>
      <c r="BA299">
        <v>396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0</v>
      </c>
      <c r="BI299">
        <v>0</v>
      </c>
      <c r="BJ299">
        <v>0</v>
      </c>
      <c r="BK299">
        <v>0</v>
      </c>
      <c r="BL299">
        <v>0</v>
      </c>
      <c r="BM299">
        <v>0</v>
      </c>
      <c r="BN299">
        <v>0</v>
      </c>
      <c r="BO299">
        <v>0</v>
      </c>
      <c r="BP299">
        <v>0</v>
      </c>
      <c r="BQ299">
        <v>0</v>
      </c>
      <c r="BR299">
        <v>0</v>
      </c>
      <c r="BS299">
        <v>0</v>
      </c>
      <c r="BT299">
        <v>0</v>
      </c>
      <c r="BU299">
        <v>0</v>
      </c>
      <c r="BV299">
        <v>0</v>
      </c>
      <c r="BW299">
        <v>0</v>
      </c>
      <c r="CV299">
        <v>0</v>
      </c>
      <c r="CW299">
        <v>0</v>
      </c>
      <c r="CX299">
        <f>ROUND(Y299*Source!I193,9)</f>
        <v>1.5E-3</v>
      </c>
      <c r="CY299">
        <f t="shared" ref="CY299:CY311" si="124">AA299</f>
        <v>155908.07999999999</v>
      </c>
      <c r="CZ299">
        <f t="shared" ref="CZ299:CZ311" si="125">AE299</f>
        <v>155908.07999999999</v>
      </c>
      <c r="DA299">
        <f t="shared" ref="DA299:DA311" si="126">AI299</f>
        <v>1</v>
      </c>
      <c r="DB299">
        <f t="shared" si="122"/>
        <v>233.86</v>
      </c>
      <c r="DC299">
        <f t="shared" si="123"/>
        <v>0</v>
      </c>
      <c r="DD299" t="s">
        <v>3</v>
      </c>
      <c r="DE299" t="s">
        <v>3</v>
      </c>
      <c r="DF299">
        <f t="shared" si="104"/>
        <v>233.86</v>
      </c>
      <c r="DG299">
        <f t="shared" si="105"/>
        <v>0</v>
      </c>
      <c r="DH299">
        <f t="shared" si="106"/>
        <v>0</v>
      </c>
      <c r="DI299">
        <f t="shared" si="107"/>
        <v>0</v>
      </c>
      <c r="DJ299">
        <f t="shared" ref="DJ299:DJ311" si="127">DF299</f>
        <v>233.86</v>
      </c>
      <c r="DK299">
        <v>0</v>
      </c>
      <c r="DL299" t="s">
        <v>3</v>
      </c>
      <c r="DM299">
        <v>0</v>
      </c>
      <c r="DN299" t="s">
        <v>3</v>
      </c>
      <c r="DO299">
        <v>0</v>
      </c>
    </row>
    <row r="300" spans="1:119" x14ac:dyDescent="0.2">
      <c r="A300">
        <f>ROW(Source!A193)</f>
        <v>193</v>
      </c>
      <c r="B300">
        <v>1473083510</v>
      </c>
      <c r="C300">
        <v>1473084549</v>
      </c>
      <c r="D300">
        <v>1441835549</v>
      </c>
      <c r="E300">
        <v>1</v>
      </c>
      <c r="F300">
        <v>1</v>
      </c>
      <c r="G300">
        <v>15514512</v>
      </c>
      <c r="H300">
        <v>3</v>
      </c>
      <c r="I300" t="s">
        <v>486</v>
      </c>
      <c r="J300" t="s">
        <v>487</v>
      </c>
      <c r="K300" t="s">
        <v>488</v>
      </c>
      <c r="L300">
        <v>1348</v>
      </c>
      <c r="N300">
        <v>1009</v>
      </c>
      <c r="O300" t="s">
        <v>485</v>
      </c>
      <c r="P300" t="s">
        <v>485</v>
      </c>
      <c r="Q300">
        <v>1000</v>
      </c>
      <c r="W300">
        <v>0</v>
      </c>
      <c r="X300">
        <v>-2009451208</v>
      </c>
      <c r="Y300">
        <f t="shared" si="121"/>
        <v>2.9999999999999997E-4</v>
      </c>
      <c r="AA300">
        <v>194655.19</v>
      </c>
      <c r="AB300">
        <v>0</v>
      </c>
      <c r="AC300">
        <v>0</v>
      </c>
      <c r="AD300">
        <v>0</v>
      </c>
      <c r="AE300">
        <v>194655.19</v>
      </c>
      <c r="AF300">
        <v>0</v>
      </c>
      <c r="AG300">
        <v>0</v>
      </c>
      <c r="AH300">
        <v>0</v>
      </c>
      <c r="AI300">
        <v>1</v>
      </c>
      <c r="AJ300">
        <v>1</v>
      </c>
      <c r="AK300">
        <v>1</v>
      </c>
      <c r="AL300">
        <v>1</v>
      </c>
      <c r="AM300">
        <v>-2</v>
      </c>
      <c r="AN300">
        <v>0</v>
      </c>
      <c r="AO300">
        <v>1</v>
      </c>
      <c r="AP300">
        <v>1</v>
      </c>
      <c r="AQ300">
        <v>0</v>
      </c>
      <c r="AR300">
        <v>0</v>
      </c>
      <c r="AS300" t="s">
        <v>3</v>
      </c>
      <c r="AT300">
        <v>2.9999999999999997E-4</v>
      </c>
      <c r="AU300" t="s">
        <v>3</v>
      </c>
      <c r="AV300">
        <v>0</v>
      </c>
      <c r="AW300">
        <v>2</v>
      </c>
      <c r="AX300">
        <v>1473418377</v>
      </c>
      <c r="AY300">
        <v>1</v>
      </c>
      <c r="AZ300">
        <v>0</v>
      </c>
      <c r="BA300">
        <v>397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0</v>
      </c>
      <c r="BI300">
        <v>0</v>
      </c>
      <c r="BJ300">
        <v>0</v>
      </c>
      <c r="BK300">
        <v>0</v>
      </c>
      <c r="BL300">
        <v>0</v>
      </c>
      <c r="BM300">
        <v>0</v>
      </c>
      <c r="BN300">
        <v>0</v>
      </c>
      <c r="BO300">
        <v>0</v>
      </c>
      <c r="BP300">
        <v>0</v>
      </c>
      <c r="BQ300">
        <v>0</v>
      </c>
      <c r="BR300">
        <v>0</v>
      </c>
      <c r="BS300">
        <v>0</v>
      </c>
      <c r="BT300">
        <v>0</v>
      </c>
      <c r="BU300">
        <v>0</v>
      </c>
      <c r="BV300">
        <v>0</v>
      </c>
      <c r="BW300">
        <v>0</v>
      </c>
      <c r="CV300">
        <v>0</v>
      </c>
      <c r="CW300">
        <v>0</v>
      </c>
      <c r="CX300">
        <f>ROUND(Y300*Source!I193,9)</f>
        <v>2.9999999999999997E-4</v>
      </c>
      <c r="CY300">
        <f t="shared" si="124"/>
        <v>194655.19</v>
      </c>
      <c r="CZ300">
        <f t="shared" si="125"/>
        <v>194655.19</v>
      </c>
      <c r="DA300">
        <f t="shared" si="126"/>
        <v>1</v>
      </c>
      <c r="DB300">
        <f t="shared" si="122"/>
        <v>58.4</v>
      </c>
      <c r="DC300">
        <f t="shared" si="123"/>
        <v>0</v>
      </c>
      <c r="DD300" t="s">
        <v>3</v>
      </c>
      <c r="DE300" t="s">
        <v>3</v>
      </c>
      <c r="DF300">
        <f t="shared" si="104"/>
        <v>58.4</v>
      </c>
      <c r="DG300">
        <f t="shared" si="105"/>
        <v>0</v>
      </c>
      <c r="DH300">
        <f t="shared" si="106"/>
        <v>0</v>
      </c>
      <c r="DI300">
        <f t="shared" si="107"/>
        <v>0</v>
      </c>
      <c r="DJ300">
        <f t="shared" si="127"/>
        <v>58.4</v>
      </c>
      <c r="DK300">
        <v>0</v>
      </c>
      <c r="DL300" t="s">
        <v>3</v>
      </c>
      <c r="DM300">
        <v>0</v>
      </c>
      <c r="DN300" t="s">
        <v>3</v>
      </c>
      <c r="DO300">
        <v>0</v>
      </c>
    </row>
    <row r="301" spans="1:119" x14ac:dyDescent="0.2">
      <c r="A301">
        <f>ROW(Source!A193)</f>
        <v>193</v>
      </c>
      <c r="B301">
        <v>1473083510</v>
      </c>
      <c r="C301">
        <v>1473084549</v>
      </c>
      <c r="D301">
        <v>1441836325</v>
      </c>
      <c r="E301">
        <v>1</v>
      </c>
      <c r="F301">
        <v>1</v>
      </c>
      <c r="G301">
        <v>15514512</v>
      </c>
      <c r="H301">
        <v>3</v>
      </c>
      <c r="I301" t="s">
        <v>489</v>
      </c>
      <c r="J301" t="s">
        <v>490</v>
      </c>
      <c r="K301" t="s">
        <v>491</v>
      </c>
      <c r="L301">
        <v>1348</v>
      </c>
      <c r="N301">
        <v>1009</v>
      </c>
      <c r="O301" t="s">
        <v>485</v>
      </c>
      <c r="P301" t="s">
        <v>485</v>
      </c>
      <c r="Q301">
        <v>1000</v>
      </c>
      <c r="W301">
        <v>0</v>
      </c>
      <c r="X301">
        <v>-1093051030</v>
      </c>
      <c r="Y301">
        <f t="shared" si="121"/>
        <v>1.6999999999999999E-3</v>
      </c>
      <c r="AA301">
        <v>108798.39999999999</v>
      </c>
      <c r="AB301">
        <v>0</v>
      </c>
      <c r="AC301">
        <v>0</v>
      </c>
      <c r="AD301">
        <v>0</v>
      </c>
      <c r="AE301">
        <v>108798.39999999999</v>
      </c>
      <c r="AF301">
        <v>0</v>
      </c>
      <c r="AG301">
        <v>0</v>
      </c>
      <c r="AH301">
        <v>0</v>
      </c>
      <c r="AI301">
        <v>1</v>
      </c>
      <c r="AJ301">
        <v>1</v>
      </c>
      <c r="AK301">
        <v>1</v>
      </c>
      <c r="AL301">
        <v>1</v>
      </c>
      <c r="AM301">
        <v>-2</v>
      </c>
      <c r="AN301">
        <v>0</v>
      </c>
      <c r="AO301">
        <v>1</v>
      </c>
      <c r="AP301">
        <v>1</v>
      </c>
      <c r="AQ301">
        <v>0</v>
      </c>
      <c r="AR301">
        <v>0</v>
      </c>
      <c r="AS301" t="s">
        <v>3</v>
      </c>
      <c r="AT301">
        <v>1.6999999999999999E-3</v>
      </c>
      <c r="AU301" t="s">
        <v>3</v>
      </c>
      <c r="AV301">
        <v>0</v>
      </c>
      <c r="AW301">
        <v>2</v>
      </c>
      <c r="AX301">
        <v>1473418378</v>
      </c>
      <c r="AY301">
        <v>1</v>
      </c>
      <c r="AZ301">
        <v>0</v>
      </c>
      <c r="BA301">
        <v>398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0</v>
      </c>
      <c r="BI301">
        <v>0</v>
      </c>
      <c r="BJ301">
        <v>0</v>
      </c>
      <c r="BK301">
        <v>0</v>
      </c>
      <c r="BL301">
        <v>0</v>
      </c>
      <c r="BM301">
        <v>0</v>
      </c>
      <c r="BN301">
        <v>0</v>
      </c>
      <c r="BO301">
        <v>0</v>
      </c>
      <c r="BP301">
        <v>0</v>
      </c>
      <c r="BQ301">
        <v>0</v>
      </c>
      <c r="BR301">
        <v>0</v>
      </c>
      <c r="BS301">
        <v>0</v>
      </c>
      <c r="BT301">
        <v>0</v>
      </c>
      <c r="BU301">
        <v>0</v>
      </c>
      <c r="BV301">
        <v>0</v>
      </c>
      <c r="BW301">
        <v>0</v>
      </c>
      <c r="CV301">
        <v>0</v>
      </c>
      <c r="CW301">
        <v>0</v>
      </c>
      <c r="CX301">
        <f>ROUND(Y301*Source!I193,9)</f>
        <v>1.6999999999999999E-3</v>
      </c>
      <c r="CY301">
        <f t="shared" si="124"/>
        <v>108798.39999999999</v>
      </c>
      <c r="CZ301">
        <f t="shared" si="125"/>
        <v>108798.39999999999</v>
      </c>
      <c r="DA301">
        <f t="shared" si="126"/>
        <v>1</v>
      </c>
      <c r="DB301">
        <f t="shared" si="122"/>
        <v>184.96</v>
      </c>
      <c r="DC301">
        <f t="shared" si="123"/>
        <v>0</v>
      </c>
      <c r="DD301" t="s">
        <v>3</v>
      </c>
      <c r="DE301" t="s">
        <v>3</v>
      </c>
      <c r="DF301">
        <f t="shared" si="104"/>
        <v>184.96</v>
      </c>
      <c r="DG301">
        <f t="shared" si="105"/>
        <v>0</v>
      </c>
      <c r="DH301">
        <f t="shared" si="106"/>
        <v>0</v>
      </c>
      <c r="DI301">
        <f t="shared" si="107"/>
        <v>0</v>
      </c>
      <c r="DJ301">
        <f t="shared" si="127"/>
        <v>184.96</v>
      </c>
      <c r="DK301">
        <v>0</v>
      </c>
      <c r="DL301" t="s">
        <v>3</v>
      </c>
      <c r="DM301">
        <v>0</v>
      </c>
      <c r="DN301" t="s">
        <v>3</v>
      </c>
      <c r="DO301">
        <v>0</v>
      </c>
    </row>
    <row r="302" spans="1:119" x14ac:dyDescent="0.2">
      <c r="A302">
        <f>ROW(Source!A193)</f>
        <v>193</v>
      </c>
      <c r="B302">
        <v>1473083510</v>
      </c>
      <c r="C302">
        <v>1473084549</v>
      </c>
      <c r="D302">
        <v>1441838531</v>
      </c>
      <c r="E302">
        <v>1</v>
      </c>
      <c r="F302">
        <v>1</v>
      </c>
      <c r="G302">
        <v>15514512</v>
      </c>
      <c r="H302">
        <v>3</v>
      </c>
      <c r="I302" t="s">
        <v>492</v>
      </c>
      <c r="J302" t="s">
        <v>493</v>
      </c>
      <c r="K302" t="s">
        <v>494</v>
      </c>
      <c r="L302">
        <v>1348</v>
      </c>
      <c r="N302">
        <v>1009</v>
      </c>
      <c r="O302" t="s">
        <v>485</v>
      </c>
      <c r="P302" t="s">
        <v>485</v>
      </c>
      <c r="Q302">
        <v>1000</v>
      </c>
      <c r="W302">
        <v>0</v>
      </c>
      <c r="X302">
        <v>1694696001</v>
      </c>
      <c r="Y302">
        <f t="shared" si="121"/>
        <v>1.1000000000000001E-3</v>
      </c>
      <c r="AA302">
        <v>370783.55</v>
      </c>
      <c r="AB302">
        <v>0</v>
      </c>
      <c r="AC302">
        <v>0</v>
      </c>
      <c r="AD302">
        <v>0</v>
      </c>
      <c r="AE302">
        <v>370783.55</v>
      </c>
      <c r="AF302">
        <v>0</v>
      </c>
      <c r="AG302">
        <v>0</v>
      </c>
      <c r="AH302">
        <v>0</v>
      </c>
      <c r="AI302">
        <v>1</v>
      </c>
      <c r="AJ302">
        <v>1</v>
      </c>
      <c r="AK302">
        <v>1</v>
      </c>
      <c r="AL302">
        <v>1</v>
      </c>
      <c r="AM302">
        <v>-2</v>
      </c>
      <c r="AN302">
        <v>0</v>
      </c>
      <c r="AO302">
        <v>1</v>
      </c>
      <c r="AP302">
        <v>1</v>
      </c>
      <c r="AQ302">
        <v>0</v>
      </c>
      <c r="AR302">
        <v>0</v>
      </c>
      <c r="AS302" t="s">
        <v>3</v>
      </c>
      <c r="AT302">
        <v>1.1000000000000001E-3</v>
      </c>
      <c r="AU302" t="s">
        <v>3</v>
      </c>
      <c r="AV302">
        <v>0</v>
      </c>
      <c r="AW302">
        <v>2</v>
      </c>
      <c r="AX302">
        <v>1473418379</v>
      </c>
      <c r="AY302">
        <v>1</v>
      </c>
      <c r="AZ302">
        <v>0</v>
      </c>
      <c r="BA302">
        <v>399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0</v>
      </c>
      <c r="BI302">
        <v>0</v>
      </c>
      <c r="BJ302">
        <v>0</v>
      </c>
      <c r="BK302">
        <v>0</v>
      </c>
      <c r="BL302">
        <v>0</v>
      </c>
      <c r="BM302">
        <v>0</v>
      </c>
      <c r="BN302">
        <v>0</v>
      </c>
      <c r="BO302">
        <v>0</v>
      </c>
      <c r="BP302">
        <v>0</v>
      </c>
      <c r="BQ302">
        <v>0</v>
      </c>
      <c r="BR302">
        <v>0</v>
      </c>
      <c r="BS302">
        <v>0</v>
      </c>
      <c r="BT302">
        <v>0</v>
      </c>
      <c r="BU302">
        <v>0</v>
      </c>
      <c r="BV302">
        <v>0</v>
      </c>
      <c r="BW302">
        <v>0</v>
      </c>
      <c r="CV302">
        <v>0</v>
      </c>
      <c r="CW302">
        <v>0</v>
      </c>
      <c r="CX302">
        <f>ROUND(Y302*Source!I193,9)</f>
        <v>1.1000000000000001E-3</v>
      </c>
      <c r="CY302">
        <f t="shared" si="124"/>
        <v>370783.55</v>
      </c>
      <c r="CZ302">
        <f t="shared" si="125"/>
        <v>370783.55</v>
      </c>
      <c r="DA302">
        <f t="shared" si="126"/>
        <v>1</v>
      </c>
      <c r="DB302">
        <f t="shared" si="122"/>
        <v>407.86</v>
      </c>
      <c r="DC302">
        <f t="shared" si="123"/>
        <v>0</v>
      </c>
      <c r="DD302" t="s">
        <v>3</v>
      </c>
      <c r="DE302" t="s">
        <v>3</v>
      </c>
      <c r="DF302">
        <f t="shared" si="104"/>
        <v>407.86</v>
      </c>
      <c r="DG302">
        <f t="shared" si="105"/>
        <v>0</v>
      </c>
      <c r="DH302">
        <f t="shared" si="106"/>
        <v>0</v>
      </c>
      <c r="DI302">
        <f t="shared" si="107"/>
        <v>0</v>
      </c>
      <c r="DJ302">
        <f t="shared" si="127"/>
        <v>407.86</v>
      </c>
      <c r="DK302">
        <v>0</v>
      </c>
      <c r="DL302" t="s">
        <v>3</v>
      </c>
      <c r="DM302">
        <v>0</v>
      </c>
      <c r="DN302" t="s">
        <v>3</v>
      </c>
      <c r="DO302">
        <v>0</v>
      </c>
    </row>
    <row r="303" spans="1:119" x14ac:dyDescent="0.2">
      <c r="A303">
        <f>ROW(Source!A193)</f>
        <v>193</v>
      </c>
      <c r="B303">
        <v>1473083510</v>
      </c>
      <c r="C303">
        <v>1473084549</v>
      </c>
      <c r="D303">
        <v>1441838759</v>
      </c>
      <c r="E303">
        <v>1</v>
      </c>
      <c r="F303">
        <v>1</v>
      </c>
      <c r="G303">
        <v>15514512</v>
      </c>
      <c r="H303">
        <v>3</v>
      </c>
      <c r="I303" t="s">
        <v>495</v>
      </c>
      <c r="J303" t="s">
        <v>496</v>
      </c>
      <c r="K303" t="s">
        <v>497</v>
      </c>
      <c r="L303">
        <v>1348</v>
      </c>
      <c r="N303">
        <v>1009</v>
      </c>
      <c r="O303" t="s">
        <v>485</v>
      </c>
      <c r="P303" t="s">
        <v>485</v>
      </c>
      <c r="Q303">
        <v>1000</v>
      </c>
      <c r="W303">
        <v>0</v>
      </c>
      <c r="X303">
        <v>-1635103781</v>
      </c>
      <c r="Y303">
        <f t="shared" si="121"/>
        <v>1.8E-3</v>
      </c>
      <c r="AA303">
        <v>1590701.16</v>
      </c>
      <c r="AB303">
        <v>0</v>
      </c>
      <c r="AC303">
        <v>0</v>
      </c>
      <c r="AD303">
        <v>0</v>
      </c>
      <c r="AE303">
        <v>1590701.16</v>
      </c>
      <c r="AF303">
        <v>0</v>
      </c>
      <c r="AG303">
        <v>0</v>
      </c>
      <c r="AH303">
        <v>0</v>
      </c>
      <c r="AI303">
        <v>1</v>
      </c>
      <c r="AJ303">
        <v>1</v>
      </c>
      <c r="AK303">
        <v>1</v>
      </c>
      <c r="AL303">
        <v>1</v>
      </c>
      <c r="AM303">
        <v>-2</v>
      </c>
      <c r="AN303">
        <v>0</v>
      </c>
      <c r="AO303">
        <v>1</v>
      </c>
      <c r="AP303">
        <v>1</v>
      </c>
      <c r="AQ303">
        <v>0</v>
      </c>
      <c r="AR303">
        <v>0</v>
      </c>
      <c r="AS303" t="s">
        <v>3</v>
      </c>
      <c r="AT303">
        <v>1.8E-3</v>
      </c>
      <c r="AU303" t="s">
        <v>3</v>
      </c>
      <c r="AV303">
        <v>0</v>
      </c>
      <c r="AW303">
        <v>2</v>
      </c>
      <c r="AX303">
        <v>1473418380</v>
      </c>
      <c r="AY303">
        <v>1</v>
      </c>
      <c r="AZ303">
        <v>0</v>
      </c>
      <c r="BA303">
        <v>400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0</v>
      </c>
      <c r="BI303">
        <v>0</v>
      </c>
      <c r="BJ303">
        <v>0</v>
      </c>
      <c r="BK303">
        <v>0</v>
      </c>
      <c r="BL303">
        <v>0</v>
      </c>
      <c r="BM303">
        <v>0</v>
      </c>
      <c r="BN303">
        <v>0</v>
      </c>
      <c r="BO303">
        <v>0</v>
      </c>
      <c r="BP303">
        <v>0</v>
      </c>
      <c r="BQ303">
        <v>0</v>
      </c>
      <c r="BR303">
        <v>0</v>
      </c>
      <c r="BS303">
        <v>0</v>
      </c>
      <c r="BT303">
        <v>0</v>
      </c>
      <c r="BU303">
        <v>0</v>
      </c>
      <c r="BV303">
        <v>0</v>
      </c>
      <c r="BW303">
        <v>0</v>
      </c>
      <c r="CV303">
        <v>0</v>
      </c>
      <c r="CW303">
        <v>0</v>
      </c>
      <c r="CX303">
        <f>ROUND(Y303*Source!I193,9)</f>
        <v>1.8E-3</v>
      </c>
      <c r="CY303">
        <f t="shared" si="124"/>
        <v>1590701.16</v>
      </c>
      <c r="CZ303">
        <f t="shared" si="125"/>
        <v>1590701.16</v>
      </c>
      <c r="DA303">
        <f t="shared" si="126"/>
        <v>1</v>
      </c>
      <c r="DB303">
        <f t="shared" si="122"/>
        <v>2863.26</v>
      </c>
      <c r="DC303">
        <f t="shared" si="123"/>
        <v>0</v>
      </c>
      <c r="DD303" t="s">
        <v>3</v>
      </c>
      <c r="DE303" t="s">
        <v>3</v>
      </c>
      <c r="DF303">
        <f t="shared" si="104"/>
        <v>2863.26</v>
      </c>
      <c r="DG303">
        <f t="shared" si="105"/>
        <v>0</v>
      </c>
      <c r="DH303">
        <f t="shared" si="106"/>
        <v>0</v>
      </c>
      <c r="DI303">
        <f t="shared" si="107"/>
        <v>0</v>
      </c>
      <c r="DJ303">
        <f t="shared" si="127"/>
        <v>2863.26</v>
      </c>
      <c r="DK303">
        <v>0</v>
      </c>
      <c r="DL303" t="s">
        <v>3</v>
      </c>
      <c r="DM303">
        <v>0</v>
      </c>
      <c r="DN303" t="s">
        <v>3</v>
      </c>
      <c r="DO303">
        <v>0</v>
      </c>
    </row>
    <row r="304" spans="1:119" x14ac:dyDescent="0.2">
      <c r="A304">
        <f>ROW(Source!A193)</f>
        <v>193</v>
      </c>
      <c r="B304">
        <v>1473083510</v>
      </c>
      <c r="C304">
        <v>1473084549</v>
      </c>
      <c r="D304">
        <v>1441834635</v>
      </c>
      <c r="E304">
        <v>1</v>
      </c>
      <c r="F304">
        <v>1</v>
      </c>
      <c r="G304">
        <v>15514512</v>
      </c>
      <c r="H304">
        <v>3</v>
      </c>
      <c r="I304" t="s">
        <v>498</v>
      </c>
      <c r="J304" t="s">
        <v>499</v>
      </c>
      <c r="K304" t="s">
        <v>500</v>
      </c>
      <c r="L304">
        <v>1339</v>
      </c>
      <c r="N304">
        <v>1007</v>
      </c>
      <c r="O304" t="s">
        <v>105</v>
      </c>
      <c r="P304" t="s">
        <v>105</v>
      </c>
      <c r="Q304">
        <v>1</v>
      </c>
      <c r="W304">
        <v>0</v>
      </c>
      <c r="X304">
        <v>-389859187</v>
      </c>
      <c r="Y304">
        <f t="shared" si="121"/>
        <v>2.4</v>
      </c>
      <c r="AA304">
        <v>103.4</v>
      </c>
      <c r="AB304">
        <v>0</v>
      </c>
      <c r="AC304">
        <v>0</v>
      </c>
      <c r="AD304">
        <v>0</v>
      </c>
      <c r="AE304">
        <v>103.4</v>
      </c>
      <c r="AF304">
        <v>0</v>
      </c>
      <c r="AG304">
        <v>0</v>
      </c>
      <c r="AH304">
        <v>0</v>
      </c>
      <c r="AI304">
        <v>1</v>
      </c>
      <c r="AJ304">
        <v>1</v>
      </c>
      <c r="AK304">
        <v>1</v>
      </c>
      <c r="AL304">
        <v>1</v>
      </c>
      <c r="AM304">
        <v>-2</v>
      </c>
      <c r="AN304">
        <v>0</v>
      </c>
      <c r="AO304">
        <v>1</v>
      </c>
      <c r="AP304">
        <v>1</v>
      </c>
      <c r="AQ304">
        <v>0</v>
      </c>
      <c r="AR304">
        <v>0</v>
      </c>
      <c r="AS304" t="s">
        <v>3</v>
      </c>
      <c r="AT304">
        <v>2.4</v>
      </c>
      <c r="AU304" t="s">
        <v>3</v>
      </c>
      <c r="AV304">
        <v>0</v>
      </c>
      <c r="AW304">
        <v>2</v>
      </c>
      <c r="AX304">
        <v>1473418381</v>
      </c>
      <c r="AY304">
        <v>1</v>
      </c>
      <c r="AZ304">
        <v>0</v>
      </c>
      <c r="BA304">
        <v>401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0</v>
      </c>
      <c r="BI304">
        <v>0</v>
      </c>
      <c r="BJ304">
        <v>0</v>
      </c>
      <c r="BK304">
        <v>0</v>
      </c>
      <c r="BL304">
        <v>0</v>
      </c>
      <c r="BM304">
        <v>0</v>
      </c>
      <c r="BN304">
        <v>0</v>
      </c>
      <c r="BO304">
        <v>0</v>
      </c>
      <c r="BP304">
        <v>0</v>
      </c>
      <c r="BQ304">
        <v>0</v>
      </c>
      <c r="BR304">
        <v>0</v>
      </c>
      <c r="BS304">
        <v>0</v>
      </c>
      <c r="BT304">
        <v>0</v>
      </c>
      <c r="BU304">
        <v>0</v>
      </c>
      <c r="BV304">
        <v>0</v>
      </c>
      <c r="BW304">
        <v>0</v>
      </c>
      <c r="CV304">
        <v>0</v>
      </c>
      <c r="CW304">
        <v>0</v>
      </c>
      <c r="CX304">
        <f>ROUND(Y304*Source!I193,9)</f>
        <v>2.4</v>
      </c>
      <c r="CY304">
        <f t="shared" si="124"/>
        <v>103.4</v>
      </c>
      <c r="CZ304">
        <f t="shared" si="125"/>
        <v>103.4</v>
      </c>
      <c r="DA304">
        <f t="shared" si="126"/>
        <v>1</v>
      </c>
      <c r="DB304">
        <f t="shared" si="122"/>
        <v>248.16</v>
      </c>
      <c r="DC304">
        <f t="shared" si="123"/>
        <v>0</v>
      </c>
      <c r="DD304" t="s">
        <v>3</v>
      </c>
      <c r="DE304" t="s">
        <v>3</v>
      </c>
      <c r="DF304">
        <f t="shared" si="104"/>
        <v>248.16</v>
      </c>
      <c r="DG304">
        <f t="shared" si="105"/>
        <v>0</v>
      </c>
      <c r="DH304">
        <f t="shared" si="106"/>
        <v>0</v>
      </c>
      <c r="DI304">
        <f t="shared" si="107"/>
        <v>0</v>
      </c>
      <c r="DJ304">
        <f t="shared" si="127"/>
        <v>248.16</v>
      </c>
      <c r="DK304">
        <v>0</v>
      </c>
      <c r="DL304" t="s">
        <v>3</v>
      </c>
      <c r="DM304">
        <v>0</v>
      </c>
      <c r="DN304" t="s">
        <v>3</v>
      </c>
      <c r="DO304">
        <v>0</v>
      </c>
    </row>
    <row r="305" spans="1:119" x14ac:dyDescent="0.2">
      <c r="A305">
        <f>ROW(Source!A193)</f>
        <v>193</v>
      </c>
      <c r="B305">
        <v>1473083510</v>
      </c>
      <c r="C305">
        <v>1473084549</v>
      </c>
      <c r="D305">
        <v>1441834627</v>
      </c>
      <c r="E305">
        <v>1</v>
      </c>
      <c r="F305">
        <v>1</v>
      </c>
      <c r="G305">
        <v>15514512</v>
      </c>
      <c r="H305">
        <v>3</v>
      </c>
      <c r="I305" t="s">
        <v>501</v>
      </c>
      <c r="J305" t="s">
        <v>502</v>
      </c>
      <c r="K305" t="s">
        <v>503</v>
      </c>
      <c r="L305">
        <v>1339</v>
      </c>
      <c r="N305">
        <v>1007</v>
      </c>
      <c r="O305" t="s">
        <v>105</v>
      </c>
      <c r="P305" t="s">
        <v>105</v>
      </c>
      <c r="Q305">
        <v>1</v>
      </c>
      <c r="W305">
        <v>0</v>
      </c>
      <c r="X305">
        <v>709656040</v>
      </c>
      <c r="Y305">
        <f t="shared" si="121"/>
        <v>1.2</v>
      </c>
      <c r="AA305">
        <v>875.46</v>
      </c>
      <c r="AB305">
        <v>0</v>
      </c>
      <c r="AC305">
        <v>0</v>
      </c>
      <c r="AD305">
        <v>0</v>
      </c>
      <c r="AE305">
        <v>875.46</v>
      </c>
      <c r="AF305">
        <v>0</v>
      </c>
      <c r="AG305">
        <v>0</v>
      </c>
      <c r="AH305">
        <v>0</v>
      </c>
      <c r="AI305">
        <v>1</v>
      </c>
      <c r="AJ305">
        <v>1</v>
      </c>
      <c r="AK305">
        <v>1</v>
      </c>
      <c r="AL305">
        <v>1</v>
      </c>
      <c r="AM305">
        <v>-2</v>
      </c>
      <c r="AN305">
        <v>0</v>
      </c>
      <c r="AO305">
        <v>1</v>
      </c>
      <c r="AP305">
        <v>1</v>
      </c>
      <c r="AQ305">
        <v>0</v>
      </c>
      <c r="AR305">
        <v>0</v>
      </c>
      <c r="AS305" t="s">
        <v>3</v>
      </c>
      <c r="AT305">
        <v>1.2</v>
      </c>
      <c r="AU305" t="s">
        <v>3</v>
      </c>
      <c r="AV305">
        <v>0</v>
      </c>
      <c r="AW305">
        <v>2</v>
      </c>
      <c r="AX305">
        <v>1473418382</v>
      </c>
      <c r="AY305">
        <v>1</v>
      </c>
      <c r="AZ305">
        <v>0</v>
      </c>
      <c r="BA305">
        <v>402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0</v>
      </c>
      <c r="BI305">
        <v>0</v>
      </c>
      <c r="BJ305">
        <v>0</v>
      </c>
      <c r="BK305">
        <v>0</v>
      </c>
      <c r="BL305">
        <v>0</v>
      </c>
      <c r="BM305">
        <v>0</v>
      </c>
      <c r="BN305">
        <v>0</v>
      </c>
      <c r="BO305">
        <v>0</v>
      </c>
      <c r="BP305">
        <v>0</v>
      </c>
      <c r="BQ305">
        <v>0</v>
      </c>
      <c r="BR305">
        <v>0</v>
      </c>
      <c r="BS305">
        <v>0</v>
      </c>
      <c r="BT305">
        <v>0</v>
      </c>
      <c r="BU305">
        <v>0</v>
      </c>
      <c r="BV305">
        <v>0</v>
      </c>
      <c r="BW305">
        <v>0</v>
      </c>
      <c r="CV305">
        <v>0</v>
      </c>
      <c r="CW305">
        <v>0</v>
      </c>
      <c r="CX305">
        <f>ROUND(Y305*Source!I193,9)</f>
        <v>1.2</v>
      </c>
      <c r="CY305">
        <f t="shared" si="124"/>
        <v>875.46</v>
      </c>
      <c r="CZ305">
        <f t="shared" si="125"/>
        <v>875.46</v>
      </c>
      <c r="DA305">
        <f t="shared" si="126"/>
        <v>1</v>
      </c>
      <c r="DB305">
        <f t="shared" si="122"/>
        <v>1050.55</v>
      </c>
      <c r="DC305">
        <f t="shared" si="123"/>
        <v>0</v>
      </c>
      <c r="DD305" t="s">
        <v>3</v>
      </c>
      <c r="DE305" t="s">
        <v>3</v>
      </c>
      <c r="DF305">
        <f t="shared" si="104"/>
        <v>1050.55</v>
      </c>
      <c r="DG305">
        <f t="shared" si="105"/>
        <v>0</v>
      </c>
      <c r="DH305">
        <f t="shared" si="106"/>
        <v>0</v>
      </c>
      <c r="DI305">
        <f t="shared" si="107"/>
        <v>0</v>
      </c>
      <c r="DJ305">
        <f t="shared" si="127"/>
        <v>1050.55</v>
      </c>
      <c r="DK305">
        <v>0</v>
      </c>
      <c r="DL305" t="s">
        <v>3</v>
      </c>
      <c r="DM305">
        <v>0</v>
      </c>
      <c r="DN305" t="s">
        <v>3</v>
      </c>
      <c r="DO305">
        <v>0</v>
      </c>
    </row>
    <row r="306" spans="1:119" x14ac:dyDescent="0.2">
      <c r="A306">
        <f>ROW(Source!A193)</f>
        <v>193</v>
      </c>
      <c r="B306">
        <v>1473083510</v>
      </c>
      <c r="C306">
        <v>1473084549</v>
      </c>
      <c r="D306">
        <v>1441834671</v>
      </c>
      <c r="E306">
        <v>1</v>
      </c>
      <c r="F306">
        <v>1</v>
      </c>
      <c r="G306">
        <v>15514512</v>
      </c>
      <c r="H306">
        <v>3</v>
      </c>
      <c r="I306" t="s">
        <v>504</v>
      </c>
      <c r="J306" t="s">
        <v>505</v>
      </c>
      <c r="K306" t="s">
        <v>506</v>
      </c>
      <c r="L306">
        <v>1348</v>
      </c>
      <c r="N306">
        <v>1009</v>
      </c>
      <c r="O306" t="s">
        <v>485</v>
      </c>
      <c r="P306" t="s">
        <v>485</v>
      </c>
      <c r="Q306">
        <v>1000</v>
      </c>
      <c r="W306">
        <v>0</v>
      </c>
      <c r="X306">
        <v>-19071303</v>
      </c>
      <c r="Y306">
        <f t="shared" si="121"/>
        <v>1.6999999999999999E-3</v>
      </c>
      <c r="AA306">
        <v>184462.17</v>
      </c>
      <c r="AB306">
        <v>0</v>
      </c>
      <c r="AC306">
        <v>0</v>
      </c>
      <c r="AD306">
        <v>0</v>
      </c>
      <c r="AE306">
        <v>184462.17</v>
      </c>
      <c r="AF306">
        <v>0</v>
      </c>
      <c r="AG306">
        <v>0</v>
      </c>
      <c r="AH306">
        <v>0</v>
      </c>
      <c r="AI306">
        <v>1</v>
      </c>
      <c r="AJ306">
        <v>1</v>
      </c>
      <c r="AK306">
        <v>1</v>
      </c>
      <c r="AL306">
        <v>1</v>
      </c>
      <c r="AM306">
        <v>-2</v>
      </c>
      <c r="AN306">
        <v>0</v>
      </c>
      <c r="AO306">
        <v>1</v>
      </c>
      <c r="AP306">
        <v>1</v>
      </c>
      <c r="AQ306">
        <v>0</v>
      </c>
      <c r="AR306">
        <v>0</v>
      </c>
      <c r="AS306" t="s">
        <v>3</v>
      </c>
      <c r="AT306">
        <v>1.6999999999999999E-3</v>
      </c>
      <c r="AU306" t="s">
        <v>3</v>
      </c>
      <c r="AV306">
        <v>0</v>
      </c>
      <c r="AW306">
        <v>2</v>
      </c>
      <c r="AX306">
        <v>1473418383</v>
      </c>
      <c r="AY306">
        <v>1</v>
      </c>
      <c r="AZ306">
        <v>0</v>
      </c>
      <c r="BA306">
        <v>403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0</v>
      </c>
      <c r="BI306">
        <v>0</v>
      </c>
      <c r="BJ306">
        <v>0</v>
      </c>
      <c r="BK306">
        <v>0</v>
      </c>
      <c r="BL306">
        <v>0</v>
      </c>
      <c r="BM306">
        <v>0</v>
      </c>
      <c r="BN306">
        <v>0</v>
      </c>
      <c r="BO306">
        <v>0</v>
      </c>
      <c r="BP306">
        <v>0</v>
      </c>
      <c r="BQ306">
        <v>0</v>
      </c>
      <c r="BR306">
        <v>0</v>
      </c>
      <c r="BS306">
        <v>0</v>
      </c>
      <c r="BT306">
        <v>0</v>
      </c>
      <c r="BU306">
        <v>0</v>
      </c>
      <c r="BV306">
        <v>0</v>
      </c>
      <c r="BW306">
        <v>0</v>
      </c>
      <c r="CV306">
        <v>0</v>
      </c>
      <c r="CW306">
        <v>0</v>
      </c>
      <c r="CX306">
        <f>ROUND(Y306*Source!I193,9)</f>
        <v>1.6999999999999999E-3</v>
      </c>
      <c r="CY306">
        <f t="shared" si="124"/>
        <v>184462.17</v>
      </c>
      <c r="CZ306">
        <f t="shared" si="125"/>
        <v>184462.17</v>
      </c>
      <c r="DA306">
        <f t="shared" si="126"/>
        <v>1</v>
      </c>
      <c r="DB306">
        <f t="shared" si="122"/>
        <v>313.58999999999997</v>
      </c>
      <c r="DC306">
        <f t="shared" si="123"/>
        <v>0</v>
      </c>
      <c r="DD306" t="s">
        <v>3</v>
      </c>
      <c r="DE306" t="s">
        <v>3</v>
      </c>
      <c r="DF306">
        <f t="shared" si="104"/>
        <v>313.58999999999997</v>
      </c>
      <c r="DG306">
        <f t="shared" si="105"/>
        <v>0</v>
      </c>
      <c r="DH306">
        <f t="shared" si="106"/>
        <v>0</v>
      </c>
      <c r="DI306">
        <f t="shared" si="107"/>
        <v>0</v>
      </c>
      <c r="DJ306">
        <f t="shared" si="127"/>
        <v>313.58999999999997</v>
      </c>
      <c r="DK306">
        <v>0</v>
      </c>
      <c r="DL306" t="s">
        <v>3</v>
      </c>
      <c r="DM306">
        <v>0</v>
      </c>
      <c r="DN306" t="s">
        <v>3</v>
      </c>
      <c r="DO306">
        <v>0</v>
      </c>
    </row>
    <row r="307" spans="1:119" x14ac:dyDescent="0.2">
      <c r="A307">
        <f>ROW(Source!A193)</f>
        <v>193</v>
      </c>
      <c r="B307">
        <v>1473083510</v>
      </c>
      <c r="C307">
        <v>1473084549</v>
      </c>
      <c r="D307">
        <v>1441834634</v>
      </c>
      <c r="E307">
        <v>1</v>
      </c>
      <c r="F307">
        <v>1</v>
      </c>
      <c r="G307">
        <v>15514512</v>
      </c>
      <c r="H307">
        <v>3</v>
      </c>
      <c r="I307" t="s">
        <v>507</v>
      </c>
      <c r="J307" t="s">
        <v>508</v>
      </c>
      <c r="K307" t="s">
        <v>509</v>
      </c>
      <c r="L307">
        <v>1348</v>
      </c>
      <c r="N307">
        <v>1009</v>
      </c>
      <c r="O307" t="s">
        <v>485</v>
      </c>
      <c r="P307" t="s">
        <v>485</v>
      </c>
      <c r="Q307">
        <v>1000</v>
      </c>
      <c r="W307">
        <v>0</v>
      </c>
      <c r="X307">
        <v>1869974630</v>
      </c>
      <c r="Y307">
        <f t="shared" si="121"/>
        <v>1E-3</v>
      </c>
      <c r="AA307">
        <v>88053.759999999995</v>
      </c>
      <c r="AB307">
        <v>0</v>
      </c>
      <c r="AC307">
        <v>0</v>
      </c>
      <c r="AD307">
        <v>0</v>
      </c>
      <c r="AE307">
        <v>88053.759999999995</v>
      </c>
      <c r="AF307">
        <v>0</v>
      </c>
      <c r="AG307">
        <v>0</v>
      </c>
      <c r="AH307">
        <v>0</v>
      </c>
      <c r="AI307">
        <v>1</v>
      </c>
      <c r="AJ307">
        <v>1</v>
      </c>
      <c r="AK307">
        <v>1</v>
      </c>
      <c r="AL307">
        <v>1</v>
      </c>
      <c r="AM307">
        <v>-2</v>
      </c>
      <c r="AN307">
        <v>0</v>
      </c>
      <c r="AO307">
        <v>1</v>
      </c>
      <c r="AP307">
        <v>1</v>
      </c>
      <c r="AQ307">
        <v>0</v>
      </c>
      <c r="AR307">
        <v>0</v>
      </c>
      <c r="AS307" t="s">
        <v>3</v>
      </c>
      <c r="AT307">
        <v>1E-3</v>
      </c>
      <c r="AU307" t="s">
        <v>3</v>
      </c>
      <c r="AV307">
        <v>0</v>
      </c>
      <c r="AW307">
        <v>2</v>
      </c>
      <c r="AX307">
        <v>1473418384</v>
      </c>
      <c r="AY307">
        <v>1</v>
      </c>
      <c r="AZ307">
        <v>0</v>
      </c>
      <c r="BA307">
        <v>404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0</v>
      </c>
      <c r="BI307">
        <v>0</v>
      </c>
      <c r="BJ307">
        <v>0</v>
      </c>
      <c r="BK307">
        <v>0</v>
      </c>
      <c r="BL307">
        <v>0</v>
      </c>
      <c r="BM307">
        <v>0</v>
      </c>
      <c r="BN307">
        <v>0</v>
      </c>
      <c r="BO307">
        <v>0</v>
      </c>
      <c r="BP307">
        <v>0</v>
      </c>
      <c r="BQ307">
        <v>0</v>
      </c>
      <c r="BR307">
        <v>0</v>
      </c>
      <c r="BS307">
        <v>0</v>
      </c>
      <c r="BT307">
        <v>0</v>
      </c>
      <c r="BU307">
        <v>0</v>
      </c>
      <c r="BV307">
        <v>0</v>
      </c>
      <c r="BW307">
        <v>0</v>
      </c>
      <c r="CV307">
        <v>0</v>
      </c>
      <c r="CW307">
        <v>0</v>
      </c>
      <c r="CX307">
        <f>ROUND(Y307*Source!I193,9)</f>
        <v>1E-3</v>
      </c>
      <c r="CY307">
        <f t="shared" si="124"/>
        <v>88053.759999999995</v>
      </c>
      <c r="CZ307">
        <f t="shared" si="125"/>
        <v>88053.759999999995</v>
      </c>
      <c r="DA307">
        <f t="shared" si="126"/>
        <v>1</v>
      </c>
      <c r="DB307">
        <f t="shared" si="122"/>
        <v>88.05</v>
      </c>
      <c r="DC307">
        <f t="shared" si="123"/>
        <v>0</v>
      </c>
      <c r="DD307" t="s">
        <v>3</v>
      </c>
      <c r="DE307" t="s">
        <v>3</v>
      </c>
      <c r="DF307">
        <f t="shared" si="104"/>
        <v>88.05</v>
      </c>
      <c r="DG307">
        <f t="shared" si="105"/>
        <v>0</v>
      </c>
      <c r="DH307">
        <f t="shared" si="106"/>
        <v>0</v>
      </c>
      <c r="DI307">
        <f t="shared" si="107"/>
        <v>0</v>
      </c>
      <c r="DJ307">
        <f t="shared" si="127"/>
        <v>88.05</v>
      </c>
      <c r="DK307">
        <v>0</v>
      </c>
      <c r="DL307" t="s">
        <v>3</v>
      </c>
      <c r="DM307">
        <v>0</v>
      </c>
      <c r="DN307" t="s">
        <v>3</v>
      </c>
      <c r="DO307">
        <v>0</v>
      </c>
    </row>
    <row r="308" spans="1:119" x14ac:dyDescent="0.2">
      <c r="A308">
        <f>ROW(Source!A193)</f>
        <v>193</v>
      </c>
      <c r="B308">
        <v>1473083510</v>
      </c>
      <c r="C308">
        <v>1473084549</v>
      </c>
      <c r="D308">
        <v>1441834836</v>
      </c>
      <c r="E308">
        <v>1</v>
      </c>
      <c r="F308">
        <v>1</v>
      </c>
      <c r="G308">
        <v>15514512</v>
      </c>
      <c r="H308">
        <v>3</v>
      </c>
      <c r="I308" t="s">
        <v>510</v>
      </c>
      <c r="J308" t="s">
        <v>511</v>
      </c>
      <c r="K308" t="s">
        <v>512</v>
      </c>
      <c r="L308">
        <v>1348</v>
      </c>
      <c r="N308">
        <v>1009</v>
      </c>
      <c r="O308" t="s">
        <v>485</v>
      </c>
      <c r="P308" t="s">
        <v>485</v>
      </c>
      <c r="Q308">
        <v>1000</v>
      </c>
      <c r="W308">
        <v>0</v>
      </c>
      <c r="X308">
        <v>1434651514</v>
      </c>
      <c r="Y308">
        <f t="shared" si="121"/>
        <v>7.4799999999999997E-3</v>
      </c>
      <c r="AA308">
        <v>93194.67</v>
      </c>
      <c r="AB308">
        <v>0</v>
      </c>
      <c r="AC308">
        <v>0</v>
      </c>
      <c r="AD308">
        <v>0</v>
      </c>
      <c r="AE308">
        <v>93194.67</v>
      </c>
      <c r="AF308">
        <v>0</v>
      </c>
      <c r="AG308">
        <v>0</v>
      </c>
      <c r="AH308">
        <v>0</v>
      </c>
      <c r="AI308">
        <v>1</v>
      </c>
      <c r="AJ308">
        <v>1</v>
      </c>
      <c r="AK308">
        <v>1</v>
      </c>
      <c r="AL308">
        <v>1</v>
      </c>
      <c r="AM308">
        <v>-2</v>
      </c>
      <c r="AN308">
        <v>0</v>
      </c>
      <c r="AO308">
        <v>1</v>
      </c>
      <c r="AP308">
        <v>1</v>
      </c>
      <c r="AQ308">
        <v>0</v>
      </c>
      <c r="AR308">
        <v>0</v>
      </c>
      <c r="AS308" t="s">
        <v>3</v>
      </c>
      <c r="AT308">
        <v>7.4799999999999997E-3</v>
      </c>
      <c r="AU308" t="s">
        <v>3</v>
      </c>
      <c r="AV308">
        <v>0</v>
      </c>
      <c r="AW308">
        <v>2</v>
      </c>
      <c r="AX308">
        <v>1473418385</v>
      </c>
      <c r="AY308">
        <v>1</v>
      </c>
      <c r="AZ308">
        <v>0</v>
      </c>
      <c r="BA308">
        <v>405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0</v>
      </c>
      <c r="BI308">
        <v>0</v>
      </c>
      <c r="BJ308">
        <v>0</v>
      </c>
      <c r="BK308">
        <v>0</v>
      </c>
      <c r="BL308">
        <v>0</v>
      </c>
      <c r="BM308">
        <v>0</v>
      </c>
      <c r="BN308">
        <v>0</v>
      </c>
      <c r="BO308">
        <v>0</v>
      </c>
      <c r="BP308">
        <v>0</v>
      </c>
      <c r="BQ308">
        <v>0</v>
      </c>
      <c r="BR308">
        <v>0</v>
      </c>
      <c r="BS308">
        <v>0</v>
      </c>
      <c r="BT308">
        <v>0</v>
      </c>
      <c r="BU308">
        <v>0</v>
      </c>
      <c r="BV308">
        <v>0</v>
      </c>
      <c r="BW308">
        <v>0</v>
      </c>
      <c r="CV308">
        <v>0</v>
      </c>
      <c r="CW308">
        <v>0</v>
      </c>
      <c r="CX308">
        <f>ROUND(Y308*Source!I193,9)</f>
        <v>7.4799999999999997E-3</v>
      </c>
      <c r="CY308">
        <f t="shared" si="124"/>
        <v>93194.67</v>
      </c>
      <c r="CZ308">
        <f t="shared" si="125"/>
        <v>93194.67</v>
      </c>
      <c r="DA308">
        <f t="shared" si="126"/>
        <v>1</v>
      </c>
      <c r="DB308">
        <f t="shared" si="122"/>
        <v>697.1</v>
      </c>
      <c r="DC308">
        <f t="shared" si="123"/>
        <v>0</v>
      </c>
      <c r="DD308" t="s">
        <v>3</v>
      </c>
      <c r="DE308" t="s">
        <v>3</v>
      </c>
      <c r="DF308">
        <f t="shared" si="104"/>
        <v>697.1</v>
      </c>
      <c r="DG308">
        <f t="shared" si="105"/>
        <v>0</v>
      </c>
      <c r="DH308">
        <f t="shared" si="106"/>
        <v>0</v>
      </c>
      <c r="DI308">
        <f t="shared" si="107"/>
        <v>0</v>
      </c>
      <c r="DJ308">
        <f t="shared" si="127"/>
        <v>697.1</v>
      </c>
      <c r="DK308">
        <v>0</v>
      </c>
      <c r="DL308" t="s">
        <v>3</v>
      </c>
      <c r="DM308">
        <v>0</v>
      </c>
      <c r="DN308" t="s">
        <v>3</v>
      </c>
      <c r="DO308">
        <v>0</v>
      </c>
    </row>
    <row r="309" spans="1:119" x14ac:dyDescent="0.2">
      <c r="A309">
        <f>ROW(Source!A193)</f>
        <v>193</v>
      </c>
      <c r="B309">
        <v>1473083510</v>
      </c>
      <c r="C309">
        <v>1473084549</v>
      </c>
      <c r="D309">
        <v>1441834853</v>
      </c>
      <c r="E309">
        <v>1</v>
      </c>
      <c r="F309">
        <v>1</v>
      </c>
      <c r="G309">
        <v>15514512</v>
      </c>
      <c r="H309">
        <v>3</v>
      </c>
      <c r="I309" t="s">
        <v>513</v>
      </c>
      <c r="J309" t="s">
        <v>514</v>
      </c>
      <c r="K309" t="s">
        <v>515</v>
      </c>
      <c r="L309">
        <v>1348</v>
      </c>
      <c r="N309">
        <v>1009</v>
      </c>
      <c r="O309" t="s">
        <v>485</v>
      </c>
      <c r="P309" t="s">
        <v>485</v>
      </c>
      <c r="Q309">
        <v>1000</v>
      </c>
      <c r="W309">
        <v>0</v>
      </c>
      <c r="X309">
        <v>-1847698748</v>
      </c>
      <c r="Y309">
        <f t="shared" si="121"/>
        <v>2.8E-3</v>
      </c>
      <c r="AA309">
        <v>78065.73</v>
      </c>
      <c r="AB309">
        <v>0</v>
      </c>
      <c r="AC309">
        <v>0</v>
      </c>
      <c r="AD309">
        <v>0</v>
      </c>
      <c r="AE309">
        <v>78065.73</v>
      </c>
      <c r="AF309">
        <v>0</v>
      </c>
      <c r="AG309">
        <v>0</v>
      </c>
      <c r="AH309">
        <v>0</v>
      </c>
      <c r="AI309">
        <v>1</v>
      </c>
      <c r="AJ309">
        <v>1</v>
      </c>
      <c r="AK309">
        <v>1</v>
      </c>
      <c r="AL309">
        <v>1</v>
      </c>
      <c r="AM309">
        <v>-2</v>
      </c>
      <c r="AN309">
        <v>0</v>
      </c>
      <c r="AO309">
        <v>1</v>
      </c>
      <c r="AP309">
        <v>1</v>
      </c>
      <c r="AQ309">
        <v>0</v>
      </c>
      <c r="AR309">
        <v>0</v>
      </c>
      <c r="AS309" t="s">
        <v>3</v>
      </c>
      <c r="AT309">
        <v>2.8E-3</v>
      </c>
      <c r="AU309" t="s">
        <v>3</v>
      </c>
      <c r="AV309">
        <v>0</v>
      </c>
      <c r="AW309">
        <v>2</v>
      </c>
      <c r="AX309">
        <v>1473418386</v>
      </c>
      <c r="AY309">
        <v>1</v>
      </c>
      <c r="AZ309">
        <v>0</v>
      </c>
      <c r="BA309">
        <v>406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0</v>
      </c>
      <c r="BI309">
        <v>0</v>
      </c>
      <c r="BJ309">
        <v>0</v>
      </c>
      <c r="BK309">
        <v>0</v>
      </c>
      <c r="BL309">
        <v>0</v>
      </c>
      <c r="BM309">
        <v>0</v>
      </c>
      <c r="BN309">
        <v>0</v>
      </c>
      <c r="BO309">
        <v>0</v>
      </c>
      <c r="BP309">
        <v>0</v>
      </c>
      <c r="BQ309">
        <v>0</v>
      </c>
      <c r="BR309">
        <v>0</v>
      </c>
      <c r="BS309">
        <v>0</v>
      </c>
      <c r="BT309">
        <v>0</v>
      </c>
      <c r="BU309">
        <v>0</v>
      </c>
      <c r="BV309">
        <v>0</v>
      </c>
      <c r="BW309">
        <v>0</v>
      </c>
      <c r="CV309">
        <v>0</v>
      </c>
      <c r="CW309">
        <v>0</v>
      </c>
      <c r="CX309">
        <f>ROUND(Y309*Source!I193,9)</f>
        <v>2.8E-3</v>
      </c>
      <c r="CY309">
        <f t="shared" si="124"/>
        <v>78065.73</v>
      </c>
      <c r="CZ309">
        <f t="shared" si="125"/>
        <v>78065.73</v>
      </c>
      <c r="DA309">
        <f t="shared" si="126"/>
        <v>1</v>
      </c>
      <c r="DB309">
        <f t="shared" si="122"/>
        <v>218.58</v>
      </c>
      <c r="DC309">
        <f t="shared" si="123"/>
        <v>0</v>
      </c>
      <c r="DD309" t="s">
        <v>3</v>
      </c>
      <c r="DE309" t="s">
        <v>3</v>
      </c>
      <c r="DF309">
        <f t="shared" si="104"/>
        <v>218.58</v>
      </c>
      <c r="DG309">
        <f t="shared" si="105"/>
        <v>0</v>
      </c>
      <c r="DH309">
        <f t="shared" si="106"/>
        <v>0</v>
      </c>
      <c r="DI309">
        <f t="shared" si="107"/>
        <v>0</v>
      </c>
      <c r="DJ309">
        <f t="shared" si="127"/>
        <v>218.58</v>
      </c>
      <c r="DK309">
        <v>0</v>
      </c>
      <c r="DL309" t="s">
        <v>3</v>
      </c>
      <c r="DM309">
        <v>0</v>
      </c>
      <c r="DN309" t="s">
        <v>3</v>
      </c>
      <c r="DO309">
        <v>0</v>
      </c>
    </row>
    <row r="310" spans="1:119" x14ac:dyDescent="0.2">
      <c r="A310">
        <f>ROW(Source!A193)</f>
        <v>193</v>
      </c>
      <c r="B310">
        <v>1473083510</v>
      </c>
      <c r="C310">
        <v>1473084549</v>
      </c>
      <c r="D310">
        <v>1441822273</v>
      </c>
      <c r="E310">
        <v>15514512</v>
      </c>
      <c r="F310">
        <v>1</v>
      </c>
      <c r="G310">
        <v>15514512</v>
      </c>
      <c r="H310">
        <v>3</v>
      </c>
      <c r="I310" t="s">
        <v>476</v>
      </c>
      <c r="J310" t="s">
        <v>3</v>
      </c>
      <c r="K310" t="s">
        <v>478</v>
      </c>
      <c r="L310">
        <v>1348</v>
      </c>
      <c r="N310">
        <v>1009</v>
      </c>
      <c r="O310" t="s">
        <v>485</v>
      </c>
      <c r="P310" t="s">
        <v>485</v>
      </c>
      <c r="Q310">
        <v>1000</v>
      </c>
      <c r="W310">
        <v>0</v>
      </c>
      <c r="X310">
        <v>-1698336702</v>
      </c>
      <c r="Y310">
        <f t="shared" si="121"/>
        <v>8.1999999999999998E-4</v>
      </c>
      <c r="AA310">
        <v>94640</v>
      </c>
      <c r="AB310">
        <v>0</v>
      </c>
      <c r="AC310">
        <v>0</v>
      </c>
      <c r="AD310">
        <v>0</v>
      </c>
      <c r="AE310">
        <v>94640</v>
      </c>
      <c r="AF310">
        <v>0</v>
      </c>
      <c r="AG310">
        <v>0</v>
      </c>
      <c r="AH310">
        <v>0</v>
      </c>
      <c r="AI310">
        <v>1</v>
      </c>
      <c r="AJ310">
        <v>1</v>
      </c>
      <c r="AK310">
        <v>1</v>
      </c>
      <c r="AL310">
        <v>1</v>
      </c>
      <c r="AM310">
        <v>-2</v>
      </c>
      <c r="AN310">
        <v>0</v>
      </c>
      <c r="AO310">
        <v>1</v>
      </c>
      <c r="AP310">
        <v>1</v>
      </c>
      <c r="AQ310">
        <v>0</v>
      </c>
      <c r="AR310">
        <v>0</v>
      </c>
      <c r="AS310" t="s">
        <v>3</v>
      </c>
      <c r="AT310">
        <v>8.1999999999999998E-4</v>
      </c>
      <c r="AU310" t="s">
        <v>3</v>
      </c>
      <c r="AV310">
        <v>0</v>
      </c>
      <c r="AW310">
        <v>2</v>
      </c>
      <c r="AX310">
        <v>1473418388</v>
      </c>
      <c r="AY310">
        <v>1</v>
      </c>
      <c r="AZ310">
        <v>0</v>
      </c>
      <c r="BA310">
        <v>407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0</v>
      </c>
      <c r="BI310">
        <v>0</v>
      </c>
      <c r="BJ310">
        <v>0</v>
      </c>
      <c r="BK310">
        <v>0</v>
      </c>
      <c r="BL310">
        <v>0</v>
      </c>
      <c r="BM310">
        <v>0</v>
      </c>
      <c r="BN310">
        <v>0</v>
      </c>
      <c r="BO310">
        <v>0</v>
      </c>
      <c r="BP310">
        <v>0</v>
      </c>
      <c r="BQ310">
        <v>0</v>
      </c>
      <c r="BR310">
        <v>0</v>
      </c>
      <c r="BS310">
        <v>0</v>
      </c>
      <c r="BT310">
        <v>0</v>
      </c>
      <c r="BU310">
        <v>0</v>
      </c>
      <c r="BV310">
        <v>0</v>
      </c>
      <c r="BW310">
        <v>0</v>
      </c>
      <c r="CV310">
        <v>0</v>
      </c>
      <c r="CW310">
        <v>0</v>
      </c>
      <c r="CX310">
        <f>ROUND(Y310*Source!I193,9)</f>
        <v>8.1999999999999998E-4</v>
      </c>
      <c r="CY310">
        <f t="shared" si="124"/>
        <v>94640</v>
      </c>
      <c r="CZ310">
        <f t="shared" si="125"/>
        <v>94640</v>
      </c>
      <c r="DA310">
        <f t="shared" si="126"/>
        <v>1</v>
      </c>
      <c r="DB310">
        <f t="shared" si="122"/>
        <v>77.599999999999994</v>
      </c>
      <c r="DC310">
        <f t="shared" si="123"/>
        <v>0</v>
      </c>
      <c r="DD310" t="s">
        <v>3</v>
      </c>
      <c r="DE310" t="s">
        <v>3</v>
      </c>
      <c r="DF310">
        <f t="shared" si="104"/>
        <v>77.599999999999994</v>
      </c>
      <c r="DG310">
        <f t="shared" si="105"/>
        <v>0</v>
      </c>
      <c r="DH310">
        <f t="shared" si="106"/>
        <v>0</v>
      </c>
      <c r="DI310">
        <f t="shared" si="107"/>
        <v>0</v>
      </c>
      <c r="DJ310">
        <f t="shared" si="127"/>
        <v>77.599999999999994</v>
      </c>
      <c r="DK310">
        <v>0</v>
      </c>
      <c r="DL310" t="s">
        <v>3</v>
      </c>
      <c r="DM310">
        <v>0</v>
      </c>
      <c r="DN310" t="s">
        <v>3</v>
      </c>
      <c r="DO310">
        <v>0</v>
      </c>
    </row>
    <row r="311" spans="1:119" x14ac:dyDescent="0.2">
      <c r="A311">
        <f>ROW(Source!A193)</f>
        <v>193</v>
      </c>
      <c r="B311">
        <v>1473083510</v>
      </c>
      <c r="C311">
        <v>1473084549</v>
      </c>
      <c r="D311">
        <v>1441850453</v>
      </c>
      <c r="E311">
        <v>1</v>
      </c>
      <c r="F311">
        <v>1</v>
      </c>
      <c r="G311">
        <v>15514512</v>
      </c>
      <c r="H311">
        <v>3</v>
      </c>
      <c r="I311" t="s">
        <v>516</v>
      </c>
      <c r="J311" t="s">
        <v>517</v>
      </c>
      <c r="K311" t="s">
        <v>518</v>
      </c>
      <c r="L311">
        <v>1348</v>
      </c>
      <c r="N311">
        <v>1009</v>
      </c>
      <c r="O311" t="s">
        <v>485</v>
      </c>
      <c r="P311" t="s">
        <v>485</v>
      </c>
      <c r="Q311">
        <v>1000</v>
      </c>
      <c r="W311">
        <v>0</v>
      </c>
      <c r="X311">
        <v>-1449669889</v>
      </c>
      <c r="Y311">
        <f t="shared" si="121"/>
        <v>1.4E-3</v>
      </c>
      <c r="AA311">
        <v>178433.97</v>
      </c>
      <c r="AB311">
        <v>0</v>
      </c>
      <c r="AC311">
        <v>0</v>
      </c>
      <c r="AD311">
        <v>0</v>
      </c>
      <c r="AE311">
        <v>178433.97</v>
      </c>
      <c r="AF311">
        <v>0</v>
      </c>
      <c r="AG311">
        <v>0</v>
      </c>
      <c r="AH311">
        <v>0</v>
      </c>
      <c r="AI311">
        <v>1</v>
      </c>
      <c r="AJ311">
        <v>1</v>
      </c>
      <c r="AK311">
        <v>1</v>
      </c>
      <c r="AL311">
        <v>1</v>
      </c>
      <c r="AM311">
        <v>-2</v>
      </c>
      <c r="AN311">
        <v>0</v>
      </c>
      <c r="AO311">
        <v>1</v>
      </c>
      <c r="AP311">
        <v>1</v>
      </c>
      <c r="AQ311">
        <v>0</v>
      </c>
      <c r="AR311">
        <v>0</v>
      </c>
      <c r="AS311" t="s">
        <v>3</v>
      </c>
      <c r="AT311">
        <v>1.4E-3</v>
      </c>
      <c r="AU311" t="s">
        <v>3</v>
      </c>
      <c r="AV311">
        <v>0</v>
      </c>
      <c r="AW311">
        <v>2</v>
      </c>
      <c r="AX311">
        <v>1473418387</v>
      </c>
      <c r="AY311">
        <v>1</v>
      </c>
      <c r="AZ311">
        <v>0</v>
      </c>
      <c r="BA311">
        <v>408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0</v>
      </c>
      <c r="BI311">
        <v>0</v>
      </c>
      <c r="BJ311">
        <v>0</v>
      </c>
      <c r="BK311">
        <v>0</v>
      </c>
      <c r="BL311">
        <v>0</v>
      </c>
      <c r="BM311">
        <v>0</v>
      </c>
      <c r="BN311">
        <v>0</v>
      </c>
      <c r="BO311">
        <v>0</v>
      </c>
      <c r="BP311">
        <v>0</v>
      </c>
      <c r="BQ311">
        <v>0</v>
      </c>
      <c r="BR311">
        <v>0</v>
      </c>
      <c r="BS311">
        <v>0</v>
      </c>
      <c r="BT311">
        <v>0</v>
      </c>
      <c r="BU311">
        <v>0</v>
      </c>
      <c r="BV311">
        <v>0</v>
      </c>
      <c r="BW311">
        <v>0</v>
      </c>
      <c r="CV311">
        <v>0</v>
      </c>
      <c r="CW311">
        <v>0</v>
      </c>
      <c r="CX311">
        <f>ROUND(Y311*Source!I193,9)</f>
        <v>1.4E-3</v>
      </c>
      <c r="CY311">
        <f t="shared" si="124"/>
        <v>178433.97</v>
      </c>
      <c r="CZ311">
        <f t="shared" si="125"/>
        <v>178433.97</v>
      </c>
      <c r="DA311">
        <f t="shared" si="126"/>
        <v>1</v>
      </c>
      <c r="DB311">
        <f t="shared" si="122"/>
        <v>249.81</v>
      </c>
      <c r="DC311">
        <f t="shared" si="123"/>
        <v>0</v>
      </c>
      <c r="DD311" t="s">
        <v>3</v>
      </c>
      <c r="DE311" t="s">
        <v>3</v>
      </c>
      <c r="DF311">
        <f t="shared" si="104"/>
        <v>249.81</v>
      </c>
      <c r="DG311">
        <f t="shared" si="105"/>
        <v>0</v>
      </c>
      <c r="DH311">
        <f t="shared" si="106"/>
        <v>0</v>
      </c>
      <c r="DI311">
        <f t="shared" si="107"/>
        <v>0</v>
      </c>
      <c r="DJ311">
        <f t="shared" si="127"/>
        <v>249.81</v>
      </c>
      <c r="DK311">
        <v>0</v>
      </c>
      <c r="DL311" t="s">
        <v>3</v>
      </c>
      <c r="DM311">
        <v>0</v>
      </c>
      <c r="DN311" t="s">
        <v>3</v>
      </c>
      <c r="DO311">
        <v>0</v>
      </c>
    </row>
    <row r="312" spans="1:119" x14ac:dyDescent="0.2">
      <c r="A312">
        <f>ROW(Source!A194)</f>
        <v>194</v>
      </c>
      <c r="B312">
        <v>1473083510</v>
      </c>
      <c r="C312">
        <v>1473323531</v>
      </c>
      <c r="D312">
        <v>1441819193</v>
      </c>
      <c r="E312">
        <v>15514512</v>
      </c>
      <c r="F312">
        <v>1</v>
      </c>
      <c r="G312">
        <v>15514512</v>
      </c>
      <c r="H312">
        <v>1</v>
      </c>
      <c r="I312" t="s">
        <v>457</v>
      </c>
      <c r="J312" t="s">
        <v>3</v>
      </c>
      <c r="K312" t="s">
        <v>458</v>
      </c>
      <c r="L312">
        <v>1191</v>
      </c>
      <c r="N312">
        <v>1013</v>
      </c>
      <c r="O312" t="s">
        <v>459</v>
      </c>
      <c r="P312" t="s">
        <v>459</v>
      </c>
      <c r="Q312">
        <v>1</v>
      </c>
      <c r="W312">
        <v>0</v>
      </c>
      <c r="X312">
        <v>476480486</v>
      </c>
      <c r="Y312">
        <f t="shared" ref="Y312:Y317" si="128">(AT312*2)</f>
        <v>10.08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1</v>
      </c>
      <c r="AJ312">
        <v>1</v>
      </c>
      <c r="AK312">
        <v>1</v>
      </c>
      <c r="AL312">
        <v>1</v>
      </c>
      <c r="AM312">
        <v>-2</v>
      </c>
      <c r="AN312">
        <v>0</v>
      </c>
      <c r="AO312">
        <v>1</v>
      </c>
      <c r="AP312">
        <v>1</v>
      </c>
      <c r="AQ312">
        <v>0</v>
      </c>
      <c r="AR312">
        <v>0</v>
      </c>
      <c r="AS312" t="s">
        <v>3</v>
      </c>
      <c r="AT312">
        <v>5.04</v>
      </c>
      <c r="AU312" t="s">
        <v>228</v>
      </c>
      <c r="AV312">
        <v>1</v>
      </c>
      <c r="AW312">
        <v>2</v>
      </c>
      <c r="AX312">
        <v>1473418389</v>
      </c>
      <c r="AY312">
        <v>1</v>
      </c>
      <c r="AZ312">
        <v>0</v>
      </c>
      <c r="BA312">
        <v>409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0</v>
      </c>
      <c r="BI312">
        <v>0</v>
      </c>
      <c r="BJ312">
        <v>0</v>
      </c>
      <c r="BK312">
        <v>0</v>
      </c>
      <c r="BL312">
        <v>0</v>
      </c>
      <c r="BM312">
        <v>0</v>
      </c>
      <c r="BN312">
        <v>0</v>
      </c>
      <c r="BO312">
        <v>0</v>
      </c>
      <c r="BP312">
        <v>0</v>
      </c>
      <c r="BQ312">
        <v>0</v>
      </c>
      <c r="BR312">
        <v>0</v>
      </c>
      <c r="BS312">
        <v>0</v>
      </c>
      <c r="BT312">
        <v>0</v>
      </c>
      <c r="BU312">
        <v>0</v>
      </c>
      <c r="BV312">
        <v>0</v>
      </c>
      <c r="BW312">
        <v>0</v>
      </c>
      <c r="CU312">
        <f>ROUND(AT312*Source!I194*AH312*AL312,2)</f>
        <v>0</v>
      </c>
      <c r="CV312">
        <f>ROUND(Y312*Source!I194,9)</f>
        <v>10.08</v>
      </c>
      <c r="CW312">
        <v>0</v>
      </c>
      <c r="CX312">
        <f>ROUND(Y312*Source!I194,9)</f>
        <v>10.08</v>
      </c>
      <c r="CY312">
        <f>AD312</f>
        <v>0</v>
      </c>
      <c r="CZ312">
        <f>AH312</f>
        <v>0</v>
      </c>
      <c r="DA312">
        <f>AL312</f>
        <v>1</v>
      </c>
      <c r="DB312">
        <f t="shared" ref="DB312:DB317" si="129">ROUND((ROUND(AT312*CZ312,2)*2),6)</f>
        <v>0</v>
      </c>
      <c r="DC312">
        <f t="shared" ref="DC312:DC317" si="130">ROUND((ROUND(AT312*AG312,2)*2),6)</f>
        <v>0</v>
      </c>
      <c r="DD312" t="s">
        <v>3</v>
      </c>
      <c r="DE312" t="s">
        <v>3</v>
      </c>
      <c r="DF312">
        <f t="shared" si="104"/>
        <v>0</v>
      </c>
      <c r="DG312">
        <f t="shared" si="105"/>
        <v>0</v>
      </c>
      <c r="DH312">
        <f t="shared" si="106"/>
        <v>0</v>
      </c>
      <c r="DI312">
        <f t="shared" si="107"/>
        <v>0</v>
      </c>
      <c r="DJ312">
        <f>DI312</f>
        <v>0</v>
      </c>
      <c r="DK312">
        <v>0</v>
      </c>
      <c r="DL312" t="s">
        <v>3</v>
      </c>
      <c r="DM312">
        <v>0</v>
      </c>
      <c r="DN312" t="s">
        <v>3</v>
      </c>
      <c r="DO312">
        <v>0</v>
      </c>
    </row>
    <row r="313" spans="1:119" x14ac:dyDescent="0.2">
      <c r="A313">
        <f>ROW(Source!A194)</f>
        <v>194</v>
      </c>
      <c r="B313">
        <v>1473083510</v>
      </c>
      <c r="C313">
        <v>1473323531</v>
      </c>
      <c r="D313">
        <v>1441833954</v>
      </c>
      <c r="E313">
        <v>1</v>
      </c>
      <c r="F313">
        <v>1</v>
      </c>
      <c r="G313">
        <v>15514512</v>
      </c>
      <c r="H313">
        <v>2</v>
      </c>
      <c r="I313" t="s">
        <v>519</v>
      </c>
      <c r="J313" t="s">
        <v>520</v>
      </c>
      <c r="K313" t="s">
        <v>521</v>
      </c>
      <c r="L313">
        <v>1368</v>
      </c>
      <c r="N313">
        <v>1011</v>
      </c>
      <c r="O313" t="s">
        <v>463</v>
      </c>
      <c r="P313" t="s">
        <v>463</v>
      </c>
      <c r="Q313">
        <v>1</v>
      </c>
      <c r="W313">
        <v>0</v>
      </c>
      <c r="X313">
        <v>-1438587603</v>
      </c>
      <c r="Y313">
        <f t="shared" si="128"/>
        <v>0.18</v>
      </c>
      <c r="AA313">
        <v>0</v>
      </c>
      <c r="AB313">
        <v>59.51</v>
      </c>
      <c r="AC313">
        <v>0.82</v>
      </c>
      <c r="AD313">
        <v>0</v>
      </c>
      <c r="AE313">
        <v>0</v>
      </c>
      <c r="AF313">
        <v>59.51</v>
      </c>
      <c r="AG313">
        <v>0.82</v>
      </c>
      <c r="AH313">
        <v>0</v>
      </c>
      <c r="AI313">
        <v>1</v>
      </c>
      <c r="AJ313">
        <v>1</v>
      </c>
      <c r="AK313">
        <v>1</v>
      </c>
      <c r="AL313">
        <v>1</v>
      </c>
      <c r="AM313">
        <v>-2</v>
      </c>
      <c r="AN313">
        <v>0</v>
      </c>
      <c r="AO313">
        <v>1</v>
      </c>
      <c r="AP313">
        <v>1</v>
      </c>
      <c r="AQ313">
        <v>0</v>
      </c>
      <c r="AR313">
        <v>0</v>
      </c>
      <c r="AS313" t="s">
        <v>3</v>
      </c>
      <c r="AT313">
        <v>0.09</v>
      </c>
      <c r="AU313" t="s">
        <v>228</v>
      </c>
      <c r="AV313">
        <v>0</v>
      </c>
      <c r="AW313">
        <v>2</v>
      </c>
      <c r="AX313">
        <v>1473418390</v>
      </c>
      <c r="AY313">
        <v>1</v>
      </c>
      <c r="AZ313">
        <v>0</v>
      </c>
      <c r="BA313">
        <v>410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0</v>
      </c>
      <c r="BI313">
        <v>0</v>
      </c>
      <c r="BJ313">
        <v>0</v>
      </c>
      <c r="BK313">
        <v>0</v>
      </c>
      <c r="BL313">
        <v>0</v>
      </c>
      <c r="BM313">
        <v>0</v>
      </c>
      <c r="BN313">
        <v>0</v>
      </c>
      <c r="BO313">
        <v>0</v>
      </c>
      <c r="BP313">
        <v>0</v>
      </c>
      <c r="BQ313">
        <v>0</v>
      </c>
      <c r="BR313">
        <v>0</v>
      </c>
      <c r="BS313">
        <v>0</v>
      </c>
      <c r="BT313">
        <v>0</v>
      </c>
      <c r="BU313">
        <v>0</v>
      </c>
      <c r="BV313">
        <v>0</v>
      </c>
      <c r="BW313">
        <v>0</v>
      </c>
      <c r="CV313">
        <v>0</v>
      </c>
      <c r="CW313">
        <f>ROUND(Y313*Source!I194*DO313,9)</f>
        <v>0</v>
      </c>
      <c r="CX313">
        <f>ROUND(Y313*Source!I194,9)</f>
        <v>0.18</v>
      </c>
      <c r="CY313">
        <f>AB313</f>
        <v>59.51</v>
      </c>
      <c r="CZ313">
        <f>AF313</f>
        <v>59.51</v>
      </c>
      <c r="DA313">
        <f>AJ313</f>
        <v>1</v>
      </c>
      <c r="DB313">
        <f t="shared" si="129"/>
        <v>10.72</v>
      </c>
      <c r="DC313">
        <f t="shared" si="130"/>
        <v>0.14000000000000001</v>
      </c>
      <c r="DD313" t="s">
        <v>3</v>
      </c>
      <c r="DE313" t="s">
        <v>3</v>
      </c>
      <c r="DF313">
        <f t="shared" si="104"/>
        <v>0</v>
      </c>
      <c r="DG313">
        <f t="shared" si="105"/>
        <v>10.71</v>
      </c>
      <c r="DH313">
        <f t="shared" si="106"/>
        <v>0.15</v>
      </c>
      <c r="DI313">
        <f t="shared" si="107"/>
        <v>0</v>
      </c>
      <c r="DJ313">
        <f>DG313</f>
        <v>10.71</v>
      </c>
      <c r="DK313">
        <v>0</v>
      </c>
      <c r="DL313" t="s">
        <v>3</v>
      </c>
      <c r="DM313">
        <v>0</v>
      </c>
      <c r="DN313" t="s">
        <v>3</v>
      </c>
      <c r="DO313">
        <v>0</v>
      </c>
    </row>
    <row r="314" spans="1:119" x14ac:dyDescent="0.2">
      <c r="A314">
        <f>ROW(Source!A194)</f>
        <v>194</v>
      </c>
      <c r="B314">
        <v>1473083510</v>
      </c>
      <c r="C314">
        <v>1473323531</v>
      </c>
      <c r="D314">
        <v>1441836235</v>
      </c>
      <c r="E314">
        <v>1</v>
      </c>
      <c r="F314">
        <v>1</v>
      </c>
      <c r="G314">
        <v>15514512</v>
      </c>
      <c r="H314">
        <v>3</v>
      </c>
      <c r="I314" t="s">
        <v>464</v>
      </c>
      <c r="J314" t="s">
        <v>465</v>
      </c>
      <c r="K314" t="s">
        <v>466</v>
      </c>
      <c r="L314">
        <v>1346</v>
      </c>
      <c r="N314">
        <v>1009</v>
      </c>
      <c r="O314" t="s">
        <v>467</v>
      </c>
      <c r="P314" t="s">
        <v>467</v>
      </c>
      <c r="Q314">
        <v>1</v>
      </c>
      <c r="W314">
        <v>0</v>
      </c>
      <c r="X314">
        <v>-1595335418</v>
      </c>
      <c r="Y314">
        <f t="shared" si="128"/>
        <v>2.04</v>
      </c>
      <c r="AA314">
        <v>31.49</v>
      </c>
      <c r="AB314">
        <v>0</v>
      </c>
      <c r="AC314">
        <v>0</v>
      </c>
      <c r="AD314">
        <v>0</v>
      </c>
      <c r="AE314">
        <v>31.49</v>
      </c>
      <c r="AF314">
        <v>0</v>
      </c>
      <c r="AG314">
        <v>0</v>
      </c>
      <c r="AH314">
        <v>0</v>
      </c>
      <c r="AI314">
        <v>1</v>
      </c>
      <c r="AJ314">
        <v>1</v>
      </c>
      <c r="AK314">
        <v>1</v>
      </c>
      <c r="AL314">
        <v>1</v>
      </c>
      <c r="AM314">
        <v>-2</v>
      </c>
      <c r="AN314">
        <v>0</v>
      </c>
      <c r="AO314">
        <v>1</v>
      </c>
      <c r="AP314">
        <v>1</v>
      </c>
      <c r="AQ314">
        <v>0</v>
      </c>
      <c r="AR314">
        <v>0</v>
      </c>
      <c r="AS314" t="s">
        <v>3</v>
      </c>
      <c r="AT314">
        <v>1.02</v>
      </c>
      <c r="AU314" t="s">
        <v>228</v>
      </c>
      <c r="AV314">
        <v>0</v>
      </c>
      <c r="AW314">
        <v>2</v>
      </c>
      <c r="AX314">
        <v>1473418391</v>
      </c>
      <c r="AY314">
        <v>1</v>
      </c>
      <c r="AZ314">
        <v>0</v>
      </c>
      <c r="BA314">
        <v>411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0</v>
      </c>
      <c r="BI314">
        <v>0</v>
      </c>
      <c r="BJ314">
        <v>0</v>
      </c>
      <c r="BK314">
        <v>0</v>
      </c>
      <c r="BL314">
        <v>0</v>
      </c>
      <c r="BM314">
        <v>0</v>
      </c>
      <c r="BN314">
        <v>0</v>
      </c>
      <c r="BO314">
        <v>0</v>
      </c>
      <c r="BP314">
        <v>0</v>
      </c>
      <c r="BQ314">
        <v>0</v>
      </c>
      <c r="BR314">
        <v>0</v>
      </c>
      <c r="BS314">
        <v>0</v>
      </c>
      <c r="BT314">
        <v>0</v>
      </c>
      <c r="BU314">
        <v>0</v>
      </c>
      <c r="BV314">
        <v>0</v>
      </c>
      <c r="BW314">
        <v>0</v>
      </c>
      <c r="CV314">
        <v>0</v>
      </c>
      <c r="CW314">
        <v>0</v>
      </c>
      <c r="CX314">
        <f>ROUND(Y314*Source!I194,9)</f>
        <v>2.04</v>
      </c>
      <c r="CY314">
        <f>AA314</f>
        <v>31.49</v>
      </c>
      <c r="CZ314">
        <f>AE314</f>
        <v>31.49</v>
      </c>
      <c r="DA314">
        <f>AI314</f>
        <v>1</v>
      </c>
      <c r="DB314">
        <f t="shared" si="129"/>
        <v>64.239999999999995</v>
      </c>
      <c r="DC314">
        <f t="shared" si="130"/>
        <v>0</v>
      </c>
      <c r="DD314" t="s">
        <v>3</v>
      </c>
      <c r="DE314" t="s">
        <v>3</v>
      </c>
      <c r="DF314">
        <f t="shared" si="104"/>
        <v>64.239999999999995</v>
      </c>
      <c r="DG314">
        <f t="shared" si="105"/>
        <v>0</v>
      </c>
      <c r="DH314">
        <f t="shared" si="106"/>
        <v>0</v>
      </c>
      <c r="DI314">
        <f t="shared" si="107"/>
        <v>0</v>
      </c>
      <c r="DJ314">
        <f>DF314</f>
        <v>64.239999999999995</v>
      </c>
      <c r="DK314">
        <v>0</v>
      </c>
      <c r="DL314" t="s">
        <v>3</v>
      </c>
      <c r="DM314">
        <v>0</v>
      </c>
      <c r="DN314" t="s">
        <v>3</v>
      </c>
      <c r="DO314">
        <v>0</v>
      </c>
    </row>
    <row r="315" spans="1:119" x14ac:dyDescent="0.2">
      <c r="A315">
        <f>ROW(Source!A195)</f>
        <v>195</v>
      </c>
      <c r="B315">
        <v>1473083510</v>
      </c>
      <c r="C315">
        <v>1473323539</v>
      </c>
      <c r="D315">
        <v>1441819193</v>
      </c>
      <c r="E315">
        <v>15514512</v>
      </c>
      <c r="F315">
        <v>1</v>
      </c>
      <c r="G315">
        <v>15514512</v>
      </c>
      <c r="H315">
        <v>1</v>
      </c>
      <c r="I315" t="s">
        <v>457</v>
      </c>
      <c r="J315" t="s">
        <v>3</v>
      </c>
      <c r="K315" t="s">
        <v>458</v>
      </c>
      <c r="L315">
        <v>1191</v>
      </c>
      <c r="N315">
        <v>1013</v>
      </c>
      <c r="O315" t="s">
        <v>459</v>
      </c>
      <c r="P315" t="s">
        <v>459</v>
      </c>
      <c r="Q315">
        <v>1</v>
      </c>
      <c r="W315">
        <v>0</v>
      </c>
      <c r="X315">
        <v>476480486</v>
      </c>
      <c r="Y315">
        <f t="shared" si="128"/>
        <v>5.56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1</v>
      </c>
      <c r="AJ315">
        <v>1</v>
      </c>
      <c r="AK315">
        <v>1</v>
      </c>
      <c r="AL315">
        <v>1</v>
      </c>
      <c r="AM315">
        <v>-2</v>
      </c>
      <c r="AN315">
        <v>0</v>
      </c>
      <c r="AO315">
        <v>1</v>
      </c>
      <c r="AP315">
        <v>1</v>
      </c>
      <c r="AQ315">
        <v>0</v>
      </c>
      <c r="AR315">
        <v>0</v>
      </c>
      <c r="AS315" t="s">
        <v>3</v>
      </c>
      <c r="AT315">
        <v>2.78</v>
      </c>
      <c r="AU315" t="s">
        <v>228</v>
      </c>
      <c r="AV315">
        <v>1</v>
      </c>
      <c r="AW315">
        <v>2</v>
      </c>
      <c r="AX315">
        <v>1473418392</v>
      </c>
      <c r="AY315">
        <v>1</v>
      </c>
      <c r="AZ315">
        <v>0</v>
      </c>
      <c r="BA315">
        <v>412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0</v>
      </c>
      <c r="BI315">
        <v>0</v>
      </c>
      <c r="BJ315">
        <v>0</v>
      </c>
      <c r="BK315">
        <v>0</v>
      </c>
      <c r="BL315">
        <v>0</v>
      </c>
      <c r="BM315">
        <v>0</v>
      </c>
      <c r="BN315">
        <v>0</v>
      </c>
      <c r="BO315">
        <v>0</v>
      </c>
      <c r="BP315">
        <v>0</v>
      </c>
      <c r="BQ315">
        <v>0</v>
      </c>
      <c r="BR315">
        <v>0</v>
      </c>
      <c r="BS315">
        <v>0</v>
      </c>
      <c r="BT315">
        <v>0</v>
      </c>
      <c r="BU315">
        <v>0</v>
      </c>
      <c r="BV315">
        <v>0</v>
      </c>
      <c r="BW315">
        <v>0</v>
      </c>
      <c r="CU315">
        <f>ROUND(AT315*Source!I195*AH315*AL315,2)</f>
        <v>0</v>
      </c>
      <c r="CV315">
        <f>ROUND(Y315*Source!I195,9)</f>
        <v>5.56</v>
      </c>
      <c r="CW315">
        <v>0</v>
      </c>
      <c r="CX315">
        <f>ROUND(Y315*Source!I195,9)</f>
        <v>5.56</v>
      </c>
      <c r="CY315">
        <f>AD315</f>
        <v>0</v>
      </c>
      <c r="CZ315">
        <f>AH315</f>
        <v>0</v>
      </c>
      <c r="DA315">
        <f>AL315</f>
        <v>1</v>
      </c>
      <c r="DB315">
        <f t="shared" si="129"/>
        <v>0</v>
      </c>
      <c r="DC315">
        <f t="shared" si="130"/>
        <v>0</v>
      </c>
      <c r="DD315" t="s">
        <v>3</v>
      </c>
      <c r="DE315" t="s">
        <v>3</v>
      </c>
      <c r="DF315">
        <f t="shared" si="104"/>
        <v>0</v>
      </c>
      <c r="DG315">
        <f t="shared" si="105"/>
        <v>0</v>
      </c>
      <c r="DH315">
        <f t="shared" si="106"/>
        <v>0</v>
      </c>
      <c r="DI315">
        <f t="shared" si="107"/>
        <v>0</v>
      </c>
      <c r="DJ315">
        <f>DI315</f>
        <v>0</v>
      </c>
      <c r="DK315">
        <v>0</v>
      </c>
      <c r="DL315" t="s">
        <v>3</v>
      </c>
      <c r="DM315">
        <v>0</v>
      </c>
      <c r="DN315" t="s">
        <v>3</v>
      </c>
      <c r="DO315">
        <v>0</v>
      </c>
    </row>
    <row r="316" spans="1:119" x14ac:dyDescent="0.2">
      <c r="A316">
        <f>ROW(Source!A195)</f>
        <v>195</v>
      </c>
      <c r="B316">
        <v>1473083510</v>
      </c>
      <c r="C316">
        <v>1473323539</v>
      </c>
      <c r="D316">
        <v>1441833954</v>
      </c>
      <c r="E316">
        <v>1</v>
      </c>
      <c r="F316">
        <v>1</v>
      </c>
      <c r="G316">
        <v>15514512</v>
      </c>
      <c r="H316">
        <v>2</v>
      </c>
      <c r="I316" t="s">
        <v>519</v>
      </c>
      <c r="J316" t="s">
        <v>520</v>
      </c>
      <c r="K316" t="s">
        <v>521</v>
      </c>
      <c r="L316">
        <v>1368</v>
      </c>
      <c r="N316">
        <v>1011</v>
      </c>
      <c r="O316" t="s">
        <v>463</v>
      </c>
      <c r="P316" t="s">
        <v>463</v>
      </c>
      <c r="Q316">
        <v>1</v>
      </c>
      <c r="W316">
        <v>0</v>
      </c>
      <c r="X316">
        <v>-1438587603</v>
      </c>
      <c r="Y316">
        <f t="shared" si="128"/>
        <v>0.18</v>
      </c>
      <c r="AA316">
        <v>0</v>
      </c>
      <c r="AB316">
        <v>59.51</v>
      </c>
      <c r="AC316">
        <v>0.82</v>
      </c>
      <c r="AD316">
        <v>0</v>
      </c>
      <c r="AE316">
        <v>0</v>
      </c>
      <c r="AF316">
        <v>59.51</v>
      </c>
      <c r="AG316">
        <v>0.82</v>
      </c>
      <c r="AH316">
        <v>0</v>
      </c>
      <c r="AI316">
        <v>1</v>
      </c>
      <c r="AJ316">
        <v>1</v>
      </c>
      <c r="AK316">
        <v>1</v>
      </c>
      <c r="AL316">
        <v>1</v>
      </c>
      <c r="AM316">
        <v>-2</v>
      </c>
      <c r="AN316">
        <v>0</v>
      </c>
      <c r="AO316">
        <v>1</v>
      </c>
      <c r="AP316">
        <v>1</v>
      </c>
      <c r="AQ316">
        <v>0</v>
      </c>
      <c r="AR316">
        <v>0</v>
      </c>
      <c r="AS316" t="s">
        <v>3</v>
      </c>
      <c r="AT316">
        <v>0.09</v>
      </c>
      <c r="AU316" t="s">
        <v>228</v>
      </c>
      <c r="AV316">
        <v>0</v>
      </c>
      <c r="AW316">
        <v>2</v>
      </c>
      <c r="AX316">
        <v>1473418393</v>
      </c>
      <c r="AY316">
        <v>1</v>
      </c>
      <c r="AZ316">
        <v>0</v>
      </c>
      <c r="BA316">
        <v>413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0</v>
      </c>
      <c r="BI316">
        <v>0</v>
      </c>
      <c r="BJ316">
        <v>0</v>
      </c>
      <c r="BK316">
        <v>0</v>
      </c>
      <c r="BL316">
        <v>0</v>
      </c>
      <c r="BM316">
        <v>0</v>
      </c>
      <c r="BN316">
        <v>0</v>
      </c>
      <c r="BO316">
        <v>0</v>
      </c>
      <c r="BP316">
        <v>0</v>
      </c>
      <c r="BQ316">
        <v>0</v>
      </c>
      <c r="BR316">
        <v>0</v>
      </c>
      <c r="BS316">
        <v>0</v>
      </c>
      <c r="BT316">
        <v>0</v>
      </c>
      <c r="BU316">
        <v>0</v>
      </c>
      <c r="BV316">
        <v>0</v>
      </c>
      <c r="BW316">
        <v>0</v>
      </c>
      <c r="CV316">
        <v>0</v>
      </c>
      <c r="CW316">
        <f>ROUND(Y316*Source!I195*DO316,9)</f>
        <v>0</v>
      </c>
      <c r="CX316">
        <f>ROUND(Y316*Source!I195,9)</f>
        <v>0.18</v>
      </c>
      <c r="CY316">
        <f>AB316</f>
        <v>59.51</v>
      </c>
      <c r="CZ316">
        <f>AF316</f>
        <v>59.51</v>
      </c>
      <c r="DA316">
        <f>AJ316</f>
        <v>1</v>
      </c>
      <c r="DB316">
        <f t="shared" si="129"/>
        <v>10.72</v>
      </c>
      <c r="DC316">
        <f t="shared" si="130"/>
        <v>0.14000000000000001</v>
      </c>
      <c r="DD316" t="s">
        <v>3</v>
      </c>
      <c r="DE316" t="s">
        <v>3</v>
      </c>
      <c r="DF316">
        <f t="shared" si="104"/>
        <v>0</v>
      </c>
      <c r="DG316">
        <f t="shared" si="105"/>
        <v>10.71</v>
      </c>
      <c r="DH316">
        <f t="shared" si="106"/>
        <v>0.15</v>
      </c>
      <c r="DI316">
        <f t="shared" si="107"/>
        <v>0</v>
      </c>
      <c r="DJ316">
        <f>DG316</f>
        <v>10.71</v>
      </c>
      <c r="DK316">
        <v>0</v>
      </c>
      <c r="DL316" t="s">
        <v>3</v>
      </c>
      <c r="DM316">
        <v>0</v>
      </c>
      <c r="DN316" t="s">
        <v>3</v>
      </c>
      <c r="DO316">
        <v>0</v>
      </c>
    </row>
    <row r="317" spans="1:119" x14ac:dyDescent="0.2">
      <c r="A317">
        <f>ROW(Source!A195)</f>
        <v>195</v>
      </c>
      <c r="B317">
        <v>1473083510</v>
      </c>
      <c r="C317">
        <v>1473323539</v>
      </c>
      <c r="D317">
        <v>1441836235</v>
      </c>
      <c r="E317">
        <v>1</v>
      </c>
      <c r="F317">
        <v>1</v>
      </c>
      <c r="G317">
        <v>15514512</v>
      </c>
      <c r="H317">
        <v>3</v>
      </c>
      <c r="I317" t="s">
        <v>464</v>
      </c>
      <c r="J317" t="s">
        <v>465</v>
      </c>
      <c r="K317" t="s">
        <v>466</v>
      </c>
      <c r="L317">
        <v>1346</v>
      </c>
      <c r="N317">
        <v>1009</v>
      </c>
      <c r="O317" t="s">
        <v>467</v>
      </c>
      <c r="P317" t="s">
        <v>467</v>
      </c>
      <c r="Q317">
        <v>1</v>
      </c>
      <c r="W317">
        <v>0</v>
      </c>
      <c r="X317">
        <v>-1595335418</v>
      </c>
      <c r="Y317">
        <f t="shared" si="128"/>
        <v>0.1</v>
      </c>
      <c r="AA317">
        <v>31.49</v>
      </c>
      <c r="AB317">
        <v>0</v>
      </c>
      <c r="AC317">
        <v>0</v>
      </c>
      <c r="AD317">
        <v>0</v>
      </c>
      <c r="AE317">
        <v>31.49</v>
      </c>
      <c r="AF317">
        <v>0</v>
      </c>
      <c r="AG317">
        <v>0</v>
      </c>
      <c r="AH317">
        <v>0</v>
      </c>
      <c r="AI317">
        <v>1</v>
      </c>
      <c r="AJ317">
        <v>1</v>
      </c>
      <c r="AK317">
        <v>1</v>
      </c>
      <c r="AL317">
        <v>1</v>
      </c>
      <c r="AM317">
        <v>-2</v>
      </c>
      <c r="AN317">
        <v>0</v>
      </c>
      <c r="AO317">
        <v>1</v>
      </c>
      <c r="AP317">
        <v>1</v>
      </c>
      <c r="AQ317">
        <v>0</v>
      </c>
      <c r="AR317">
        <v>0</v>
      </c>
      <c r="AS317" t="s">
        <v>3</v>
      </c>
      <c r="AT317">
        <v>0.05</v>
      </c>
      <c r="AU317" t="s">
        <v>228</v>
      </c>
      <c r="AV317">
        <v>0</v>
      </c>
      <c r="AW317">
        <v>2</v>
      </c>
      <c r="AX317">
        <v>1473418394</v>
      </c>
      <c r="AY317">
        <v>1</v>
      </c>
      <c r="AZ317">
        <v>0</v>
      </c>
      <c r="BA317">
        <v>414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0</v>
      </c>
      <c r="BI317">
        <v>0</v>
      </c>
      <c r="BJ317">
        <v>0</v>
      </c>
      <c r="BK317">
        <v>0</v>
      </c>
      <c r="BL317">
        <v>0</v>
      </c>
      <c r="BM317">
        <v>0</v>
      </c>
      <c r="BN317">
        <v>0</v>
      </c>
      <c r="BO317">
        <v>0</v>
      </c>
      <c r="BP317">
        <v>0</v>
      </c>
      <c r="BQ317">
        <v>0</v>
      </c>
      <c r="BR317">
        <v>0</v>
      </c>
      <c r="BS317">
        <v>0</v>
      </c>
      <c r="BT317">
        <v>0</v>
      </c>
      <c r="BU317">
        <v>0</v>
      </c>
      <c r="BV317">
        <v>0</v>
      </c>
      <c r="BW317">
        <v>0</v>
      </c>
      <c r="CV317">
        <v>0</v>
      </c>
      <c r="CW317">
        <v>0</v>
      </c>
      <c r="CX317">
        <f>ROUND(Y317*Source!I195,9)</f>
        <v>0.1</v>
      </c>
      <c r="CY317">
        <f>AA317</f>
        <v>31.49</v>
      </c>
      <c r="CZ317">
        <f>AE317</f>
        <v>31.49</v>
      </c>
      <c r="DA317">
        <f>AI317</f>
        <v>1</v>
      </c>
      <c r="DB317">
        <f t="shared" si="129"/>
        <v>3.14</v>
      </c>
      <c r="DC317">
        <f t="shared" si="130"/>
        <v>0</v>
      </c>
      <c r="DD317" t="s">
        <v>3</v>
      </c>
      <c r="DE317" t="s">
        <v>3</v>
      </c>
      <c r="DF317">
        <f t="shared" si="104"/>
        <v>3.15</v>
      </c>
      <c r="DG317">
        <f t="shared" si="105"/>
        <v>0</v>
      </c>
      <c r="DH317">
        <f t="shared" si="106"/>
        <v>0</v>
      </c>
      <c r="DI317">
        <f t="shared" si="107"/>
        <v>0</v>
      </c>
      <c r="DJ317">
        <f>DF317</f>
        <v>3.15</v>
      </c>
      <c r="DK317">
        <v>0</v>
      </c>
      <c r="DL317" t="s">
        <v>3</v>
      </c>
      <c r="DM317">
        <v>0</v>
      </c>
      <c r="DN317" t="s">
        <v>3</v>
      </c>
      <c r="DO317">
        <v>0</v>
      </c>
    </row>
    <row r="318" spans="1:119" x14ac:dyDescent="0.2">
      <c r="A318">
        <f>ROW(Source!A196)</f>
        <v>196</v>
      </c>
      <c r="B318">
        <v>1473083510</v>
      </c>
      <c r="C318">
        <v>1473084578</v>
      </c>
      <c r="D318">
        <v>1441819193</v>
      </c>
      <c r="E318">
        <v>15514512</v>
      </c>
      <c r="F318">
        <v>1</v>
      </c>
      <c r="G318">
        <v>15514512</v>
      </c>
      <c r="H318">
        <v>1</v>
      </c>
      <c r="I318" t="s">
        <v>457</v>
      </c>
      <c r="J318" t="s">
        <v>3</v>
      </c>
      <c r="K318" t="s">
        <v>458</v>
      </c>
      <c r="L318">
        <v>1191</v>
      </c>
      <c r="N318">
        <v>1013</v>
      </c>
      <c r="O318" t="s">
        <v>459</v>
      </c>
      <c r="P318" t="s">
        <v>459</v>
      </c>
      <c r="Q318">
        <v>1</v>
      </c>
      <c r="W318">
        <v>0</v>
      </c>
      <c r="X318">
        <v>476480486</v>
      </c>
      <c r="Y318">
        <f t="shared" ref="Y318:Y327" si="131">AT318</f>
        <v>84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1</v>
      </c>
      <c r="AJ318">
        <v>1</v>
      </c>
      <c r="AK318">
        <v>1</v>
      </c>
      <c r="AL318">
        <v>1</v>
      </c>
      <c r="AM318">
        <v>-2</v>
      </c>
      <c r="AN318">
        <v>0</v>
      </c>
      <c r="AO318">
        <v>1</v>
      </c>
      <c r="AP318">
        <v>1</v>
      </c>
      <c r="AQ318">
        <v>0</v>
      </c>
      <c r="AR318">
        <v>0</v>
      </c>
      <c r="AS318" t="s">
        <v>3</v>
      </c>
      <c r="AT318">
        <v>84</v>
      </c>
      <c r="AU318" t="s">
        <v>3</v>
      </c>
      <c r="AV318">
        <v>1</v>
      </c>
      <c r="AW318">
        <v>2</v>
      </c>
      <c r="AX318">
        <v>1473418395</v>
      </c>
      <c r="AY318">
        <v>1</v>
      </c>
      <c r="AZ318">
        <v>0</v>
      </c>
      <c r="BA318">
        <v>415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0</v>
      </c>
      <c r="BI318">
        <v>0</v>
      </c>
      <c r="BJ318">
        <v>0</v>
      </c>
      <c r="BK318">
        <v>0</v>
      </c>
      <c r="BL318">
        <v>0</v>
      </c>
      <c r="BM318">
        <v>0</v>
      </c>
      <c r="BN318">
        <v>0</v>
      </c>
      <c r="BO318">
        <v>0</v>
      </c>
      <c r="BP318">
        <v>0</v>
      </c>
      <c r="BQ318">
        <v>0</v>
      </c>
      <c r="BR318">
        <v>0</v>
      </c>
      <c r="BS318">
        <v>0</v>
      </c>
      <c r="BT318">
        <v>0</v>
      </c>
      <c r="BU318">
        <v>0</v>
      </c>
      <c r="BV318">
        <v>0</v>
      </c>
      <c r="BW318">
        <v>0</v>
      </c>
      <c r="CU318">
        <f>ROUND(AT318*Source!I196*AH318*AL318,2)</f>
        <v>0</v>
      </c>
      <c r="CV318">
        <f>ROUND(Y318*Source!I196,9)</f>
        <v>84</v>
      </c>
      <c r="CW318">
        <v>0</v>
      </c>
      <c r="CX318">
        <f>ROUND(Y318*Source!I196,9)</f>
        <v>84</v>
      </c>
      <c r="CY318">
        <f>AD318</f>
        <v>0</v>
      </c>
      <c r="CZ318">
        <f>AH318</f>
        <v>0</v>
      </c>
      <c r="DA318">
        <f>AL318</f>
        <v>1</v>
      </c>
      <c r="DB318">
        <f t="shared" ref="DB318:DB327" si="132">ROUND(ROUND(AT318*CZ318,2),6)</f>
        <v>0</v>
      </c>
      <c r="DC318">
        <f t="shared" ref="DC318:DC327" si="133">ROUND(ROUND(AT318*AG318,2),6)</f>
        <v>0</v>
      </c>
      <c r="DD318" t="s">
        <v>3</v>
      </c>
      <c r="DE318" t="s">
        <v>3</v>
      </c>
      <c r="DF318">
        <f t="shared" si="104"/>
        <v>0</v>
      </c>
      <c r="DG318">
        <f t="shared" si="105"/>
        <v>0</v>
      </c>
      <c r="DH318">
        <f t="shared" si="106"/>
        <v>0</v>
      </c>
      <c r="DI318">
        <f t="shared" si="107"/>
        <v>0</v>
      </c>
      <c r="DJ318">
        <f>DI318</f>
        <v>0</v>
      </c>
      <c r="DK318">
        <v>0</v>
      </c>
      <c r="DL318" t="s">
        <v>3</v>
      </c>
      <c r="DM318">
        <v>0</v>
      </c>
      <c r="DN318" t="s">
        <v>3</v>
      </c>
      <c r="DO318">
        <v>0</v>
      </c>
    </row>
    <row r="319" spans="1:119" x14ac:dyDescent="0.2">
      <c r="A319">
        <f>ROW(Source!A196)</f>
        <v>196</v>
      </c>
      <c r="B319">
        <v>1473083510</v>
      </c>
      <c r="C319">
        <v>1473084578</v>
      </c>
      <c r="D319">
        <v>1441835475</v>
      </c>
      <c r="E319">
        <v>1</v>
      </c>
      <c r="F319">
        <v>1</v>
      </c>
      <c r="G319">
        <v>15514512</v>
      </c>
      <c r="H319">
        <v>3</v>
      </c>
      <c r="I319" t="s">
        <v>482</v>
      </c>
      <c r="J319" t="s">
        <v>483</v>
      </c>
      <c r="K319" t="s">
        <v>484</v>
      </c>
      <c r="L319">
        <v>1348</v>
      </c>
      <c r="N319">
        <v>1009</v>
      </c>
      <c r="O319" t="s">
        <v>485</v>
      </c>
      <c r="P319" t="s">
        <v>485</v>
      </c>
      <c r="Q319">
        <v>1000</v>
      </c>
      <c r="W319">
        <v>0</v>
      </c>
      <c r="X319">
        <v>438248051</v>
      </c>
      <c r="Y319">
        <f t="shared" si="131"/>
        <v>2.9999999999999997E-4</v>
      </c>
      <c r="AA319">
        <v>155908.07999999999</v>
      </c>
      <c r="AB319">
        <v>0</v>
      </c>
      <c r="AC319">
        <v>0</v>
      </c>
      <c r="AD319">
        <v>0</v>
      </c>
      <c r="AE319">
        <v>155908.07999999999</v>
      </c>
      <c r="AF319">
        <v>0</v>
      </c>
      <c r="AG319">
        <v>0</v>
      </c>
      <c r="AH319">
        <v>0</v>
      </c>
      <c r="AI319">
        <v>1</v>
      </c>
      <c r="AJ319">
        <v>1</v>
      </c>
      <c r="AK319">
        <v>1</v>
      </c>
      <c r="AL319">
        <v>1</v>
      </c>
      <c r="AM319">
        <v>-2</v>
      </c>
      <c r="AN319">
        <v>0</v>
      </c>
      <c r="AO319">
        <v>1</v>
      </c>
      <c r="AP319">
        <v>1</v>
      </c>
      <c r="AQ319">
        <v>0</v>
      </c>
      <c r="AR319">
        <v>0</v>
      </c>
      <c r="AS319" t="s">
        <v>3</v>
      </c>
      <c r="AT319">
        <v>2.9999999999999997E-4</v>
      </c>
      <c r="AU319" t="s">
        <v>3</v>
      </c>
      <c r="AV319">
        <v>0</v>
      </c>
      <c r="AW319">
        <v>2</v>
      </c>
      <c r="AX319">
        <v>1473418396</v>
      </c>
      <c r="AY319">
        <v>1</v>
      </c>
      <c r="AZ319">
        <v>0</v>
      </c>
      <c r="BA319">
        <v>416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0</v>
      </c>
      <c r="BI319">
        <v>0</v>
      </c>
      <c r="BJ319">
        <v>0</v>
      </c>
      <c r="BK319">
        <v>0</v>
      </c>
      <c r="BL319">
        <v>0</v>
      </c>
      <c r="BM319">
        <v>0</v>
      </c>
      <c r="BN319">
        <v>0</v>
      </c>
      <c r="BO319">
        <v>0</v>
      </c>
      <c r="BP319">
        <v>0</v>
      </c>
      <c r="BQ319">
        <v>0</v>
      </c>
      <c r="BR319">
        <v>0</v>
      </c>
      <c r="BS319">
        <v>0</v>
      </c>
      <c r="BT319">
        <v>0</v>
      </c>
      <c r="BU319">
        <v>0</v>
      </c>
      <c r="BV319">
        <v>0</v>
      </c>
      <c r="BW319">
        <v>0</v>
      </c>
      <c r="CV319">
        <v>0</v>
      </c>
      <c r="CW319">
        <v>0</v>
      </c>
      <c r="CX319">
        <f>ROUND(Y319*Source!I196,9)</f>
        <v>2.9999999999999997E-4</v>
      </c>
      <c r="CY319">
        <f t="shared" ref="CY319:CY327" si="134">AA319</f>
        <v>155908.07999999999</v>
      </c>
      <c r="CZ319">
        <f t="shared" ref="CZ319:CZ327" si="135">AE319</f>
        <v>155908.07999999999</v>
      </c>
      <c r="DA319">
        <f t="shared" ref="DA319:DA327" si="136">AI319</f>
        <v>1</v>
      </c>
      <c r="DB319">
        <f t="shared" si="132"/>
        <v>46.77</v>
      </c>
      <c r="DC319">
        <f t="shared" si="133"/>
        <v>0</v>
      </c>
      <c r="DD319" t="s">
        <v>3</v>
      </c>
      <c r="DE319" t="s">
        <v>3</v>
      </c>
      <c r="DF319">
        <f t="shared" si="104"/>
        <v>46.77</v>
      </c>
      <c r="DG319">
        <f t="shared" si="105"/>
        <v>0</v>
      </c>
      <c r="DH319">
        <f t="shared" si="106"/>
        <v>0</v>
      </c>
      <c r="DI319">
        <f t="shared" si="107"/>
        <v>0</v>
      </c>
      <c r="DJ319">
        <f t="shared" ref="DJ319:DJ327" si="137">DF319</f>
        <v>46.77</v>
      </c>
      <c r="DK319">
        <v>0</v>
      </c>
      <c r="DL319" t="s">
        <v>3</v>
      </c>
      <c r="DM319">
        <v>0</v>
      </c>
      <c r="DN319" t="s">
        <v>3</v>
      </c>
      <c r="DO319">
        <v>0</v>
      </c>
    </row>
    <row r="320" spans="1:119" x14ac:dyDescent="0.2">
      <c r="A320">
        <f>ROW(Source!A196)</f>
        <v>196</v>
      </c>
      <c r="B320">
        <v>1473083510</v>
      </c>
      <c r="C320">
        <v>1473084578</v>
      </c>
      <c r="D320">
        <v>1441835549</v>
      </c>
      <c r="E320">
        <v>1</v>
      </c>
      <c r="F320">
        <v>1</v>
      </c>
      <c r="G320">
        <v>15514512</v>
      </c>
      <c r="H320">
        <v>3</v>
      </c>
      <c r="I320" t="s">
        <v>486</v>
      </c>
      <c r="J320" t="s">
        <v>487</v>
      </c>
      <c r="K320" t="s">
        <v>488</v>
      </c>
      <c r="L320">
        <v>1348</v>
      </c>
      <c r="N320">
        <v>1009</v>
      </c>
      <c r="O320" t="s">
        <v>485</v>
      </c>
      <c r="P320" t="s">
        <v>485</v>
      </c>
      <c r="Q320">
        <v>1000</v>
      </c>
      <c r="W320">
        <v>0</v>
      </c>
      <c r="X320">
        <v>-2009451208</v>
      </c>
      <c r="Y320">
        <f t="shared" si="131"/>
        <v>1E-4</v>
      </c>
      <c r="AA320">
        <v>194655.19</v>
      </c>
      <c r="AB320">
        <v>0</v>
      </c>
      <c r="AC320">
        <v>0</v>
      </c>
      <c r="AD320">
        <v>0</v>
      </c>
      <c r="AE320">
        <v>194655.19</v>
      </c>
      <c r="AF320">
        <v>0</v>
      </c>
      <c r="AG320">
        <v>0</v>
      </c>
      <c r="AH320">
        <v>0</v>
      </c>
      <c r="AI320">
        <v>1</v>
      </c>
      <c r="AJ320">
        <v>1</v>
      </c>
      <c r="AK320">
        <v>1</v>
      </c>
      <c r="AL320">
        <v>1</v>
      </c>
      <c r="AM320">
        <v>-2</v>
      </c>
      <c r="AN320">
        <v>0</v>
      </c>
      <c r="AO320">
        <v>1</v>
      </c>
      <c r="AP320">
        <v>1</v>
      </c>
      <c r="AQ320">
        <v>0</v>
      </c>
      <c r="AR320">
        <v>0</v>
      </c>
      <c r="AS320" t="s">
        <v>3</v>
      </c>
      <c r="AT320">
        <v>1E-4</v>
      </c>
      <c r="AU320" t="s">
        <v>3</v>
      </c>
      <c r="AV320">
        <v>0</v>
      </c>
      <c r="AW320">
        <v>2</v>
      </c>
      <c r="AX320">
        <v>1473418397</v>
      </c>
      <c r="AY320">
        <v>1</v>
      </c>
      <c r="AZ320">
        <v>0</v>
      </c>
      <c r="BA320">
        <v>417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0</v>
      </c>
      <c r="BI320">
        <v>0</v>
      </c>
      <c r="BJ320">
        <v>0</v>
      </c>
      <c r="BK320">
        <v>0</v>
      </c>
      <c r="BL320">
        <v>0</v>
      </c>
      <c r="BM320">
        <v>0</v>
      </c>
      <c r="BN320">
        <v>0</v>
      </c>
      <c r="BO320">
        <v>0</v>
      </c>
      <c r="BP320">
        <v>0</v>
      </c>
      <c r="BQ320">
        <v>0</v>
      </c>
      <c r="BR320">
        <v>0</v>
      </c>
      <c r="BS320">
        <v>0</v>
      </c>
      <c r="BT320">
        <v>0</v>
      </c>
      <c r="BU320">
        <v>0</v>
      </c>
      <c r="BV320">
        <v>0</v>
      </c>
      <c r="BW320">
        <v>0</v>
      </c>
      <c r="CV320">
        <v>0</v>
      </c>
      <c r="CW320">
        <v>0</v>
      </c>
      <c r="CX320">
        <f>ROUND(Y320*Source!I196,9)</f>
        <v>1E-4</v>
      </c>
      <c r="CY320">
        <f t="shared" si="134"/>
        <v>194655.19</v>
      </c>
      <c r="CZ320">
        <f t="shared" si="135"/>
        <v>194655.19</v>
      </c>
      <c r="DA320">
        <f t="shared" si="136"/>
        <v>1</v>
      </c>
      <c r="DB320">
        <f t="shared" si="132"/>
        <v>19.47</v>
      </c>
      <c r="DC320">
        <f t="shared" si="133"/>
        <v>0</v>
      </c>
      <c r="DD320" t="s">
        <v>3</v>
      </c>
      <c r="DE320" t="s">
        <v>3</v>
      </c>
      <c r="DF320">
        <f t="shared" si="104"/>
        <v>19.47</v>
      </c>
      <c r="DG320">
        <f t="shared" si="105"/>
        <v>0</v>
      </c>
      <c r="DH320">
        <f t="shared" si="106"/>
        <v>0</v>
      </c>
      <c r="DI320">
        <f t="shared" si="107"/>
        <v>0</v>
      </c>
      <c r="DJ320">
        <f t="shared" si="137"/>
        <v>19.47</v>
      </c>
      <c r="DK320">
        <v>0</v>
      </c>
      <c r="DL320" t="s">
        <v>3</v>
      </c>
      <c r="DM320">
        <v>0</v>
      </c>
      <c r="DN320" t="s">
        <v>3</v>
      </c>
      <c r="DO320">
        <v>0</v>
      </c>
    </row>
    <row r="321" spans="1:119" x14ac:dyDescent="0.2">
      <c r="A321">
        <f>ROW(Source!A196)</f>
        <v>196</v>
      </c>
      <c r="B321">
        <v>1473083510</v>
      </c>
      <c r="C321">
        <v>1473084578</v>
      </c>
      <c r="D321">
        <v>1441836250</v>
      </c>
      <c r="E321">
        <v>1</v>
      </c>
      <c r="F321">
        <v>1</v>
      </c>
      <c r="G321">
        <v>15514512</v>
      </c>
      <c r="H321">
        <v>3</v>
      </c>
      <c r="I321" t="s">
        <v>522</v>
      </c>
      <c r="J321" t="s">
        <v>523</v>
      </c>
      <c r="K321" t="s">
        <v>524</v>
      </c>
      <c r="L321">
        <v>1327</v>
      </c>
      <c r="N321">
        <v>1005</v>
      </c>
      <c r="O321" t="s">
        <v>525</v>
      </c>
      <c r="P321" t="s">
        <v>525</v>
      </c>
      <c r="Q321">
        <v>1</v>
      </c>
      <c r="W321">
        <v>0</v>
      </c>
      <c r="X321">
        <v>1447035648</v>
      </c>
      <c r="Y321">
        <f t="shared" si="131"/>
        <v>2.1</v>
      </c>
      <c r="AA321">
        <v>149.25</v>
      </c>
      <c r="AB321">
        <v>0</v>
      </c>
      <c r="AC321">
        <v>0</v>
      </c>
      <c r="AD321">
        <v>0</v>
      </c>
      <c r="AE321">
        <v>149.25</v>
      </c>
      <c r="AF321">
        <v>0</v>
      </c>
      <c r="AG321">
        <v>0</v>
      </c>
      <c r="AH321">
        <v>0</v>
      </c>
      <c r="AI321">
        <v>1</v>
      </c>
      <c r="AJ321">
        <v>1</v>
      </c>
      <c r="AK321">
        <v>1</v>
      </c>
      <c r="AL321">
        <v>1</v>
      </c>
      <c r="AM321">
        <v>-2</v>
      </c>
      <c r="AN321">
        <v>0</v>
      </c>
      <c r="AO321">
        <v>1</v>
      </c>
      <c r="AP321">
        <v>1</v>
      </c>
      <c r="AQ321">
        <v>0</v>
      </c>
      <c r="AR321">
        <v>0</v>
      </c>
      <c r="AS321" t="s">
        <v>3</v>
      </c>
      <c r="AT321">
        <v>2.1</v>
      </c>
      <c r="AU321" t="s">
        <v>3</v>
      </c>
      <c r="AV321">
        <v>0</v>
      </c>
      <c r="AW321">
        <v>2</v>
      </c>
      <c r="AX321">
        <v>1473418398</v>
      </c>
      <c r="AY321">
        <v>1</v>
      </c>
      <c r="AZ321">
        <v>0</v>
      </c>
      <c r="BA321">
        <v>418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0</v>
      </c>
      <c r="BI321">
        <v>0</v>
      </c>
      <c r="BJ321">
        <v>0</v>
      </c>
      <c r="BK321">
        <v>0</v>
      </c>
      <c r="BL321">
        <v>0</v>
      </c>
      <c r="BM321">
        <v>0</v>
      </c>
      <c r="BN321">
        <v>0</v>
      </c>
      <c r="BO321">
        <v>0</v>
      </c>
      <c r="BP321">
        <v>0</v>
      </c>
      <c r="BQ321">
        <v>0</v>
      </c>
      <c r="BR321">
        <v>0</v>
      </c>
      <c r="BS321">
        <v>0</v>
      </c>
      <c r="BT321">
        <v>0</v>
      </c>
      <c r="BU321">
        <v>0</v>
      </c>
      <c r="BV321">
        <v>0</v>
      </c>
      <c r="BW321">
        <v>0</v>
      </c>
      <c r="CV321">
        <v>0</v>
      </c>
      <c r="CW321">
        <v>0</v>
      </c>
      <c r="CX321">
        <f>ROUND(Y321*Source!I196,9)</f>
        <v>2.1</v>
      </c>
      <c r="CY321">
        <f t="shared" si="134"/>
        <v>149.25</v>
      </c>
      <c r="CZ321">
        <f t="shared" si="135"/>
        <v>149.25</v>
      </c>
      <c r="DA321">
        <f t="shared" si="136"/>
        <v>1</v>
      </c>
      <c r="DB321">
        <f t="shared" si="132"/>
        <v>313.43</v>
      </c>
      <c r="DC321">
        <f t="shared" si="133"/>
        <v>0</v>
      </c>
      <c r="DD321" t="s">
        <v>3</v>
      </c>
      <c r="DE321" t="s">
        <v>3</v>
      </c>
      <c r="DF321">
        <f t="shared" ref="DF321:DF384" si="138">ROUND(ROUND(AE321,2)*CX321,2)</f>
        <v>313.43</v>
      </c>
      <c r="DG321">
        <f t="shared" ref="DG321:DG384" si="139">ROUND(ROUND(AF321,2)*CX321,2)</f>
        <v>0</v>
      </c>
      <c r="DH321">
        <f t="shared" ref="DH321:DH384" si="140">ROUND(ROUND(AG321,2)*CX321,2)</f>
        <v>0</v>
      </c>
      <c r="DI321">
        <f t="shared" ref="DI321:DI384" si="141">ROUND(ROUND(AH321,2)*CX321,2)</f>
        <v>0</v>
      </c>
      <c r="DJ321">
        <f t="shared" si="137"/>
        <v>313.43</v>
      </c>
      <c r="DK321">
        <v>0</v>
      </c>
      <c r="DL321" t="s">
        <v>3</v>
      </c>
      <c r="DM321">
        <v>0</v>
      </c>
      <c r="DN321" t="s">
        <v>3</v>
      </c>
      <c r="DO321">
        <v>0</v>
      </c>
    </row>
    <row r="322" spans="1:119" x14ac:dyDescent="0.2">
      <c r="A322">
        <f>ROW(Source!A196)</f>
        <v>196</v>
      </c>
      <c r="B322">
        <v>1473083510</v>
      </c>
      <c r="C322">
        <v>1473084578</v>
      </c>
      <c r="D322">
        <v>1441834635</v>
      </c>
      <c r="E322">
        <v>1</v>
      </c>
      <c r="F322">
        <v>1</v>
      </c>
      <c r="G322">
        <v>15514512</v>
      </c>
      <c r="H322">
        <v>3</v>
      </c>
      <c r="I322" t="s">
        <v>498</v>
      </c>
      <c r="J322" t="s">
        <v>499</v>
      </c>
      <c r="K322" t="s">
        <v>500</v>
      </c>
      <c r="L322">
        <v>1339</v>
      </c>
      <c r="N322">
        <v>1007</v>
      </c>
      <c r="O322" t="s">
        <v>105</v>
      </c>
      <c r="P322" t="s">
        <v>105</v>
      </c>
      <c r="Q322">
        <v>1</v>
      </c>
      <c r="W322">
        <v>0</v>
      </c>
      <c r="X322">
        <v>-389859187</v>
      </c>
      <c r="Y322">
        <f t="shared" si="131"/>
        <v>0.5</v>
      </c>
      <c r="AA322">
        <v>103.4</v>
      </c>
      <c r="AB322">
        <v>0</v>
      </c>
      <c r="AC322">
        <v>0</v>
      </c>
      <c r="AD322">
        <v>0</v>
      </c>
      <c r="AE322">
        <v>103.4</v>
      </c>
      <c r="AF322">
        <v>0</v>
      </c>
      <c r="AG322">
        <v>0</v>
      </c>
      <c r="AH322">
        <v>0</v>
      </c>
      <c r="AI322">
        <v>1</v>
      </c>
      <c r="AJ322">
        <v>1</v>
      </c>
      <c r="AK322">
        <v>1</v>
      </c>
      <c r="AL322">
        <v>1</v>
      </c>
      <c r="AM322">
        <v>-2</v>
      </c>
      <c r="AN322">
        <v>0</v>
      </c>
      <c r="AO322">
        <v>1</v>
      </c>
      <c r="AP322">
        <v>1</v>
      </c>
      <c r="AQ322">
        <v>0</v>
      </c>
      <c r="AR322">
        <v>0</v>
      </c>
      <c r="AS322" t="s">
        <v>3</v>
      </c>
      <c r="AT322">
        <v>0.5</v>
      </c>
      <c r="AU322" t="s">
        <v>3</v>
      </c>
      <c r="AV322">
        <v>0</v>
      </c>
      <c r="AW322">
        <v>2</v>
      </c>
      <c r="AX322">
        <v>1473418399</v>
      </c>
      <c r="AY322">
        <v>1</v>
      </c>
      <c r="AZ322">
        <v>0</v>
      </c>
      <c r="BA322">
        <v>419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0</v>
      </c>
      <c r="BI322">
        <v>0</v>
      </c>
      <c r="BJ322">
        <v>0</v>
      </c>
      <c r="BK322">
        <v>0</v>
      </c>
      <c r="BL322">
        <v>0</v>
      </c>
      <c r="BM322">
        <v>0</v>
      </c>
      <c r="BN322">
        <v>0</v>
      </c>
      <c r="BO322">
        <v>0</v>
      </c>
      <c r="BP322">
        <v>0</v>
      </c>
      <c r="BQ322">
        <v>0</v>
      </c>
      <c r="BR322">
        <v>0</v>
      </c>
      <c r="BS322">
        <v>0</v>
      </c>
      <c r="BT322">
        <v>0</v>
      </c>
      <c r="BU322">
        <v>0</v>
      </c>
      <c r="BV322">
        <v>0</v>
      </c>
      <c r="BW322">
        <v>0</v>
      </c>
      <c r="CV322">
        <v>0</v>
      </c>
      <c r="CW322">
        <v>0</v>
      </c>
      <c r="CX322">
        <f>ROUND(Y322*Source!I196,9)</f>
        <v>0.5</v>
      </c>
      <c r="CY322">
        <f t="shared" si="134"/>
        <v>103.4</v>
      </c>
      <c r="CZ322">
        <f t="shared" si="135"/>
        <v>103.4</v>
      </c>
      <c r="DA322">
        <f t="shared" si="136"/>
        <v>1</v>
      </c>
      <c r="DB322">
        <f t="shared" si="132"/>
        <v>51.7</v>
      </c>
      <c r="DC322">
        <f t="shared" si="133"/>
        <v>0</v>
      </c>
      <c r="DD322" t="s">
        <v>3</v>
      </c>
      <c r="DE322" t="s">
        <v>3</v>
      </c>
      <c r="DF322">
        <f t="shared" si="138"/>
        <v>51.7</v>
      </c>
      <c r="DG322">
        <f t="shared" si="139"/>
        <v>0</v>
      </c>
      <c r="DH322">
        <f t="shared" si="140"/>
        <v>0</v>
      </c>
      <c r="DI322">
        <f t="shared" si="141"/>
        <v>0</v>
      </c>
      <c r="DJ322">
        <f t="shared" si="137"/>
        <v>51.7</v>
      </c>
      <c r="DK322">
        <v>0</v>
      </c>
      <c r="DL322" t="s">
        <v>3</v>
      </c>
      <c r="DM322">
        <v>0</v>
      </c>
      <c r="DN322" t="s">
        <v>3</v>
      </c>
      <c r="DO322">
        <v>0</v>
      </c>
    </row>
    <row r="323" spans="1:119" x14ac:dyDescent="0.2">
      <c r="A323">
        <f>ROW(Source!A196)</f>
        <v>196</v>
      </c>
      <c r="B323">
        <v>1473083510</v>
      </c>
      <c r="C323">
        <v>1473084578</v>
      </c>
      <c r="D323">
        <v>1441834627</v>
      </c>
      <c r="E323">
        <v>1</v>
      </c>
      <c r="F323">
        <v>1</v>
      </c>
      <c r="G323">
        <v>15514512</v>
      </c>
      <c r="H323">
        <v>3</v>
      </c>
      <c r="I323" t="s">
        <v>501</v>
      </c>
      <c r="J323" t="s">
        <v>502</v>
      </c>
      <c r="K323" t="s">
        <v>503</v>
      </c>
      <c r="L323">
        <v>1339</v>
      </c>
      <c r="N323">
        <v>1007</v>
      </c>
      <c r="O323" t="s">
        <v>105</v>
      </c>
      <c r="P323" t="s">
        <v>105</v>
      </c>
      <c r="Q323">
        <v>1</v>
      </c>
      <c r="W323">
        <v>0</v>
      </c>
      <c r="X323">
        <v>709656040</v>
      </c>
      <c r="Y323">
        <f t="shared" si="131"/>
        <v>0.3</v>
      </c>
      <c r="AA323">
        <v>875.46</v>
      </c>
      <c r="AB323">
        <v>0</v>
      </c>
      <c r="AC323">
        <v>0</v>
      </c>
      <c r="AD323">
        <v>0</v>
      </c>
      <c r="AE323">
        <v>875.46</v>
      </c>
      <c r="AF323">
        <v>0</v>
      </c>
      <c r="AG323">
        <v>0</v>
      </c>
      <c r="AH323">
        <v>0</v>
      </c>
      <c r="AI323">
        <v>1</v>
      </c>
      <c r="AJ323">
        <v>1</v>
      </c>
      <c r="AK323">
        <v>1</v>
      </c>
      <c r="AL323">
        <v>1</v>
      </c>
      <c r="AM323">
        <v>-2</v>
      </c>
      <c r="AN323">
        <v>0</v>
      </c>
      <c r="AO323">
        <v>1</v>
      </c>
      <c r="AP323">
        <v>1</v>
      </c>
      <c r="AQ323">
        <v>0</v>
      </c>
      <c r="AR323">
        <v>0</v>
      </c>
      <c r="AS323" t="s">
        <v>3</v>
      </c>
      <c r="AT323">
        <v>0.3</v>
      </c>
      <c r="AU323" t="s">
        <v>3</v>
      </c>
      <c r="AV323">
        <v>0</v>
      </c>
      <c r="AW323">
        <v>2</v>
      </c>
      <c r="AX323">
        <v>1473418400</v>
      </c>
      <c r="AY323">
        <v>1</v>
      </c>
      <c r="AZ323">
        <v>0</v>
      </c>
      <c r="BA323">
        <v>420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0</v>
      </c>
      <c r="BI323">
        <v>0</v>
      </c>
      <c r="BJ323">
        <v>0</v>
      </c>
      <c r="BK323">
        <v>0</v>
      </c>
      <c r="BL323">
        <v>0</v>
      </c>
      <c r="BM323">
        <v>0</v>
      </c>
      <c r="BN323">
        <v>0</v>
      </c>
      <c r="BO323">
        <v>0</v>
      </c>
      <c r="BP323">
        <v>0</v>
      </c>
      <c r="BQ323">
        <v>0</v>
      </c>
      <c r="BR323">
        <v>0</v>
      </c>
      <c r="BS323">
        <v>0</v>
      </c>
      <c r="BT323">
        <v>0</v>
      </c>
      <c r="BU323">
        <v>0</v>
      </c>
      <c r="BV323">
        <v>0</v>
      </c>
      <c r="BW323">
        <v>0</v>
      </c>
      <c r="CV323">
        <v>0</v>
      </c>
      <c r="CW323">
        <v>0</v>
      </c>
      <c r="CX323">
        <f>ROUND(Y323*Source!I196,9)</f>
        <v>0.3</v>
      </c>
      <c r="CY323">
        <f t="shared" si="134"/>
        <v>875.46</v>
      </c>
      <c r="CZ323">
        <f t="shared" si="135"/>
        <v>875.46</v>
      </c>
      <c r="DA323">
        <f t="shared" si="136"/>
        <v>1</v>
      </c>
      <c r="DB323">
        <f t="shared" si="132"/>
        <v>262.64</v>
      </c>
      <c r="DC323">
        <f t="shared" si="133"/>
        <v>0</v>
      </c>
      <c r="DD323" t="s">
        <v>3</v>
      </c>
      <c r="DE323" t="s">
        <v>3</v>
      </c>
      <c r="DF323">
        <f t="shared" si="138"/>
        <v>262.64</v>
      </c>
      <c r="DG323">
        <f t="shared" si="139"/>
        <v>0</v>
      </c>
      <c r="DH323">
        <f t="shared" si="140"/>
        <v>0</v>
      </c>
      <c r="DI323">
        <f t="shared" si="141"/>
        <v>0</v>
      </c>
      <c r="DJ323">
        <f t="shared" si="137"/>
        <v>262.64</v>
      </c>
      <c r="DK323">
        <v>0</v>
      </c>
      <c r="DL323" t="s">
        <v>3</v>
      </c>
      <c r="DM323">
        <v>0</v>
      </c>
      <c r="DN323" t="s">
        <v>3</v>
      </c>
      <c r="DO323">
        <v>0</v>
      </c>
    </row>
    <row r="324" spans="1:119" x14ac:dyDescent="0.2">
      <c r="A324">
        <f>ROW(Source!A196)</f>
        <v>196</v>
      </c>
      <c r="B324">
        <v>1473083510</v>
      </c>
      <c r="C324">
        <v>1473084578</v>
      </c>
      <c r="D324">
        <v>1441834671</v>
      </c>
      <c r="E324">
        <v>1</v>
      </c>
      <c r="F324">
        <v>1</v>
      </c>
      <c r="G324">
        <v>15514512</v>
      </c>
      <c r="H324">
        <v>3</v>
      </c>
      <c r="I324" t="s">
        <v>504</v>
      </c>
      <c r="J324" t="s">
        <v>505</v>
      </c>
      <c r="K324" t="s">
        <v>506</v>
      </c>
      <c r="L324">
        <v>1348</v>
      </c>
      <c r="N324">
        <v>1009</v>
      </c>
      <c r="O324" t="s">
        <v>485</v>
      </c>
      <c r="P324" t="s">
        <v>485</v>
      </c>
      <c r="Q324">
        <v>1000</v>
      </c>
      <c r="W324">
        <v>0</v>
      </c>
      <c r="X324">
        <v>-19071303</v>
      </c>
      <c r="Y324">
        <f t="shared" si="131"/>
        <v>1E-4</v>
      </c>
      <c r="AA324">
        <v>184462.17</v>
      </c>
      <c r="AB324">
        <v>0</v>
      </c>
      <c r="AC324">
        <v>0</v>
      </c>
      <c r="AD324">
        <v>0</v>
      </c>
      <c r="AE324">
        <v>184462.17</v>
      </c>
      <c r="AF324">
        <v>0</v>
      </c>
      <c r="AG324">
        <v>0</v>
      </c>
      <c r="AH324">
        <v>0</v>
      </c>
      <c r="AI324">
        <v>1</v>
      </c>
      <c r="AJ324">
        <v>1</v>
      </c>
      <c r="AK324">
        <v>1</v>
      </c>
      <c r="AL324">
        <v>1</v>
      </c>
      <c r="AM324">
        <v>-2</v>
      </c>
      <c r="AN324">
        <v>0</v>
      </c>
      <c r="AO324">
        <v>1</v>
      </c>
      <c r="AP324">
        <v>1</v>
      </c>
      <c r="AQ324">
        <v>0</v>
      </c>
      <c r="AR324">
        <v>0</v>
      </c>
      <c r="AS324" t="s">
        <v>3</v>
      </c>
      <c r="AT324">
        <v>1E-4</v>
      </c>
      <c r="AU324" t="s">
        <v>3</v>
      </c>
      <c r="AV324">
        <v>0</v>
      </c>
      <c r="AW324">
        <v>2</v>
      </c>
      <c r="AX324">
        <v>1473418401</v>
      </c>
      <c r="AY324">
        <v>1</v>
      </c>
      <c r="AZ324">
        <v>0</v>
      </c>
      <c r="BA324">
        <v>421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0</v>
      </c>
      <c r="BI324">
        <v>0</v>
      </c>
      <c r="BJ324">
        <v>0</v>
      </c>
      <c r="BK324">
        <v>0</v>
      </c>
      <c r="BL324">
        <v>0</v>
      </c>
      <c r="BM324">
        <v>0</v>
      </c>
      <c r="BN324">
        <v>0</v>
      </c>
      <c r="BO324">
        <v>0</v>
      </c>
      <c r="BP324">
        <v>0</v>
      </c>
      <c r="BQ324">
        <v>0</v>
      </c>
      <c r="BR324">
        <v>0</v>
      </c>
      <c r="BS324">
        <v>0</v>
      </c>
      <c r="BT324">
        <v>0</v>
      </c>
      <c r="BU324">
        <v>0</v>
      </c>
      <c r="BV324">
        <v>0</v>
      </c>
      <c r="BW324">
        <v>0</v>
      </c>
      <c r="CV324">
        <v>0</v>
      </c>
      <c r="CW324">
        <v>0</v>
      </c>
      <c r="CX324">
        <f>ROUND(Y324*Source!I196,9)</f>
        <v>1E-4</v>
      </c>
      <c r="CY324">
        <f t="shared" si="134"/>
        <v>184462.17</v>
      </c>
      <c r="CZ324">
        <f t="shared" si="135"/>
        <v>184462.17</v>
      </c>
      <c r="DA324">
        <f t="shared" si="136"/>
        <v>1</v>
      </c>
      <c r="DB324">
        <f t="shared" si="132"/>
        <v>18.45</v>
      </c>
      <c r="DC324">
        <f t="shared" si="133"/>
        <v>0</v>
      </c>
      <c r="DD324" t="s">
        <v>3</v>
      </c>
      <c r="DE324" t="s">
        <v>3</v>
      </c>
      <c r="DF324">
        <f t="shared" si="138"/>
        <v>18.45</v>
      </c>
      <c r="DG324">
        <f t="shared" si="139"/>
        <v>0</v>
      </c>
      <c r="DH324">
        <f t="shared" si="140"/>
        <v>0</v>
      </c>
      <c r="DI324">
        <f t="shared" si="141"/>
        <v>0</v>
      </c>
      <c r="DJ324">
        <f t="shared" si="137"/>
        <v>18.45</v>
      </c>
      <c r="DK324">
        <v>0</v>
      </c>
      <c r="DL324" t="s">
        <v>3</v>
      </c>
      <c r="DM324">
        <v>0</v>
      </c>
      <c r="DN324" t="s">
        <v>3</v>
      </c>
      <c r="DO324">
        <v>0</v>
      </c>
    </row>
    <row r="325" spans="1:119" x14ac:dyDescent="0.2">
      <c r="A325">
        <f>ROW(Source!A196)</f>
        <v>196</v>
      </c>
      <c r="B325">
        <v>1473083510</v>
      </c>
      <c r="C325">
        <v>1473084578</v>
      </c>
      <c r="D325">
        <v>1441834634</v>
      </c>
      <c r="E325">
        <v>1</v>
      </c>
      <c r="F325">
        <v>1</v>
      </c>
      <c r="G325">
        <v>15514512</v>
      </c>
      <c r="H325">
        <v>3</v>
      </c>
      <c r="I325" t="s">
        <v>507</v>
      </c>
      <c r="J325" t="s">
        <v>508</v>
      </c>
      <c r="K325" t="s">
        <v>509</v>
      </c>
      <c r="L325">
        <v>1348</v>
      </c>
      <c r="N325">
        <v>1009</v>
      </c>
      <c r="O325" t="s">
        <v>485</v>
      </c>
      <c r="P325" t="s">
        <v>485</v>
      </c>
      <c r="Q325">
        <v>1000</v>
      </c>
      <c r="W325">
        <v>0</v>
      </c>
      <c r="X325">
        <v>1869974630</v>
      </c>
      <c r="Y325">
        <f t="shared" si="131"/>
        <v>5.9999999999999995E-4</v>
      </c>
      <c r="AA325">
        <v>88053.759999999995</v>
      </c>
      <c r="AB325">
        <v>0</v>
      </c>
      <c r="AC325">
        <v>0</v>
      </c>
      <c r="AD325">
        <v>0</v>
      </c>
      <c r="AE325">
        <v>88053.759999999995</v>
      </c>
      <c r="AF325">
        <v>0</v>
      </c>
      <c r="AG325">
        <v>0</v>
      </c>
      <c r="AH325">
        <v>0</v>
      </c>
      <c r="AI325">
        <v>1</v>
      </c>
      <c r="AJ325">
        <v>1</v>
      </c>
      <c r="AK325">
        <v>1</v>
      </c>
      <c r="AL325">
        <v>1</v>
      </c>
      <c r="AM325">
        <v>-2</v>
      </c>
      <c r="AN325">
        <v>0</v>
      </c>
      <c r="AO325">
        <v>1</v>
      </c>
      <c r="AP325">
        <v>1</v>
      </c>
      <c r="AQ325">
        <v>0</v>
      </c>
      <c r="AR325">
        <v>0</v>
      </c>
      <c r="AS325" t="s">
        <v>3</v>
      </c>
      <c r="AT325">
        <v>5.9999999999999995E-4</v>
      </c>
      <c r="AU325" t="s">
        <v>3</v>
      </c>
      <c r="AV325">
        <v>0</v>
      </c>
      <c r="AW325">
        <v>2</v>
      </c>
      <c r="AX325">
        <v>1473418402</v>
      </c>
      <c r="AY325">
        <v>1</v>
      </c>
      <c r="AZ325">
        <v>0</v>
      </c>
      <c r="BA325">
        <v>422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0</v>
      </c>
      <c r="BI325">
        <v>0</v>
      </c>
      <c r="BJ325">
        <v>0</v>
      </c>
      <c r="BK325">
        <v>0</v>
      </c>
      <c r="BL325">
        <v>0</v>
      </c>
      <c r="BM325">
        <v>0</v>
      </c>
      <c r="BN325">
        <v>0</v>
      </c>
      <c r="BO325">
        <v>0</v>
      </c>
      <c r="BP325">
        <v>0</v>
      </c>
      <c r="BQ325">
        <v>0</v>
      </c>
      <c r="BR325">
        <v>0</v>
      </c>
      <c r="BS325">
        <v>0</v>
      </c>
      <c r="BT325">
        <v>0</v>
      </c>
      <c r="BU325">
        <v>0</v>
      </c>
      <c r="BV325">
        <v>0</v>
      </c>
      <c r="BW325">
        <v>0</v>
      </c>
      <c r="CV325">
        <v>0</v>
      </c>
      <c r="CW325">
        <v>0</v>
      </c>
      <c r="CX325">
        <f>ROUND(Y325*Source!I196,9)</f>
        <v>5.9999999999999995E-4</v>
      </c>
      <c r="CY325">
        <f t="shared" si="134"/>
        <v>88053.759999999995</v>
      </c>
      <c r="CZ325">
        <f t="shared" si="135"/>
        <v>88053.759999999995</v>
      </c>
      <c r="DA325">
        <f t="shared" si="136"/>
        <v>1</v>
      </c>
      <c r="DB325">
        <f t="shared" si="132"/>
        <v>52.83</v>
      </c>
      <c r="DC325">
        <f t="shared" si="133"/>
        <v>0</v>
      </c>
      <c r="DD325" t="s">
        <v>3</v>
      </c>
      <c r="DE325" t="s">
        <v>3</v>
      </c>
      <c r="DF325">
        <f t="shared" si="138"/>
        <v>52.83</v>
      </c>
      <c r="DG325">
        <f t="shared" si="139"/>
        <v>0</v>
      </c>
      <c r="DH325">
        <f t="shared" si="140"/>
        <v>0</v>
      </c>
      <c r="DI325">
        <f t="shared" si="141"/>
        <v>0</v>
      </c>
      <c r="DJ325">
        <f t="shared" si="137"/>
        <v>52.83</v>
      </c>
      <c r="DK325">
        <v>0</v>
      </c>
      <c r="DL325" t="s">
        <v>3</v>
      </c>
      <c r="DM325">
        <v>0</v>
      </c>
      <c r="DN325" t="s">
        <v>3</v>
      </c>
      <c r="DO325">
        <v>0</v>
      </c>
    </row>
    <row r="326" spans="1:119" x14ac:dyDescent="0.2">
      <c r="A326">
        <f>ROW(Source!A196)</f>
        <v>196</v>
      </c>
      <c r="B326">
        <v>1473083510</v>
      </c>
      <c r="C326">
        <v>1473084578</v>
      </c>
      <c r="D326">
        <v>1441834836</v>
      </c>
      <c r="E326">
        <v>1</v>
      </c>
      <c r="F326">
        <v>1</v>
      </c>
      <c r="G326">
        <v>15514512</v>
      </c>
      <c r="H326">
        <v>3</v>
      </c>
      <c r="I326" t="s">
        <v>510</v>
      </c>
      <c r="J326" t="s">
        <v>511</v>
      </c>
      <c r="K326" t="s">
        <v>512</v>
      </c>
      <c r="L326">
        <v>1348</v>
      </c>
      <c r="N326">
        <v>1009</v>
      </c>
      <c r="O326" t="s">
        <v>485</v>
      </c>
      <c r="P326" t="s">
        <v>485</v>
      </c>
      <c r="Q326">
        <v>1000</v>
      </c>
      <c r="W326">
        <v>0</v>
      </c>
      <c r="X326">
        <v>1434651514</v>
      </c>
      <c r="Y326">
        <f t="shared" si="131"/>
        <v>3.15E-3</v>
      </c>
      <c r="AA326">
        <v>93194.67</v>
      </c>
      <c r="AB326">
        <v>0</v>
      </c>
      <c r="AC326">
        <v>0</v>
      </c>
      <c r="AD326">
        <v>0</v>
      </c>
      <c r="AE326">
        <v>93194.67</v>
      </c>
      <c r="AF326">
        <v>0</v>
      </c>
      <c r="AG326">
        <v>0</v>
      </c>
      <c r="AH326">
        <v>0</v>
      </c>
      <c r="AI326">
        <v>1</v>
      </c>
      <c r="AJ326">
        <v>1</v>
      </c>
      <c r="AK326">
        <v>1</v>
      </c>
      <c r="AL326">
        <v>1</v>
      </c>
      <c r="AM326">
        <v>-2</v>
      </c>
      <c r="AN326">
        <v>0</v>
      </c>
      <c r="AO326">
        <v>1</v>
      </c>
      <c r="AP326">
        <v>1</v>
      </c>
      <c r="AQ326">
        <v>0</v>
      </c>
      <c r="AR326">
        <v>0</v>
      </c>
      <c r="AS326" t="s">
        <v>3</v>
      </c>
      <c r="AT326">
        <v>3.15E-3</v>
      </c>
      <c r="AU326" t="s">
        <v>3</v>
      </c>
      <c r="AV326">
        <v>0</v>
      </c>
      <c r="AW326">
        <v>2</v>
      </c>
      <c r="AX326">
        <v>1473418403</v>
      </c>
      <c r="AY326">
        <v>1</v>
      </c>
      <c r="AZ326">
        <v>0</v>
      </c>
      <c r="BA326">
        <v>423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0</v>
      </c>
      <c r="BI326">
        <v>0</v>
      </c>
      <c r="BJ326">
        <v>0</v>
      </c>
      <c r="BK326">
        <v>0</v>
      </c>
      <c r="BL326">
        <v>0</v>
      </c>
      <c r="BM326">
        <v>0</v>
      </c>
      <c r="BN326">
        <v>0</v>
      </c>
      <c r="BO326">
        <v>0</v>
      </c>
      <c r="BP326">
        <v>0</v>
      </c>
      <c r="BQ326">
        <v>0</v>
      </c>
      <c r="BR326">
        <v>0</v>
      </c>
      <c r="BS326">
        <v>0</v>
      </c>
      <c r="BT326">
        <v>0</v>
      </c>
      <c r="BU326">
        <v>0</v>
      </c>
      <c r="BV326">
        <v>0</v>
      </c>
      <c r="BW326">
        <v>0</v>
      </c>
      <c r="CV326">
        <v>0</v>
      </c>
      <c r="CW326">
        <v>0</v>
      </c>
      <c r="CX326">
        <f>ROUND(Y326*Source!I196,9)</f>
        <v>3.15E-3</v>
      </c>
      <c r="CY326">
        <f t="shared" si="134"/>
        <v>93194.67</v>
      </c>
      <c r="CZ326">
        <f t="shared" si="135"/>
        <v>93194.67</v>
      </c>
      <c r="DA326">
        <f t="shared" si="136"/>
        <v>1</v>
      </c>
      <c r="DB326">
        <f t="shared" si="132"/>
        <v>293.56</v>
      </c>
      <c r="DC326">
        <f t="shared" si="133"/>
        <v>0</v>
      </c>
      <c r="DD326" t="s">
        <v>3</v>
      </c>
      <c r="DE326" t="s">
        <v>3</v>
      </c>
      <c r="DF326">
        <f t="shared" si="138"/>
        <v>293.56</v>
      </c>
      <c r="DG326">
        <f t="shared" si="139"/>
        <v>0</v>
      </c>
      <c r="DH326">
        <f t="shared" si="140"/>
        <v>0</v>
      </c>
      <c r="DI326">
        <f t="shared" si="141"/>
        <v>0</v>
      </c>
      <c r="DJ326">
        <f t="shared" si="137"/>
        <v>293.56</v>
      </c>
      <c r="DK326">
        <v>0</v>
      </c>
      <c r="DL326" t="s">
        <v>3</v>
      </c>
      <c r="DM326">
        <v>0</v>
      </c>
      <c r="DN326" t="s">
        <v>3</v>
      </c>
      <c r="DO326">
        <v>0</v>
      </c>
    </row>
    <row r="327" spans="1:119" x14ac:dyDescent="0.2">
      <c r="A327">
        <f>ROW(Source!A196)</f>
        <v>196</v>
      </c>
      <c r="B327">
        <v>1473083510</v>
      </c>
      <c r="C327">
        <v>1473084578</v>
      </c>
      <c r="D327">
        <v>1441822273</v>
      </c>
      <c r="E327">
        <v>15514512</v>
      </c>
      <c r="F327">
        <v>1</v>
      </c>
      <c r="G327">
        <v>15514512</v>
      </c>
      <c r="H327">
        <v>3</v>
      </c>
      <c r="I327" t="s">
        <v>476</v>
      </c>
      <c r="J327" t="s">
        <v>3</v>
      </c>
      <c r="K327" t="s">
        <v>478</v>
      </c>
      <c r="L327">
        <v>1348</v>
      </c>
      <c r="N327">
        <v>1009</v>
      </c>
      <c r="O327" t="s">
        <v>485</v>
      </c>
      <c r="P327" t="s">
        <v>485</v>
      </c>
      <c r="Q327">
        <v>1000</v>
      </c>
      <c r="W327">
        <v>0</v>
      </c>
      <c r="X327">
        <v>-1698336702</v>
      </c>
      <c r="Y327">
        <f t="shared" si="131"/>
        <v>3.5E-4</v>
      </c>
      <c r="AA327">
        <v>94640</v>
      </c>
      <c r="AB327">
        <v>0</v>
      </c>
      <c r="AC327">
        <v>0</v>
      </c>
      <c r="AD327">
        <v>0</v>
      </c>
      <c r="AE327">
        <v>94640</v>
      </c>
      <c r="AF327">
        <v>0</v>
      </c>
      <c r="AG327">
        <v>0</v>
      </c>
      <c r="AH327">
        <v>0</v>
      </c>
      <c r="AI327">
        <v>1</v>
      </c>
      <c r="AJ327">
        <v>1</v>
      </c>
      <c r="AK327">
        <v>1</v>
      </c>
      <c r="AL327">
        <v>1</v>
      </c>
      <c r="AM327">
        <v>-2</v>
      </c>
      <c r="AN327">
        <v>0</v>
      </c>
      <c r="AO327">
        <v>1</v>
      </c>
      <c r="AP327">
        <v>1</v>
      </c>
      <c r="AQ327">
        <v>0</v>
      </c>
      <c r="AR327">
        <v>0</v>
      </c>
      <c r="AS327" t="s">
        <v>3</v>
      </c>
      <c r="AT327">
        <v>3.5E-4</v>
      </c>
      <c r="AU327" t="s">
        <v>3</v>
      </c>
      <c r="AV327">
        <v>0</v>
      </c>
      <c r="AW327">
        <v>2</v>
      </c>
      <c r="AX327">
        <v>1473418404</v>
      </c>
      <c r="AY327">
        <v>1</v>
      </c>
      <c r="AZ327">
        <v>0</v>
      </c>
      <c r="BA327">
        <v>424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0</v>
      </c>
      <c r="BI327">
        <v>0</v>
      </c>
      <c r="BJ327">
        <v>0</v>
      </c>
      <c r="BK327">
        <v>0</v>
      </c>
      <c r="BL327">
        <v>0</v>
      </c>
      <c r="BM327">
        <v>0</v>
      </c>
      <c r="BN327">
        <v>0</v>
      </c>
      <c r="BO327">
        <v>0</v>
      </c>
      <c r="BP327">
        <v>0</v>
      </c>
      <c r="BQ327">
        <v>0</v>
      </c>
      <c r="BR327">
        <v>0</v>
      </c>
      <c r="BS327">
        <v>0</v>
      </c>
      <c r="BT327">
        <v>0</v>
      </c>
      <c r="BU327">
        <v>0</v>
      </c>
      <c r="BV327">
        <v>0</v>
      </c>
      <c r="BW327">
        <v>0</v>
      </c>
      <c r="CV327">
        <v>0</v>
      </c>
      <c r="CW327">
        <v>0</v>
      </c>
      <c r="CX327">
        <f>ROUND(Y327*Source!I196,9)</f>
        <v>3.5E-4</v>
      </c>
      <c r="CY327">
        <f t="shared" si="134"/>
        <v>94640</v>
      </c>
      <c r="CZ327">
        <f t="shared" si="135"/>
        <v>94640</v>
      </c>
      <c r="DA327">
        <f t="shared" si="136"/>
        <v>1</v>
      </c>
      <c r="DB327">
        <f t="shared" si="132"/>
        <v>33.119999999999997</v>
      </c>
      <c r="DC327">
        <f t="shared" si="133"/>
        <v>0</v>
      </c>
      <c r="DD327" t="s">
        <v>3</v>
      </c>
      <c r="DE327" t="s">
        <v>3</v>
      </c>
      <c r="DF327">
        <f t="shared" si="138"/>
        <v>33.119999999999997</v>
      </c>
      <c r="DG327">
        <f t="shared" si="139"/>
        <v>0</v>
      </c>
      <c r="DH327">
        <f t="shared" si="140"/>
        <v>0</v>
      </c>
      <c r="DI327">
        <f t="shared" si="141"/>
        <v>0</v>
      </c>
      <c r="DJ327">
        <f t="shared" si="137"/>
        <v>33.119999999999997</v>
      </c>
      <c r="DK327">
        <v>0</v>
      </c>
      <c r="DL327" t="s">
        <v>3</v>
      </c>
      <c r="DM327">
        <v>0</v>
      </c>
      <c r="DN327" t="s">
        <v>3</v>
      </c>
      <c r="DO327">
        <v>0</v>
      </c>
    </row>
    <row r="328" spans="1:119" x14ac:dyDescent="0.2">
      <c r="A328">
        <f>ROW(Source!A197)</f>
        <v>197</v>
      </c>
      <c r="B328">
        <v>1473083510</v>
      </c>
      <c r="C328">
        <v>1473323752</v>
      </c>
      <c r="D328">
        <v>1441819193</v>
      </c>
      <c r="E328">
        <v>15514512</v>
      </c>
      <c r="F328">
        <v>1</v>
      </c>
      <c r="G328">
        <v>15514512</v>
      </c>
      <c r="H328">
        <v>1</v>
      </c>
      <c r="I328" t="s">
        <v>457</v>
      </c>
      <c r="J328" t="s">
        <v>3</v>
      </c>
      <c r="K328" t="s">
        <v>458</v>
      </c>
      <c r="L328">
        <v>1191</v>
      </c>
      <c r="N328">
        <v>1013</v>
      </c>
      <c r="O328" t="s">
        <v>459</v>
      </c>
      <c r="P328" t="s">
        <v>459</v>
      </c>
      <c r="Q328">
        <v>1</v>
      </c>
      <c r="W328">
        <v>0</v>
      </c>
      <c r="X328">
        <v>476480486</v>
      </c>
      <c r="Y328">
        <f>(AT328*2)</f>
        <v>5.56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1</v>
      </c>
      <c r="AJ328">
        <v>1</v>
      </c>
      <c r="AK328">
        <v>1</v>
      </c>
      <c r="AL328">
        <v>1</v>
      </c>
      <c r="AM328">
        <v>-2</v>
      </c>
      <c r="AN328">
        <v>0</v>
      </c>
      <c r="AO328">
        <v>1</v>
      </c>
      <c r="AP328">
        <v>1</v>
      </c>
      <c r="AQ328">
        <v>0</v>
      </c>
      <c r="AR328">
        <v>0</v>
      </c>
      <c r="AS328" t="s">
        <v>3</v>
      </c>
      <c r="AT328">
        <v>2.78</v>
      </c>
      <c r="AU328" t="s">
        <v>228</v>
      </c>
      <c r="AV328">
        <v>1</v>
      </c>
      <c r="AW328">
        <v>2</v>
      </c>
      <c r="AX328">
        <v>1473418406</v>
      </c>
      <c r="AY328">
        <v>1</v>
      </c>
      <c r="AZ328">
        <v>0</v>
      </c>
      <c r="BA328">
        <v>425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0</v>
      </c>
      <c r="BI328">
        <v>0</v>
      </c>
      <c r="BJ328">
        <v>0</v>
      </c>
      <c r="BK328">
        <v>0</v>
      </c>
      <c r="BL328">
        <v>0</v>
      </c>
      <c r="BM328">
        <v>0</v>
      </c>
      <c r="BN328">
        <v>0</v>
      </c>
      <c r="BO328">
        <v>0</v>
      </c>
      <c r="BP328">
        <v>0</v>
      </c>
      <c r="BQ328">
        <v>0</v>
      </c>
      <c r="BR328">
        <v>0</v>
      </c>
      <c r="BS328">
        <v>0</v>
      </c>
      <c r="BT328">
        <v>0</v>
      </c>
      <c r="BU328">
        <v>0</v>
      </c>
      <c r="BV328">
        <v>0</v>
      </c>
      <c r="BW328">
        <v>0</v>
      </c>
      <c r="CU328">
        <f>ROUND(AT328*Source!I197*AH328*AL328,2)</f>
        <v>0</v>
      </c>
      <c r="CV328">
        <f>ROUND(Y328*Source!I197,9)</f>
        <v>5.56</v>
      </c>
      <c r="CW328">
        <v>0</v>
      </c>
      <c r="CX328">
        <f>ROUND(Y328*Source!I197,9)</f>
        <v>5.56</v>
      </c>
      <c r="CY328">
        <f>AD328</f>
        <v>0</v>
      </c>
      <c r="CZ328">
        <f>AH328</f>
        <v>0</v>
      </c>
      <c r="DA328">
        <f>AL328</f>
        <v>1</v>
      </c>
      <c r="DB328">
        <f>ROUND((ROUND(AT328*CZ328,2)*2),6)</f>
        <v>0</v>
      </c>
      <c r="DC328">
        <f>ROUND((ROUND(AT328*AG328,2)*2),6)</f>
        <v>0</v>
      </c>
      <c r="DD328" t="s">
        <v>3</v>
      </c>
      <c r="DE328" t="s">
        <v>3</v>
      </c>
      <c r="DF328">
        <f t="shared" si="138"/>
        <v>0</v>
      </c>
      <c r="DG328">
        <f t="shared" si="139"/>
        <v>0</v>
      </c>
      <c r="DH328">
        <f t="shared" si="140"/>
        <v>0</v>
      </c>
      <c r="DI328">
        <f t="shared" si="141"/>
        <v>0</v>
      </c>
      <c r="DJ328">
        <f>DI328</f>
        <v>0</v>
      </c>
      <c r="DK328">
        <v>0</v>
      </c>
      <c r="DL328" t="s">
        <v>3</v>
      </c>
      <c r="DM328">
        <v>0</v>
      </c>
      <c r="DN328" t="s">
        <v>3</v>
      </c>
      <c r="DO328">
        <v>0</v>
      </c>
    </row>
    <row r="329" spans="1:119" x14ac:dyDescent="0.2">
      <c r="A329">
        <f>ROW(Source!A197)</f>
        <v>197</v>
      </c>
      <c r="B329">
        <v>1473083510</v>
      </c>
      <c r="C329">
        <v>1473323752</v>
      </c>
      <c r="D329">
        <v>1441836235</v>
      </c>
      <c r="E329">
        <v>1</v>
      </c>
      <c r="F329">
        <v>1</v>
      </c>
      <c r="G329">
        <v>15514512</v>
      </c>
      <c r="H329">
        <v>3</v>
      </c>
      <c r="I329" t="s">
        <v>464</v>
      </c>
      <c r="J329" t="s">
        <v>465</v>
      </c>
      <c r="K329" t="s">
        <v>466</v>
      </c>
      <c r="L329">
        <v>1346</v>
      </c>
      <c r="N329">
        <v>1009</v>
      </c>
      <c r="O329" t="s">
        <v>467</v>
      </c>
      <c r="P329" t="s">
        <v>467</v>
      </c>
      <c r="Q329">
        <v>1</v>
      </c>
      <c r="W329">
        <v>0</v>
      </c>
      <c r="X329">
        <v>-1595335418</v>
      </c>
      <c r="Y329">
        <f>(AT329*2)</f>
        <v>8.0000000000000002E-3</v>
      </c>
      <c r="AA329">
        <v>31.49</v>
      </c>
      <c r="AB329">
        <v>0</v>
      </c>
      <c r="AC329">
        <v>0</v>
      </c>
      <c r="AD329">
        <v>0</v>
      </c>
      <c r="AE329">
        <v>31.49</v>
      </c>
      <c r="AF329">
        <v>0</v>
      </c>
      <c r="AG329">
        <v>0</v>
      </c>
      <c r="AH329">
        <v>0</v>
      </c>
      <c r="AI329">
        <v>1</v>
      </c>
      <c r="AJ329">
        <v>1</v>
      </c>
      <c r="AK329">
        <v>1</v>
      </c>
      <c r="AL329">
        <v>1</v>
      </c>
      <c r="AM329">
        <v>-2</v>
      </c>
      <c r="AN329">
        <v>0</v>
      </c>
      <c r="AO329">
        <v>1</v>
      </c>
      <c r="AP329">
        <v>1</v>
      </c>
      <c r="AQ329">
        <v>0</v>
      </c>
      <c r="AR329">
        <v>0</v>
      </c>
      <c r="AS329" t="s">
        <v>3</v>
      </c>
      <c r="AT329">
        <v>4.0000000000000001E-3</v>
      </c>
      <c r="AU329" t="s">
        <v>228</v>
      </c>
      <c r="AV329">
        <v>0</v>
      </c>
      <c r="AW329">
        <v>2</v>
      </c>
      <c r="AX329">
        <v>1473418407</v>
      </c>
      <c r="AY329">
        <v>1</v>
      </c>
      <c r="AZ329">
        <v>0</v>
      </c>
      <c r="BA329">
        <v>426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0</v>
      </c>
      <c r="BI329">
        <v>0</v>
      </c>
      <c r="BJ329">
        <v>0</v>
      </c>
      <c r="BK329">
        <v>0</v>
      </c>
      <c r="BL329">
        <v>0</v>
      </c>
      <c r="BM329">
        <v>0</v>
      </c>
      <c r="BN329">
        <v>0</v>
      </c>
      <c r="BO329">
        <v>0</v>
      </c>
      <c r="BP329">
        <v>0</v>
      </c>
      <c r="BQ329">
        <v>0</v>
      </c>
      <c r="BR329">
        <v>0</v>
      </c>
      <c r="BS329">
        <v>0</v>
      </c>
      <c r="BT329">
        <v>0</v>
      </c>
      <c r="BU329">
        <v>0</v>
      </c>
      <c r="BV329">
        <v>0</v>
      </c>
      <c r="BW329">
        <v>0</v>
      </c>
      <c r="CV329">
        <v>0</v>
      </c>
      <c r="CW329">
        <v>0</v>
      </c>
      <c r="CX329">
        <f>ROUND(Y329*Source!I197,9)</f>
        <v>8.0000000000000002E-3</v>
      </c>
      <c r="CY329">
        <f>AA329</f>
        <v>31.49</v>
      </c>
      <c r="CZ329">
        <f>AE329</f>
        <v>31.49</v>
      </c>
      <c r="DA329">
        <f>AI329</f>
        <v>1</v>
      </c>
      <c r="DB329">
        <f>ROUND((ROUND(AT329*CZ329,2)*2),6)</f>
        <v>0.26</v>
      </c>
      <c r="DC329">
        <f>ROUND((ROUND(AT329*AG329,2)*2),6)</f>
        <v>0</v>
      </c>
      <c r="DD329" t="s">
        <v>3</v>
      </c>
      <c r="DE329" t="s">
        <v>3</v>
      </c>
      <c r="DF329">
        <f t="shared" si="138"/>
        <v>0.25</v>
      </c>
      <c r="DG329">
        <f t="shared" si="139"/>
        <v>0</v>
      </c>
      <c r="DH329">
        <f t="shared" si="140"/>
        <v>0</v>
      </c>
      <c r="DI329">
        <f t="shared" si="141"/>
        <v>0</v>
      </c>
      <c r="DJ329">
        <f>DF329</f>
        <v>0.25</v>
      </c>
      <c r="DK329">
        <v>0</v>
      </c>
      <c r="DL329" t="s">
        <v>3</v>
      </c>
      <c r="DM329">
        <v>0</v>
      </c>
      <c r="DN329" t="s">
        <v>3</v>
      </c>
      <c r="DO329">
        <v>0</v>
      </c>
    </row>
    <row r="330" spans="1:119" x14ac:dyDescent="0.2">
      <c r="A330">
        <f>ROW(Source!A198)</f>
        <v>198</v>
      </c>
      <c r="B330">
        <v>1473083510</v>
      </c>
      <c r="C330">
        <v>1473323758</v>
      </c>
      <c r="D330">
        <v>1441819193</v>
      </c>
      <c r="E330">
        <v>15514512</v>
      </c>
      <c r="F330">
        <v>1</v>
      </c>
      <c r="G330">
        <v>15514512</v>
      </c>
      <c r="H330">
        <v>1</v>
      </c>
      <c r="I330" t="s">
        <v>457</v>
      </c>
      <c r="J330" t="s">
        <v>3</v>
      </c>
      <c r="K330" t="s">
        <v>458</v>
      </c>
      <c r="L330">
        <v>1191</v>
      </c>
      <c r="N330">
        <v>1013</v>
      </c>
      <c r="O330" t="s">
        <v>459</v>
      </c>
      <c r="P330" t="s">
        <v>459</v>
      </c>
      <c r="Q330">
        <v>1</v>
      </c>
      <c r="W330">
        <v>0</v>
      </c>
      <c r="X330">
        <v>476480486</v>
      </c>
      <c r="Y330">
        <f>(AT330*2)</f>
        <v>3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1</v>
      </c>
      <c r="AJ330">
        <v>1</v>
      </c>
      <c r="AK330">
        <v>1</v>
      </c>
      <c r="AL330">
        <v>1</v>
      </c>
      <c r="AM330">
        <v>-2</v>
      </c>
      <c r="AN330">
        <v>0</v>
      </c>
      <c r="AO330">
        <v>1</v>
      </c>
      <c r="AP330">
        <v>1</v>
      </c>
      <c r="AQ330">
        <v>0</v>
      </c>
      <c r="AR330">
        <v>0</v>
      </c>
      <c r="AS330" t="s">
        <v>3</v>
      </c>
      <c r="AT330">
        <v>1.5</v>
      </c>
      <c r="AU330" t="s">
        <v>228</v>
      </c>
      <c r="AV330">
        <v>1</v>
      </c>
      <c r="AW330">
        <v>2</v>
      </c>
      <c r="AX330">
        <v>1473418410</v>
      </c>
      <c r="AY330">
        <v>1</v>
      </c>
      <c r="AZ330">
        <v>0</v>
      </c>
      <c r="BA330">
        <v>427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0</v>
      </c>
      <c r="BI330">
        <v>0</v>
      </c>
      <c r="BJ330">
        <v>0</v>
      </c>
      <c r="BK330">
        <v>0</v>
      </c>
      <c r="BL330">
        <v>0</v>
      </c>
      <c r="BM330">
        <v>0</v>
      </c>
      <c r="BN330">
        <v>0</v>
      </c>
      <c r="BO330">
        <v>0</v>
      </c>
      <c r="BP330">
        <v>0</v>
      </c>
      <c r="BQ330">
        <v>0</v>
      </c>
      <c r="BR330">
        <v>0</v>
      </c>
      <c r="BS330">
        <v>0</v>
      </c>
      <c r="BT330">
        <v>0</v>
      </c>
      <c r="BU330">
        <v>0</v>
      </c>
      <c r="BV330">
        <v>0</v>
      </c>
      <c r="BW330">
        <v>0</v>
      </c>
      <c r="CU330">
        <f>ROUND(AT330*Source!I198*AH330*AL330,2)</f>
        <v>0</v>
      </c>
      <c r="CV330">
        <f>ROUND(Y330*Source!I198,9)</f>
        <v>3</v>
      </c>
      <c r="CW330">
        <v>0</v>
      </c>
      <c r="CX330">
        <f>ROUND(Y330*Source!I198,9)</f>
        <v>3</v>
      </c>
      <c r="CY330">
        <f>AD330</f>
        <v>0</v>
      </c>
      <c r="CZ330">
        <f>AH330</f>
        <v>0</v>
      </c>
      <c r="DA330">
        <f>AL330</f>
        <v>1</v>
      </c>
      <c r="DB330">
        <f>ROUND((ROUND(AT330*CZ330,2)*2),6)</f>
        <v>0</v>
      </c>
      <c r="DC330">
        <f>ROUND((ROUND(AT330*AG330,2)*2),6)</f>
        <v>0</v>
      </c>
      <c r="DD330" t="s">
        <v>3</v>
      </c>
      <c r="DE330" t="s">
        <v>3</v>
      </c>
      <c r="DF330">
        <f t="shared" si="138"/>
        <v>0</v>
      </c>
      <c r="DG330">
        <f t="shared" si="139"/>
        <v>0</v>
      </c>
      <c r="DH330">
        <f t="shared" si="140"/>
        <v>0</v>
      </c>
      <c r="DI330">
        <f t="shared" si="141"/>
        <v>0</v>
      </c>
      <c r="DJ330">
        <f>DI330</f>
        <v>0</v>
      </c>
      <c r="DK330">
        <v>0</v>
      </c>
      <c r="DL330" t="s">
        <v>3</v>
      </c>
      <c r="DM330">
        <v>0</v>
      </c>
      <c r="DN330" t="s">
        <v>3</v>
      </c>
      <c r="DO330">
        <v>0</v>
      </c>
    </row>
    <row r="331" spans="1:119" x14ac:dyDescent="0.2">
      <c r="A331">
        <f>ROW(Source!A198)</f>
        <v>198</v>
      </c>
      <c r="B331">
        <v>1473083510</v>
      </c>
      <c r="C331">
        <v>1473323758</v>
      </c>
      <c r="D331">
        <v>1441836235</v>
      </c>
      <c r="E331">
        <v>1</v>
      </c>
      <c r="F331">
        <v>1</v>
      </c>
      <c r="G331">
        <v>15514512</v>
      </c>
      <c r="H331">
        <v>3</v>
      </c>
      <c r="I331" t="s">
        <v>464</v>
      </c>
      <c r="J331" t="s">
        <v>465</v>
      </c>
      <c r="K331" t="s">
        <v>466</v>
      </c>
      <c r="L331">
        <v>1346</v>
      </c>
      <c r="N331">
        <v>1009</v>
      </c>
      <c r="O331" t="s">
        <v>467</v>
      </c>
      <c r="P331" t="s">
        <v>467</v>
      </c>
      <c r="Q331">
        <v>1</v>
      </c>
      <c r="W331">
        <v>0</v>
      </c>
      <c r="X331">
        <v>-1595335418</v>
      </c>
      <c r="Y331">
        <f>(AT331*2)</f>
        <v>8.3999999999999995E-3</v>
      </c>
      <c r="AA331">
        <v>31.49</v>
      </c>
      <c r="AB331">
        <v>0</v>
      </c>
      <c r="AC331">
        <v>0</v>
      </c>
      <c r="AD331">
        <v>0</v>
      </c>
      <c r="AE331">
        <v>31.49</v>
      </c>
      <c r="AF331">
        <v>0</v>
      </c>
      <c r="AG331">
        <v>0</v>
      </c>
      <c r="AH331">
        <v>0</v>
      </c>
      <c r="AI331">
        <v>1</v>
      </c>
      <c r="AJ331">
        <v>1</v>
      </c>
      <c r="AK331">
        <v>1</v>
      </c>
      <c r="AL331">
        <v>1</v>
      </c>
      <c r="AM331">
        <v>-2</v>
      </c>
      <c r="AN331">
        <v>0</v>
      </c>
      <c r="AO331">
        <v>1</v>
      </c>
      <c r="AP331">
        <v>1</v>
      </c>
      <c r="AQ331">
        <v>0</v>
      </c>
      <c r="AR331">
        <v>0</v>
      </c>
      <c r="AS331" t="s">
        <v>3</v>
      </c>
      <c r="AT331">
        <v>4.1999999999999997E-3</v>
      </c>
      <c r="AU331" t="s">
        <v>228</v>
      </c>
      <c r="AV331">
        <v>0</v>
      </c>
      <c r="AW331">
        <v>2</v>
      </c>
      <c r="AX331">
        <v>1473418411</v>
      </c>
      <c r="AY331">
        <v>1</v>
      </c>
      <c r="AZ331">
        <v>0</v>
      </c>
      <c r="BA331">
        <v>428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0</v>
      </c>
      <c r="BI331">
        <v>0</v>
      </c>
      <c r="BJ331">
        <v>0</v>
      </c>
      <c r="BK331">
        <v>0</v>
      </c>
      <c r="BL331">
        <v>0</v>
      </c>
      <c r="BM331">
        <v>0</v>
      </c>
      <c r="BN331">
        <v>0</v>
      </c>
      <c r="BO331">
        <v>0</v>
      </c>
      <c r="BP331">
        <v>0</v>
      </c>
      <c r="BQ331">
        <v>0</v>
      </c>
      <c r="BR331">
        <v>0</v>
      </c>
      <c r="BS331">
        <v>0</v>
      </c>
      <c r="BT331">
        <v>0</v>
      </c>
      <c r="BU331">
        <v>0</v>
      </c>
      <c r="BV331">
        <v>0</v>
      </c>
      <c r="BW331">
        <v>0</v>
      </c>
      <c r="CV331">
        <v>0</v>
      </c>
      <c r="CW331">
        <v>0</v>
      </c>
      <c r="CX331">
        <f>ROUND(Y331*Source!I198,9)</f>
        <v>8.3999999999999995E-3</v>
      </c>
      <c r="CY331">
        <f>AA331</f>
        <v>31.49</v>
      </c>
      <c r="CZ331">
        <f>AE331</f>
        <v>31.49</v>
      </c>
      <c r="DA331">
        <f>AI331</f>
        <v>1</v>
      </c>
      <c r="DB331">
        <f>ROUND((ROUND(AT331*CZ331,2)*2),6)</f>
        <v>0.26</v>
      </c>
      <c r="DC331">
        <f>ROUND((ROUND(AT331*AG331,2)*2),6)</f>
        <v>0</v>
      </c>
      <c r="DD331" t="s">
        <v>3</v>
      </c>
      <c r="DE331" t="s">
        <v>3</v>
      </c>
      <c r="DF331">
        <f t="shared" si="138"/>
        <v>0.26</v>
      </c>
      <c r="DG331">
        <f t="shared" si="139"/>
        <v>0</v>
      </c>
      <c r="DH331">
        <f t="shared" si="140"/>
        <v>0</v>
      </c>
      <c r="DI331">
        <f t="shared" si="141"/>
        <v>0</v>
      </c>
      <c r="DJ331">
        <f>DF331</f>
        <v>0.26</v>
      </c>
      <c r="DK331">
        <v>0</v>
      </c>
      <c r="DL331" t="s">
        <v>3</v>
      </c>
      <c r="DM331">
        <v>0</v>
      </c>
      <c r="DN331" t="s">
        <v>3</v>
      </c>
      <c r="DO331">
        <v>0</v>
      </c>
    </row>
    <row r="332" spans="1:119" x14ac:dyDescent="0.2">
      <c r="A332">
        <f>ROW(Source!A199)</f>
        <v>199</v>
      </c>
      <c r="B332">
        <v>1473083510</v>
      </c>
      <c r="C332">
        <v>1473084599</v>
      </c>
      <c r="D332">
        <v>1306222152</v>
      </c>
      <c r="E332">
        <v>37</v>
      </c>
      <c r="F332">
        <v>1</v>
      </c>
      <c r="G332">
        <v>15514512</v>
      </c>
      <c r="H332">
        <v>1</v>
      </c>
      <c r="I332" t="s">
        <v>457</v>
      </c>
      <c r="J332" t="s">
        <v>3</v>
      </c>
      <c r="K332" t="s">
        <v>458</v>
      </c>
      <c r="L332">
        <v>1191</v>
      </c>
      <c r="N332">
        <v>1013</v>
      </c>
      <c r="O332" t="s">
        <v>459</v>
      </c>
      <c r="P332" t="s">
        <v>459</v>
      </c>
      <c r="Q332">
        <v>1</v>
      </c>
      <c r="W332">
        <v>0</v>
      </c>
      <c r="X332">
        <v>476480486</v>
      </c>
      <c r="Y332">
        <f>AT332</f>
        <v>9.6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1</v>
      </c>
      <c r="AJ332">
        <v>1</v>
      </c>
      <c r="AK332">
        <v>1</v>
      </c>
      <c r="AL332">
        <v>1</v>
      </c>
      <c r="AM332">
        <v>-2</v>
      </c>
      <c r="AN332">
        <v>0</v>
      </c>
      <c r="AO332">
        <v>1</v>
      </c>
      <c r="AP332">
        <v>1</v>
      </c>
      <c r="AQ332">
        <v>0</v>
      </c>
      <c r="AR332">
        <v>0</v>
      </c>
      <c r="AS332" t="s">
        <v>3</v>
      </c>
      <c r="AT332">
        <v>9.6</v>
      </c>
      <c r="AU332" t="s">
        <v>3</v>
      </c>
      <c r="AV332">
        <v>1</v>
      </c>
      <c r="AW332">
        <v>2</v>
      </c>
      <c r="AX332">
        <v>1473418412</v>
      </c>
      <c r="AY332">
        <v>1</v>
      </c>
      <c r="AZ332">
        <v>6144</v>
      </c>
      <c r="BA332">
        <v>429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0</v>
      </c>
      <c r="BI332">
        <v>0</v>
      </c>
      <c r="BJ332">
        <v>0</v>
      </c>
      <c r="BK332">
        <v>0</v>
      </c>
      <c r="BL332">
        <v>0</v>
      </c>
      <c r="BM332">
        <v>0</v>
      </c>
      <c r="BN332">
        <v>0</v>
      </c>
      <c r="BO332">
        <v>0</v>
      </c>
      <c r="BP332">
        <v>0</v>
      </c>
      <c r="BQ332">
        <v>0</v>
      </c>
      <c r="BR332">
        <v>0</v>
      </c>
      <c r="BS332">
        <v>0</v>
      </c>
      <c r="BT332">
        <v>0</v>
      </c>
      <c r="BU332">
        <v>0</v>
      </c>
      <c r="BV332">
        <v>0</v>
      </c>
      <c r="BW332">
        <v>0</v>
      </c>
      <c r="CU332">
        <f>ROUND(AT332*Source!I199*AH332*AL332,2)</f>
        <v>0</v>
      </c>
      <c r="CV332">
        <f>ROUND(Y332*Source!I199,9)</f>
        <v>9.6</v>
      </c>
      <c r="CW332">
        <v>0</v>
      </c>
      <c r="CX332">
        <f>ROUND(Y332*Source!I199,9)</f>
        <v>9.6</v>
      </c>
      <c r="CY332">
        <f>AD332</f>
        <v>0</v>
      </c>
      <c r="CZ332">
        <f>AH332</f>
        <v>0</v>
      </c>
      <c r="DA332">
        <f>AL332</f>
        <v>1</v>
      </c>
      <c r="DB332">
        <f>ROUND(ROUND(AT332*CZ332,2),6)</f>
        <v>0</v>
      </c>
      <c r="DC332">
        <f>ROUND(ROUND(AT332*AG332,2),6)</f>
        <v>0</v>
      </c>
      <c r="DD332" t="s">
        <v>3</v>
      </c>
      <c r="DE332" t="s">
        <v>3</v>
      </c>
      <c r="DF332">
        <f t="shared" si="138"/>
        <v>0</v>
      </c>
      <c r="DG332">
        <f t="shared" si="139"/>
        <v>0</v>
      </c>
      <c r="DH332">
        <f t="shared" si="140"/>
        <v>0</v>
      </c>
      <c r="DI332">
        <f t="shared" si="141"/>
        <v>0</v>
      </c>
      <c r="DJ332">
        <f>DI332</f>
        <v>0</v>
      </c>
      <c r="DK332">
        <v>0</v>
      </c>
      <c r="DL332" t="s">
        <v>3</v>
      </c>
      <c r="DM332">
        <v>0</v>
      </c>
      <c r="DN332" t="s">
        <v>3</v>
      </c>
      <c r="DO332">
        <v>0</v>
      </c>
    </row>
    <row r="333" spans="1:119" x14ac:dyDescent="0.2">
      <c r="A333">
        <f>ROW(Source!A199)</f>
        <v>199</v>
      </c>
      <c r="B333">
        <v>1473083510</v>
      </c>
      <c r="C333">
        <v>1473084599</v>
      </c>
      <c r="D333">
        <v>1306223898</v>
      </c>
      <c r="E333">
        <v>1</v>
      </c>
      <c r="F333">
        <v>1</v>
      </c>
      <c r="G333">
        <v>15514512</v>
      </c>
      <c r="H333">
        <v>2</v>
      </c>
      <c r="I333" t="s">
        <v>526</v>
      </c>
      <c r="J333" t="s">
        <v>527</v>
      </c>
      <c r="K333" t="s">
        <v>528</v>
      </c>
      <c r="L333">
        <v>1368</v>
      </c>
      <c r="N333">
        <v>1011</v>
      </c>
      <c r="O333" t="s">
        <v>463</v>
      </c>
      <c r="P333" t="s">
        <v>463</v>
      </c>
      <c r="Q333">
        <v>1</v>
      </c>
      <c r="W333">
        <v>0</v>
      </c>
      <c r="X333">
        <v>-1063987438</v>
      </c>
      <c r="Y333">
        <f>AT333</f>
        <v>2.23</v>
      </c>
      <c r="AA333">
        <v>0</v>
      </c>
      <c r="AB333">
        <v>7.3</v>
      </c>
      <c r="AC333">
        <v>0.14000000000000001</v>
      </c>
      <c r="AD333">
        <v>0</v>
      </c>
      <c r="AE333">
        <v>0</v>
      </c>
      <c r="AF333">
        <v>7.3</v>
      </c>
      <c r="AG333">
        <v>0.14000000000000001</v>
      </c>
      <c r="AH333">
        <v>0</v>
      </c>
      <c r="AI333">
        <v>1</v>
      </c>
      <c r="AJ333">
        <v>1</v>
      </c>
      <c r="AK333">
        <v>1</v>
      </c>
      <c r="AL333">
        <v>1</v>
      </c>
      <c r="AM333">
        <v>-2</v>
      </c>
      <c r="AN333">
        <v>0</v>
      </c>
      <c r="AO333">
        <v>1</v>
      </c>
      <c r="AP333">
        <v>1</v>
      </c>
      <c r="AQ333">
        <v>0</v>
      </c>
      <c r="AR333">
        <v>0</v>
      </c>
      <c r="AS333" t="s">
        <v>3</v>
      </c>
      <c r="AT333">
        <v>2.23</v>
      </c>
      <c r="AU333" t="s">
        <v>3</v>
      </c>
      <c r="AV333">
        <v>0</v>
      </c>
      <c r="AW333">
        <v>2</v>
      </c>
      <c r="AX333">
        <v>1473418413</v>
      </c>
      <c r="AY333">
        <v>2</v>
      </c>
      <c r="AZ333">
        <v>104448</v>
      </c>
      <c r="BA333">
        <v>430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0</v>
      </c>
      <c r="BI333">
        <v>0</v>
      </c>
      <c r="BJ333">
        <v>0</v>
      </c>
      <c r="BK333">
        <v>0</v>
      </c>
      <c r="BL333">
        <v>0</v>
      </c>
      <c r="BM333">
        <v>0</v>
      </c>
      <c r="BN333">
        <v>0</v>
      </c>
      <c r="BO333">
        <v>0</v>
      </c>
      <c r="BP333">
        <v>0</v>
      </c>
      <c r="BQ333">
        <v>0</v>
      </c>
      <c r="BR333">
        <v>0</v>
      </c>
      <c r="BS333">
        <v>0</v>
      </c>
      <c r="BT333">
        <v>0</v>
      </c>
      <c r="BU333">
        <v>0</v>
      </c>
      <c r="BV333">
        <v>0</v>
      </c>
      <c r="BW333">
        <v>0</v>
      </c>
      <c r="CV333">
        <v>0</v>
      </c>
      <c r="CW333">
        <f>ROUND(Y333*Source!I199*DO333,9)</f>
        <v>0</v>
      </c>
      <c r="CX333">
        <f>ROUND(Y333*Source!I199,9)</f>
        <v>2.23</v>
      </c>
      <c r="CY333">
        <f>AB333</f>
        <v>7.3</v>
      </c>
      <c r="CZ333">
        <f>AF333</f>
        <v>7.3</v>
      </c>
      <c r="DA333">
        <f>AJ333</f>
        <v>1</v>
      </c>
      <c r="DB333">
        <f>ROUND(ROUND(AT333*CZ333,2),6)</f>
        <v>16.28</v>
      </c>
      <c r="DC333">
        <f>ROUND(ROUND(AT333*AG333,2),6)</f>
        <v>0.31</v>
      </c>
      <c r="DD333" t="s">
        <v>3</v>
      </c>
      <c r="DE333" t="s">
        <v>3</v>
      </c>
      <c r="DF333">
        <f t="shared" si="138"/>
        <v>0</v>
      </c>
      <c r="DG333">
        <f t="shared" si="139"/>
        <v>16.28</v>
      </c>
      <c r="DH333">
        <f t="shared" si="140"/>
        <v>0.31</v>
      </c>
      <c r="DI333">
        <f t="shared" si="141"/>
        <v>0</v>
      </c>
      <c r="DJ333">
        <f>DG333</f>
        <v>16.28</v>
      </c>
      <c r="DK333">
        <v>0</v>
      </c>
      <c r="DL333" t="s">
        <v>3</v>
      </c>
      <c r="DM333">
        <v>0</v>
      </c>
      <c r="DN333" t="s">
        <v>3</v>
      </c>
      <c r="DO333">
        <v>0</v>
      </c>
    </row>
    <row r="334" spans="1:119" x14ac:dyDescent="0.2">
      <c r="A334">
        <f>ROW(Source!A199)</f>
        <v>199</v>
      </c>
      <c r="B334">
        <v>1473083510</v>
      </c>
      <c r="C334">
        <v>1473084599</v>
      </c>
      <c r="D334">
        <v>1306224024</v>
      </c>
      <c r="E334">
        <v>1</v>
      </c>
      <c r="F334">
        <v>1</v>
      </c>
      <c r="G334">
        <v>15514512</v>
      </c>
      <c r="H334">
        <v>2</v>
      </c>
      <c r="I334" t="s">
        <v>460</v>
      </c>
      <c r="J334" t="s">
        <v>529</v>
      </c>
      <c r="K334" t="s">
        <v>462</v>
      </c>
      <c r="L334">
        <v>1368</v>
      </c>
      <c r="N334">
        <v>1011</v>
      </c>
      <c r="O334" t="s">
        <v>463</v>
      </c>
      <c r="P334" t="s">
        <v>463</v>
      </c>
      <c r="Q334">
        <v>1</v>
      </c>
      <c r="W334">
        <v>0</v>
      </c>
      <c r="X334">
        <v>1391077869</v>
      </c>
      <c r="Y334">
        <f>AT334</f>
        <v>2.4500000000000002</v>
      </c>
      <c r="AA334">
        <v>0</v>
      </c>
      <c r="AB334">
        <v>1335.8</v>
      </c>
      <c r="AC334">
        <v>668.13</v>
      </c>
      <c r="AD334">
        <v>0</v>
      </c>
      <c r="AE334">
        <v>0</v>
      </c>
      <c r="AF334">
        <v>1335.8</v>
      </c>
      <c r="AG334">
        <v>668.13</v>
      </c>
      <c r="AH334">
        <v>0</v>
      </c>
      <c r="AI334">
        <v>1</v>
      </c>
      <c r="AJ334">
        <v>1</v>
      </c>
      <c r="AK334">
        <v>1</v>
      </c>
      <c r="AL334">
        <v>1</v>
      </c>
      <c r="AM334">
        <v>-2</v>
      </c>
      <c r="AN334">
        <v>0</v>
      </c>
      <c r="AO334">
        <v>1</v>
      </c>
      <c r="AP334">
        <v>1</v>
      </c>
      <c r="AQ334">
        <v>0</v>
      </c>
      <c r="AR334">
        <v>0</v>
      </c>
      <c r="AS334" t="s">
        <v>3</v>
      </c>
      <c r="AT334">
        <v>2.4500000000000002</v>
      </c>
      <c r="AU334" t="s">
        <v>3</v>
      </c>
      <c r="AV334">
        <v>0</v>
      </c>
      <c r="AW334">
        <v>2</v>
      </c>
      <c r="AX334">
        <v>1473418414</v>
      </c>
      <c r="AY334">
        <v>2</v>
      </c>
      <c r="AZ334">
        <v>104448</v>
      </c>
      <c r="BA334">
        <v>431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0</v>
      </c>
      <c r="BI334">
        <v>0</v>
      </c>
      <c r="BJ334">
        <v>0</v>
      </c>
      <c r="BK334">
        <v>0</v>
      </c>
      <c r="BL334">
        <v>0</v>
      </c>
      <c r="BM334">
        <v>0</v>
      </c>
      <c r="BN334">
        <v>0</v>
      </c>
      <c r="BO334">
        <v>0</v>
      </c>
      <c r="BP334">
        <v>0</v>
      </c>
      <c r="BQ334">
        <v>0</v>
      </c>
      <c r="BR334">
        <v>0</v>
      </c>
      <c r="BS334">
        <v>0</v>
      </c>
      <c r="BT334">
        <v>0</v>
      </c>
      <c r="BU334">
        <v>0</v>
      </c>
      <c r="BV334">
        <v>0</v>
      </c>
      <c r="BW334">
        <v>0</v>
      </c>
      <c r="CV334">
        <v>0</v>
      </c>
      <c r="CW334">
        <f>ROUND(Y334*Source!I199*DO334,9)</f>
        <v>0</v>
      </c>
      <c r="CX334">
        <f>ROUND(Y334*Source!I199,9)</f>
        <v>2.4500000000000002</v>
      </c>
      <c r="CY334">
        <f>AB334</f>
        <v>1335.8</v>
      </c>
      <c r="CZ334">
        <f>AF334</f>
        <v>1335.8</v>
      </c>
      <c r="DA334">
        <f>AJ334</f>
        <v>1</v>
      </c>
      <c r="DB334">
        <f>ROUND(ROUND(AT334*CZ334,2),6)</f>
        <v>3272.71</v>
      </c>
      <c r="DC334">
        <f>ROUND(ROUND(AT334*AG334,2),6)</f>
        <v>1636.92</v>
      </c>
      <c r="DD334" t="s">
        <v>3</v>
      </c>
      <c r="DE334" t="s">
        <v>3</v>
      </c>
      <c r="DF334">
        <f t="shared" si="138"/>
        <v>0</v>
      </c>
      <c r="DG334">
        <f t="shared" si="139"/>
        <v>3272.71</v>
      </c>
      <c r="DH334">
        <f t="shared" si="140"/>
        <v>1636.92</v>
      </c>
      <c r="DI334">
        <f t="shared" si="141"/>
        <v>0</v>
      </c>
      <c r="DJ334">
        <f>DG334</f>
        <v>3272.71</v>
      </c>
      <c r="DK334">
        <v>0</v>
      </c>
      <c r="DL334" t="s">
        <v>3</v>
      </c>
      <c r="DM334">
        <v>0</v>
      </c>
      <c r="DN334" t="s">
        <v>3</v>
      </c>
      <c r="DO334">
        <v>0</v>
      </c>
    </row>
    <row r="335" spans="1:119" x14ac:dyDescent="0.2">
      <c r="A335">
        <f>ROW(Source!A199)</f>
        <v>199</v>
      </c>
      <c r="B335">
        <v>1473083510</v>
      </c>
      <c r="C335">
        <v>1473084599</v>
      </c>
      <c r="D335">
        <v>1306226163</v>
      </c>
      <c r="E335">
        <v>1</v>
      </c>
      <c r="F335">
        <v>1</v>
      </c>
      <c r="G335">
        <v>15514512</v>
      </c>
      <c r="H335">
        <v>3</v>
      </c>
      <c r="I335" t="s">
        <v>530</v>
      </c>
      <c r="J335" t="s">
        <v>531</v>
      </c>
      <c r="K335" t="s">
        <v>532</v>
      </c>
      <c r="L335">
        <v>1346</v>
      </c>
      <c r="N335">
        <v>1009</v>
      </c>
      <c r="O335" t="s">
        <v>467</v>
      </c>
      <c r="P335" t="s">
        <v>467</v>
      </c>
      <c r="Q335">
        <v>1</v>
      </c>
      <c r="W335">
        <v>0</v>
      </c>
      <c r="X335">
        <v>-166253626</v>
      </c>
      <c r="Y335">
        <f>AT335</f>
        <v>0.32</v>
      </c>
      <c r="AA335">
        <v>1017.45</v>
      </c>
      <c r="AB335">
        <v>0</v>
      </c>
      <c r="AC335">
        <v>0</v>
      </c>
      <c r="AD335">
        <v>0</v>
      </c>
      <c r="AE335">
        <v>1017.45</v>
      </c>
      <c r="AF335">
        <v>0</v>
      </c>
      <c r="AG335">
        <v>0</v>
      </c>
      <c r="AH335">
        <v>0</v>
      </c>
      <c r="AI335">
        <v>1</v>
      </c>
      <c r="AJ335">
        <v>1</v>
      </c>
      <c r="AK335">
        <v>1</v>
      </c>
      <c r="AL335">
        <v>1</v>
      </c>
      <c r="AM335">
        <v>-2</v>
      </c>
      <c r="AN335">
        <v>0</v>
      </c>
      <c r="AO335">
        <v>1</v>
      </c>
      <c r="AP335">
        <v>1</v>
      </c>
      <c r="AQ335">
        <v>0</v>
      </c>
      <c r="AR335">
        <v>0</v>
      </c>
      <c r="AS335" t="s">
        <v>3</v>
      </c>
      <c r="AT335">
        <v>0.32</v>
      </c>
      <c r="AU335" t="s">
        <v>3</v>
      </c>
      <c r="AV335">
        <v>0</v>
      </c>
      <c r="AW335">
        <v>2</v>
      </c>
      <c r="AX335">
        <v>1473418415</v>
      </c>
      <c r="AY335">
        <v>2</v>
      </c>
      <c r="AZ335">
        <v>22528</v>
      </c>
      <c r="BA335">
        <v>432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0</v>
      </c>
      <c r="BI335">
        <v>0</v>
      </c>
      <c r="BJ335">
        <v>0</v>
      </c>
      <c r="BK335">
        <v>0</v>
      </c>
      <c r="BL335">
        <v>0</v>
      </c>
      <c r="BM335">
        <v>0</v>
      </c>
      <c r="BN335">
        <v>0</v>
      </c>
      <c r="BO335">
        <v>0</v>
      </c>
      <c r="BP335">
        <v>0</v>
      </c>
      <c r="BQ335">
        <v>0</v>
      </c>
      <c r="BR335">
        <v>0</v>
      </c>
      <c r="BS335">
        <v>0</v>
      </c>
      <c r="BT335">
        <v>0</v>
      </c>
      <c r="BU335">
        <v>0</v>
      </c>
      <c r="BV335">
        <v>0</v>
      </c>
      <c r="BW335">
        <v>0</v>
      </c>
      <c r="CV335">
        <v>0</v>
      </c>
      <c r="CW335">
        <v>0</v>
      </c>
      <c r="CX335">
        <f>ROUND(Y335*Source!I199,9)</f>
        <v>0.32</v>
      </c>
      <c r="CY335">
        <f>AA335</f>
        <v>1017.45</v>
      </c>
      <c r="CZ335">
        <f>AE335</f>
        <v>1017.45</v>
      </c>
      <c r="DA335">
        <f>AI335</f>
        <v>1</v>
      </c>
      <c r="DB335">
        <f>ROUND(ROUND(AT335*CZ335,2),6)</f>
        <v>325.58</v>
      </c>
      <c r="DC335">
        <f>ROUND(ROUND(AT335*AG335,2),6)</f>
        <v>0</v>
      </c>
      <c r="DD335" t="s">
        <v>3</v>
      </c>
      <c r="DE335" t="s">
        <v>3</v>
      </c>
      <c r="DF335">
        <f t="shared" si="138"/>
        <v>325.58</v>
      </c>
      <c r="DG335">
        <f t="shared" si="139"/>
        <v>0</v>
      </c>
      <c r="DH335">
        <f t="shared" si="140"/>
        <v>0</v>
      </c>
      <c r="DI335">
        <f t="shared" si="141"/>
        <v>0</v>
      </c>
      <c r="DJ335">
        <f>DF335</f>
        <v>325.58</v>
      </c>
      <c r="DK335">
        <v>0</v>
      </c>
      <c r="DL335" t="s">
        <v>3</v>
      </c>
      <c r="DM335">
        <v>0</v>
      </c>
      <c r="DN335" t="s">
        <v>3</v>
      </c>
      <c r="DO335">
        <v>0</v>
      </c>
    </row>
    <row r="336" spans="1:119" x14ac:dyDescent="0.2">
      <c r="A336">
        <f>ROW(Source!A200)</f>
        <v>200</v>
      </c>
      <c r="B336">
        <v>1473083510</v>
      </c>
      <c r="C336">
        <v>1473084608</v>
      </c>
      <c r="D336">
        <v>1441819193</v>
      </c>
      <c r="E336">
        <v>15514512</v>
      </c>
      <c r="F336">
        <v>1</v>
      </c>
      <c r="G336">
        <v>15514512</v>
      </c>
      <c r="H336">
        <v>1</v>
      </c>
      <c r="I336" t="s">
        <v>457</v>
      </c>
      <c r="J336" t="s">
        <v>3</v>
      </c>
      <c r="K336" t="s">
        <v>458</v>
      </c>
      <c r="L336">
        <v>1191</v>
      </c>
      <c r="N336">
        <v>1013</v>
      </c>
      <c r="O336" t="s">
        <v>459</v>
      </c>
      <c r="P336" t="s">
        <v>459</v>
      </c>
      <c r="Q336">
        <v>1</v>
      </c>
      <c r="W336">
        <v>0</v>
      </c>
      <c r="X336">
        <v>476480486</v>
      </c>
      <c r="Y336">
        <f t="shared" ref="Y336:Y344" si="142">(AT336*4)</f>
        <v>55.08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1</v>
      </c>
      <c r="AJ336">
        <v>1</v>
      </c>
      <c r="AK336">
        <v>1</v>
      </c>
      <c r="AL336">
        <v>1</v>
      </c>
      <c r="AM336">
        <v>-2</v>
      </c>
      <c r="AN336">
        <v>0</v>
      </c>
      <c r="AO336">
        <v>1</v>
      </c>
      <c r="AP336">
        <v>1</v>
      </c>
      <c r="AQ336">
        <v>0</v>
      </c>
      <c r="AR336">
        <v>0</v>
      </c>
      <c r="AS336" t="s">
        <v>3</v>
      </c>
      <c r="AT336">
        <v>13.77</v>
      </c>
      <c r="AU336" t="s">
        <v>93</v>
      </c>
      <c r="AV336">
        <v>1</v>
      </c>
      <c r="AW336">
        <v>2</v>
      </c>
      <c r="AX336">
        <v>1473418417</v>
      </c>
      <c r="AY336">
        <v>1</v>
      </c>
      <c r="AZ336">
        <v>0</v>
      </c>
      <c r="BA336">
        <v>433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0</v>
      </c>
      <c r="BI336">
        <v>0</v>
      </c>
      <c r="BJ336">
        <v>0</v>
      </c>
      <c r="BK336">
        <v>0</v>
      </c>
      <c r="BL336">
        <v>0</v>
      </c>
      <c r="BM336">
        <v>0</v>
      </c>
      <c r="BN336">
        <v>0</v>
      </c>
      <c r="BO336">
        <v>0</v>
      </c>
      <c r="BP336">
        <v>0</v>
      </c>
      <c r="BQ336">
        <v>0</v>
      </c>
      <c r="BR336">
        <v>0</v>
      </c>
      <c r="BS336">
        <v>0</v>
      </c>
      <c r="BT336">
        <v>0</v>
      </c>
      <c r="BU336">
        <v>0</v>
      </c>
      <c r="BV336">
        <v>0</v>
      </c>
      <c r="BW336">
        <v>0</v>
      </c>
      <c r="CU336">
        <f>ROUND(AT336*Source!I200*AH336*AL336,2)</f>
        <v>0</v>
      </c>
      <c r="CV336">
        <f>ROUND(Y336*Source!I200,9)</f>
        <v>55.08</v>
      </c>
      <c r="CW336">
        <v>0</v>
      </c>
      <c r="CX336">
        <f>ROUND(Y336*Source!I200,9)</f>
        <v>55.08</v>
      </c>
      <c r="CY336">
        <f>AD336</f>
        <v>0</v>
      </c>
      <c r="CZ336">
        <f>AH336</f>
        <v>0</v>
      </c>
      <c r="DA336">
        <f>AL336</f>
        <v>1</v>
      </c>
      <c r="DB336">
        <f t="shared" ref="DB336:DB344" si="143">ROUND((ROUND(AT336*CZ336,2)*4),6)</f>
        <v>0</v>
      </c>
      <c r="DC336">
        <f t="shared" ref="DC336:DC344" si="144">ROUND((ROUND(AT336*AG336,2)*4),6)</f>
        <v>0</v>
      </c>
      <c r="DD336" t="s">
        <v>3</v>
      </c>
      <c r="DE336" t="s">
        <v>3</v>
      </c>
      <c r="DF336">
        <f t="shared" si="138"/>
        <v>0</v>
      </c>
      <c r="DG336">
        <f t="shared" si="139"/>
        <v>0</v>
      </c>
      <c r="DH336">
        <f t="shared" si="140"/>
        <v>0</v>
      </c>
      <c r="DI336">
        <f t="shared" si="141"/>
        <v>0</v>
      </c>
      <c r="DJ336">
        <f>DI336</f>
        <v>0</v>
      </c>
      <c r="DK336">
        <v>0</v>
      </c>
      <c r="DL336" t="s">
        <v>3</v>
      </c>
      <c r="DM336">
        <v>0</v>
      </c>
      <c r="DN336" t="s">
        <v>3</v>
      </c>
      <c r="DO336">
        <v>0</v>
      </c>
    </row>
    <row r="337" spans="1:119" x14ac:dyDescent="0.2">
      <c r="A337">
        <f>ROW(Source!A200)</f>
        <v>200</v>
      </c>
      <c r="B337">
        <v>1473083510</v>
      </c>
      <c r="C337">
        <v>1473084608</v>
      </c>
      <c r="D337">
        <v>1441833844</v>
      </c>
      <c r="E337">
        <v>1</v>
      </c>
      <c r="F337">
        <v>1</v>
      </c>
      <c r="G337">
        <v>15514512</v>
      </c>
      <c r="H337">
        <v>2</v>
      </c>
      <c r="I337" t="s">
        <v>533</v>
      </c>
      <c r="J337" t="s">
        <v>534</v>
      </c>
      <c r="K337" t="s">
        <v>535</v>
      </c>
      <c r="L337">
        <v>1368</v>
      </c>
      <c r="N337">
        <v>1011</v>
      </c>
      <c r="O337" t="s">
        <v>463</v>
      </c>
      <c r="P337" t="s">
        <v>463</v>
      </c>
      <c r="Q337">
        <v>1</v>
      </c>
      <c r="W337">
        <v>0</v>
      </c>
      <c r="X337">
        <v>-1091517852</v>
      </c>
      <c r="Y337">
        <f t="shared" si="142"/>
        <v>0.36</v>
      </c>
      <c r="AA337">
        <v>0</v>
      </c>
      <c r="AB337">
        <v>17.37</v>
      </c>
      <c r="AC337">
        <v>0.04</v>
      </c>
      <c r="AD337">
        <v>0</v>
      </c>
      <c r="AE337">
        <v>0</v>
      </c>
      <c r="AF337">
        <v>17.37</v>
      </c>
      <c r="AG337">
        <v>0.04</v>
      </c>
      <c r="AH337">
        <v>0</v>
      </c>
      <c r="AI337">
        <v>1</v>
      </c>
      <c r="AJ337">
        <v>1</v>
      </c>
      <c r="AK337">
        <v>1</v>
      </c>
      <c r="AL337">
        <v>1</v>
      </c>
      <c r="AM337">
        <v>-2</v>
      </c>
      <c r="AN337">
        <v>0</v>
      </c>
      <c r="AO337">
        <v>1</v>
      </c>
      <c r="AP337">
        <v>1</v>
      </c>
      <c r="AQ337">
        <v>0</v>
      </c>
      <c r="AR337">
        <v>0</v>
      </c>
      <c r="AS337" t="s">
        <v>3</v>
      </c>
      <c r="AT337">
        <v>0.09</v>
      </c>
      <c r="AU337" t="s">
        <v>93</v>
      </c>
      <c r="AV337">
        <v>0</v>
      </c>
      <c r="AW337">
        <v>2</v>
      </c>
      <c r="AX337">
        <v>1473418418</v>
      </c>
      <c r="AY337">
        <v>1</v>
      </c>
      <c r="AZ337">
        <v>0</v>
      </c>
      <c r="BA337">
        <v>434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0</v>
      </c>
      <c r="BI337">
        <v>0</v>
      </c>
      <c r="BJ337">
        <v>0</v>
      </c>
      <c r="BK337">
        <v>0</v>
      </c>
      <c r="BL337">
        <v>0</v>
      </c>
      <c r="BM337">
        <v>0</v>
      </c>
      <c r="BN337">
        <v>0</v>
      </c>
      <c r="BO337">
        <v>0</v>
      </c>
      <c r="BP337">
        <v>0</v>
      </c>
      <c r="BQ337">
        <v>0</v>
      </c>
      <c r="BR337">
        <v>0</v>
      </c>
      <c r="BS337">
        <v>0</v>
      </c>
      <c r="BT337">
        <v>0</v>
      </c>
      <c r="BU337">
        <v>0</v>
      </c>
      <c r="BV337">
        <v>0</v>
      </c>
      <c r="BW337">
        <v>0</v>
      </c>
      <c r="CV337">
        <v>0</v>
      </c>
      <c r="CW337">
        <f>ROUND(Y337*Source!I200*DO337,9)</f>
        <v>0</v>
      </c>
      <c r="CX337">
        <f>ROUND(Y337*Source!I200,9)</f>
        <v>0.36</v>
      </c>
      <c r="CY337">
        <f>AB337</f>
        <v>17.37</v>
      </c>
      <c r="CZ337">
        <f>AF337</f>
        <v>17.37</v>
      </c>
      <c r="DA337">
        <f>AJ337</f>
        <v>1</v>
      </c>
      <c r="DB337">
        <f t="shared" si="143"/>
        <v>6.24</v>
      </c>
      <c r="DC337">
        <f t="shared" si="144"/>
        <v>0</v>
      </c>
      <c r="DD337" t="s">
        <v>3</v>
      </c>
      <c r="DE337" t="s">
        <v>3</v>
      </c>
      <c r="DF337">
        <f t="shared" si="138"/>
        <v>0</v>
      </c>
      <c r="DG337">
        <f t="shared" si="139"/>
        <v>6.25</v>
      </c>
      <c r="DH337">
        <f t="shared" si="140"/>
        <v>0.01</v>
      </c>
      <c r="DI337">
        <f t="shared" si="141"/>
        <v>0</v>
      </c>
      <c r="DJ337">
        <f>DG337</f>
        <v>6.25</v>
      </c>
      <c r="DK337">
        <v>0</v>
      </c>
      <c r="DL337" t="s">
        <v>3</v>
      </c>
      <c r="DM337">
        <v>0</v>
      </c>
      <c r="DN337" t="s">
        <v>3</v>
      </c>
      <c r="DO337">
        <v>0</v>
      </c>
    </row>
    <row r="338" spans="1:119" x14ac:dyDescent="0.2">
      <c r="A338">
        <f>ROW(Source!A200)</f>
        <v>200</v>
      </c>
      <c r="B338">
        <v>1473083510</v>
      </c>
      <c r="C338">
        <v>1473084608</v>
      </c>
      <c r="D338">
        <v>1441833877</v>
      </c>
      <c r="E338">
        <v>1</v>
      </c>
      <c r="F338">
        <v>1</v>
      </c>
      <c r="G338">
        <v>15514512</v>
      </c>
      <c r="H338">
        <v>2</v>
      </c>
      <c r="I338" t="s">
        <v>536</v>
      </c>
      <c r="J338" t="s">
        <v>537</v>
      </c>
      <c r="K338" t="s">
        <v>538</v>
      </c>
      <c r="L338">
        <v>1368</v>
      </c>
      <c r="N338">
        <v>1011</v>
      </c>
      <c r="O338" t="s">
        <v>463</v>
      </c>
      <c r="P338" t="s">
        <v>463</v>
      </c>
      <c r="Q338">
        <v>1</v>
      </c>
      <c r="W338">
        <v>0</v>
      </c>
      <c r="X338">
        <v>1866108989</v>
      </c>
      <c r="Y338">
        <f t="shared" si="142"/>
        <v>0.72</v>
      </c>
      <c r="AA338">
        <v>0</v>
      </c>
      <c r="AB338">
        <v>1165.03</v>
      </c>
      <c r="AC338">
        <v>351.43</v>
      </c>
      <c r="AD338">
        <v>0</v>
      </c>
      <c r="AE338">
        <v>0</v>
      </c>
      <c r="AF338">
        <v>1165.03</v>
      </c>
      <c r="AG338">
        <v>351.43</v>
      </c>
      <c r="AH338">
        <v>0</v>
      </c>
      <c r="AI338">
        <v>1</v>
      </c>
      <c r="AJ338">
        <v>1</v>
      </c>
      <c r="AK338">
        <v>1</v>
      </c>
      <c r="AL338">
        <v>1</v>
      </c>
      <c r="AM338">
        <v>-2</v>
      </c>
      <c r="AN338">
        <v>0</v>
      </c>
      <c r="AO338">
        <v>1</v>
      </c>
      <c r="AP338">
        <v>1</v>
      </c>
      <c r="AQ338">
        <v>0</v>
      </c>
      <c r="AR338">
        <v>0</v>
      </c>
      <c r="AS338" t="s">
        <v>3</v>
      </c>
      <c r="AT338">
        <v>0.18</v>
      </c>
      <c r="AU338" t="s">
        <v>93</v>
      </c>
      <c r="AV338">
        <v>0</v>
      </c>
      <c r="AW338">
        <v>2</v>
      </c>
      <c r="AX338">
        <v>1473418419</v>
      </c>
      <c r="AY338">
        <v>1</v>
      </c>
      <c r="AZ338">
        <v>0</v>
      </c>
      <c r="BA338">
        <v>435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0</v>
      </c>
      <c r="BI338">
        <v>0</v>
      </c>
      <c r="BJ338">
        <v>0</v>
      </c>
      <c r="BK338">
        <v>0</v>
      </c>
      <c r="BL338">
        <v>0</v>
      </c>
      <c r="BM338">
        <v>0</v>
      </c>
      <c r="BN338">
        <v>0</v>
      </c>
      <c r="BO338">
        <v>0</v>
      </c>
      <c r="BP338">
        <v>0</v>
      </c>
      <c r="BQ338">
        <v>0</v>
      </c>
      <c r="BR338">
        <v>0</v>
      </c>
      <c r="BS338">
        <v>0</v>
      </c>
      <c r="BT338">
        <v>0</v>
      </c>
      <c r="BU338">
        <v>0</v>
      </c>
      <c r="BV338">
        <v>0</v>
      </c>
      <c r="BW338">
        <v>0</v>
      </c>
      <c r="CV338">
        <v>0</v>
      </c>
      <c r="CW338">
        <f>ROUND(Y338*Source!I200*DO338,9)</f>
        <v>0</v>
      </c>
      <c r="CX338">
        <f>ROUND(Y338*Source!I200,9)</f>
        <v>0.72</v>
      </c>
      <c r="CY338">
        <f>AB338</f>
        <v>1165.03</v>
      </c>
      <c r="CZ338">
        <f>AF338</f>
        <v>1165.03</v>
      </c>
      <c r="DA338">
        <f>AJ338</f>
        <v>1</v>
      </c>
      <c r="DB338">
        <f t="shared" si="143"/>
        <v>838.84</v>
      </c>
      <c r="DC338">
        <f t="shared" si="144"/>
        <v>253.04</v>
      </c>
      <c r="DD338" t="s">
        <v>3</v>
      </c>
      <c r="DE338" t="s">
        <v>3</v>
      </c>
      <c r="DF338">
        <f t="shared" si="138"/>
        <v>0</v>
      </c>
      <c r="DG338">
        <f t="shared" si="139"/>
        <v>838.82</v>
      </c>
      <c r="DH338">
        <f t="shared" si="140"/>
        <v>253.03</v>
      </c>
      <c r="DI338">
        <f t="shared" si="141"/>
        <v>0</v>
      </c>
      <c r="DJ338">
        <f>DG338</f>
        <v>838.82</v>
      </c>
      <c r="DK338">
        <v>0</v>
      </c>
      <c r="DL338" t="s">
        <v>3</v>
      </c>
      <c r="DM338">
        <v>0</v>
      </c>
      <c r="DN338" t="s">
        <v>3</v>
      </c>
      <c r="DO338">
        <v>0</v>
      </c>
    </row>
    <row r="339" spans="1:119" x14ac:dyDescent="0.2">
      <c r="A339">
        <f>ROW(Source!A200)</f>
        <v>200</v>
      </c>
      <c r="B339">
        <v>1473083510</v>
      </c>
      <c r="C339">
        <v>1473084608</v>
      </c>
      <c r="D339">
        <v>1441833954</v>
      </c>
      <c r="E339">
        <v>1</v>
      </c>
      <c r="F339">
        <v>1</v>
      </c>
      <c r="G339">
        <v>15514512</v>
      </c>
      <c r="H339">
        <v>2</v>
      </c>
      <c r="I339" t="s">
        <v>519</v>
      </c>
      <c r="J339" t="s">
        <v>520</v>
      </c>
      <c r="K339" t="s">
        <v>521</v>
      </c>
      <c r="L339">
        <v>1368</v>
      </c>
      <c r="N339">
        <v>1011</v>
      </c>
      <c r="O339" t="s">
        <v>463</v>
      </c>
      <c r="P339" t="s">
        <v>463</v>
      </c>
      <c r="Q339">
        <v>1</v>
      </c>
      <c r="W339">
        <v>0</v>
      </c>
      <c r="X339">
        <v>-1438587603</v>
      </c>
      <c r="Y339">
        <f t="shared" si="142"/>
        <v>4.12</v>
      </c>
      <c r="AA339">
        <v>0</v>
      </c>
      <c r="AB339">
        <v>59.51</v>
      </c>
      <c r="AC339">
        <v>0.82</v>
      </c>
      <c r="AD339">
        <v>0</v>
      </c>
      <c r="AE339">
        <v>0</v>
      </c>
      <c r="AF339">
        <v>59.51</v>
      </c>
      <c r="AG339">
        <v>0.82</v>
      </c>
      <c r="AH339">
        <v>0</v>
      </c>
      <c r="AI339">
        <v>1</v>
      </c>
      <c r="AJ339">
        <v>1</v>
      </c>
      <c r="AK339">
        <v>1</v>
      </c>
      <c r="AL339">
        <v>1</v>
      </c>
      <c r="AM339">
        <v>-2</v>
      </c>
      <c r="AN339">
        <v>0</v>
      </c>
      <c r="AO339">
        <v>1</v>
      </c>
      <c r="AP339">
        <v>1</v>
      </c>
      <c r="AQ339">
        <v>0</v>
      </c>
      <c r="AR339">
        <v>0</v>
      </c>
      <c r="AS339" t="s">
        <v>3</v>
      </c>
      <c r="AT339">
        <v>1.03</v>
      </c>
      <c r="AU339" t="s">
        <v>93</v>
      </c>
      <c r="AV339">
        <v>0</v>
      </c>
      <c r="AW339">
        <v>2</v>
      </c>
      <c r="AX339">
        <v>1473418420</v>
      </c>
      <c r="AY339">
        <v>1</v>
      </c>
      <c r="AZ339">
        <v>0</v>
      </c>
      <c r="BA339">
        <v>436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0</v>
      </c>
      <c r="BI339">
        <v>0</v>
      </c>
      <c r="BJ339">
        <v>0</v>
      </c>
      <c r="BK339">
        <v>0</v>
      </c>
      <c r="BL339">
        <v>0</v>
      </c>
      <c r="BM339">
        <v>0</v>
      </c>
      <c r="BN339">
        <v>0</v>
      </c>
      <c r="BO339">
        <v>0</v>
      </c>
      <c r="BP339">
        <v>0</v>
      </c>
      <c r="BQ339">
        <v>0</v>
      </c>
      <c r="BR339">
        <v>0</v>
      </c>
      <c r="BS339">
        <v>0</v>
      </c>
      <c r="BT339">
        <v>0</v>
      </c>
      <c r="BU339">
        <v>0</v>
      </c>
      <c r="BV339">
        <v>0</v>
      </c>
      <c r="BW339">
        <v>0</v>
      </c>
      <c r="CV339">
        <v>0</v>
      </c>
      <c r="CW339">
        <f>ROUND(Y339*Source!I200*DO339,9)</f>
        <v>0</v>
      </c>
      <c r="CX339">
        <f>ROUND(Y339*Source!I200,9)</f>
        <v>4.12</v>
      </c>
      <c r="CY339">
        <f>AB339</f>
        <v>59.51</v>
      </c>
      <c r="CZ339">
        <f>AF339</f>
        <v>59.51</v>
      </c>
      <c r="DA339">
        <f>AJ339</f>
        <v>1</v>
      </c>
      <c r="DB339">
        <f t="shared" si="143"/>
        <v>245.2</v>
      </c>
      <c r="DC339">
        <f t="shared" si="144"/>
        <v>3.36</v>
      </c>
      <c r="DD339" t="s">
        <v>3</v>
      </c>
      <c r="DE339" t="s">
        <v>3</v>
      </c>
      <c r="DF339">
        <f t="shared" si="138"/>
        <v>0</v>
      </c>
      <c r="DG339">
        <f t="shared" si="139"/>
        <v>245.18</v>
      </c>
      <c r="DH339">
        <f t="shared" si="140"/>
        <v>3.38</v>
      </c>
      <c r="DI339">
        <f t="shared" si="141"/>
        <v>0</v>
      </c>
      <c r="DJ339">
        <f>DG339</f>
        <v>245.18</v>
      </c>
      <c r="DK339">
        <v>0</v>
      </c>
      <c r="DL339" t="s">
        <v>3</v>
      </c>
      <c r="DM339">
        <v>0</v>
      </c>
      <c r="DN339" t="s">
        <v>3</v>
      </c>
      <c r="DO339">
        <v>0</v>
      </c>
    </row>
    <row r="340" spans="1:119" x14ac:dyDescent="0.2">
      <c r="A340">
        <f>ROW(Source!A200)</f>
        <v>200</v>
      </c>
      <c r="B340">
        <v>1473083510</v>
      </c>
      <c r="C340">
        <v>1473084608</v>
      </c>
      <c r="D340">
        <v>1441834139</v>
      </c>
      <c r="E340">
        <v>1</v>
      </c>
      <c r="F340">
        <v>1</v>
      </c>
      <c r="G340">
        <v>15514512</v>
      </c>
      <c r="H340">
        <v>2</v>
      </c>
      <c r="I340" t="s">
        <v>539</v>
      </c>
      <c r="J340" t="s">
        <v>540</v>
      </c>
      <c r="K340" t="s">
        <v>541</v>
      </c>
      <c r="L340">
        <v>1368</v>
      </c>
      <c r="N340">
        <v>1011</v>
      </c>
      <c r="O340" t="s">
        <v>463</v>
      </c>
      <c r="P340" t="s">
        <v>463</v>
      </c>
      <c r="Q340">
        <v>1</v>
      </c>
      <c r="W340">
        <v>0</v>
      </c>
      <c r="X340">
        <v>8340984</v>
      </c>
      <c r="Y340">
        <f t="shared" si="142"/>
        <v>1</v>
      </c>
      <c r="AA340">
        <v>0</v>
      </c>
      <c r="AB340">
        <v>8.82</v>
      </c>
      <c r="AC340">
        <v>0.11</v>
      </c>
      <c r="AD340">
        <v>0</v>
      </c>
      <c r="AE340">
        <v>0</v>
      </c>
      <c r="AF340">
        <v>8.82</v>
      </c>
      <c r="AG340">
        <v>0.11</v>
      </c>
      <c r="AH340">
        <v>0</v>
      </c>
      <c r="AI340">
        <v>1</v>
      </c>
      <c r="AJ340">
        <v>1</v>
      </c>
      <c r="AK340">
        <v>1</v>
      </c>
      <c r="AL340">
        <v>1</v>
      </c>
      <c r="AM340">
        <v>-2</v>
      </c>
      <c r="AN340">
        <v>0</v>
      </c>
      <c r="AO340">
        <v>1</v>
      </c>
      <c r="AP340">
        <v>1</v>
      </c>
      <c r="AQ340">
        <v>0</v>
      </c>
      <c r="AR340">
        <v>0</v>
      </c>
      <c r="AS340" t="s">
        <v>3</v>
      </c>
      <c r="AT340">
        <v>0.25</v>
      </c>
      <c r="AU340" t="s">
        <v>93</v>
      </c>
      <c r="AV340">
        <v>0</v>
      </c>
      <c r="AW340">
        <v>2</v>
      </c>
      <c r="AX340">
        <v>1473418421</v>
      </c>
      <c r="AY340">
        <v>1</v>
      </c>
      <c r="AZ340">
        <v>0</v>
      </c>
      <c r="BA340">
        <v>437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0</v>
      </c>
      <c r="BI340">
        <v>0</v>
      </c>
      <c r="BJ340">
        <v>0</v>
      </c>
      <c r="BK340">
        <v>0</v>
      </c>
      <c r="BL340">
        <v>0</v>
      </c>
      <c r="BM340">
        <v>0</v>
      </c>
      <c r="BN340">
        <v>0</v>
      </c>
      <c r="BO340">
        <v>0</v>
      </c>
      <c r="BP340">
        <v>0</v>
      </c>
      <c r="BQ340">
        <v>0</v>
      </c>
      <c r="BR340">
        <v>0</v>
      </c>
      <c r="BS340">
        <v>0</v>
      </c>
      <c r="BT340">
        <v>0</v>
      </c>
      <c r="BU340">
        <v>0</v>
      </c>
      <c r="BV340">
        <v>0</v>
      </c>
      <c r="BW340">
        <v>0</v>
      </c>
      <c r="CV340">
        <v>0</v>
      </c>
      <c r="CW340">
        <f>ROUND(Y340*Source!I200*DO340,9)</f>
        <v>0</v>
      </c>
      <c r="CX340">
        <f>ROUND(Y340*Source!I200,9)</f>
        <v>1</v>
      </c>
      <c r="CY340">
        <f>AB340</f>
        <v>8.82</v>
      </c>
      <c r="CZ340">
        <f>AF340</f>
        <v>8.82</v>
      </c>
      <c r="DA340">
        <f>AJ340</f>
        <v>1</v>
      </c>
      <c r="DB340">
        <f t="shared" si="143"/>
        <v>8.84</v>
      </c>
      <c r="DC340">
        <f t="shared" si="144"/>
        <v>0.12</v>
      </c>
      <c r="DD340" t="s">
        <v>3</v>
      </c>
      <c r="DE340" t="s">
        <v>3</v>
      </c>
      <c r="DF340">
        <f t="shared" si="138"/>
        <v>0</v>
      </c>
      <c r="DG340">
        <f t="shared" si="139"/>
        <v>8.82</v>
      </c>
      <c r="DH340">
        <f t="shared" si="140"/>
        <v>0.11</v>
      </c>
      <c r="DI340">
        <f t="shared" si="141"/>
        <v>0</v>
      </c>
      <c r="DJ340">
        <f>DG340</f>
        <v>8.82</v>
      </c>
      <c r="DK340">
        <v>0</v>
      </c>
      <c r="DL340" t="s">
        <v>3</v>
      </c>
      <c r="DM340">
        <v>0</v>
      </c>
      <c r="DN340" t="s">
        <v>3</v>
      </c>
      <c r="DO340">
        <v>0</v>
      </c>
    </row>
    <row r="341" spans="1:119" x14ac:dyDescent="0.2">
      <c r="A341">
        <f>ROW(Source!A200)</f>
        <v>200</v>
      </c>
      <c r="B341">
        <v>1473083510</v>
      </c>
      <c r="C341">
        <v>1473084608</v>
      </c>
      <c r="D341">
        <v>1441834258</v>
      </c>
      <c r="E341">
        <v>1</v>
      </c>
      <c r="F341">
        <v>1</v>
      </c>
      <c r="G341">
        <v>15514512</v>
      </c>
      <c r="H341">
        <v>2</v>
      </c>
      <c r="I341" t="s">
        <v>460</v>
      </c>
      <c r="J341" t="s">
        <v>461</v>
      </c>
      <c r="K341" t="s">
        <v>462</v>
      </c>
      <c r="L341">
        <v>1368</v>
      </c>
      <c r="N341">
        <v>1011</v>
      </c>
      <c r="O341" t="s">
        <v>463</v>
      </c>
      <c r="P341" t="s">
        <v>463</v>
      </c>
      <c r="Q341">
        <v>1</v>
      </c>
      <c r="W341">
        <v>0</v>
      </c>
      <c r="X341">
        <v>1077756263</v>
      </c>
      <c r="Y341">
        <f t="shared" si="142"/>
        <v>13.76</v>
      </c>
      <c r="AA341">
        <v>0</v>
      </c>
      <c r="AB341">
        <v>1303.01</v>
      </c>
      <c r="AC341">
        <v>826.2</v>
      </c>
      <c r="AD341">
        <v>0</v>
      </c>
      <c r="AE341">
        <v>0</v>
      </c>
      <c r="AF341">
        <v>1303.01</v>
      </c>
      <c r="AG341">
        <v>826.2</v>
      </c>
      <c r="AH341">
        <v>0</v>
      </c>
      <c r="AI341">
        <v>1</v>
      </c>
      <c r="AJ341">
        <v>1</v>
      </c>
      <c r="AK341">
        <v>1</v>
      </c>
      <c r="AL341">
        <v>1</v>
      </c>
      <c r="AM341">
        <v>-2</v>
      </c>
      <c r="AN341">
        <v>0</v>
      </c>
      <c r="AO341">
        <v>1</v>
      </c>
      <c r="AP341">
        <v>1</v>
      </c>
      <c r="AQ341">
        <v>0</v>
      </c>
      <c r="AR341">
        <v>0</v>
      </c>
      <c r="AS341" t="s">
        <v>3</v>
      </c>
      <c r="AT341">
        <v>3.44</v>
      </c>
      <c r="AU341" t="s">
        <v>93</v>
      </c>
      <c r="AV341">
        <v>0</v>
      </c>
      <c r="AW341">
        <v>2</v>
      </c>
      <c r="AX341">
        <v>1473418422</v>
      </c>
      <c r="AY341">
        <v>1</v>
      </c>
      <c r="AZ341">
        <v>0</v>
      </c>
      <c r="BA341">
        <v>438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0</v>
      </c>
      <c r="BI341">
        <v>0</v>
      </c>
      <c r="BJ341">
        <v>0</v>
      </c>
      <c r="BK341">
        <v>0</v>
      </c>
      <c r="BL341">
        <v>0</v>
      </c>
      <c r="BM341">
        <v>0</v>
      </c>
      <c r="BN341">
        <v>0</v>
      </c>
      <c r="BO341">
        <v>0</v>
      </c>
      <c r="BP341">
        <v>0</v>
      </c>
      <c r="BQ341">
        <v>0</v>
      </c>
      <c r="BR341">
        <v>0</v>
      </c>
      <c r="BS341">
        <v>0</v>
      </c>
      <c r="BT341">
        <v>0</v>
      </c>
      <c r="BU341">
        <v>0</v>
      </c>
      <c r="BV341">
        <v>0</v>
      </c>
      <c r="BW341">
        <v>0</v>
      </c>
      <c r="CV341">
        <v>0</v>
      </c>
      <c r="CW341">
        <f>ROUND(Y341*Source!I200*DO341,9)</f>
        <v>0</v>
      </c>
      <c r="CX341">
        <f>ROUND(Y341*Source!I200,9)</f>
        <v>13.76</v>
      </c>
      <c r="CY341">
        <f>AB341</f>
        <v>1303.01</v>
      </c>
      <c r="CZ341">
        <f>AF341</f>
        <v>1303.01</v>
      </c>
      <c r="DA341">
        <f>AJ341</f>
        <v>1</v>
      </c>
      <c r="DB341">
        <f t="shared" si="143"/>
        <v>17929.400000000001</v>
      </c>
      <c r="DC341">
        <f t="shared" si="144"/>
        <v>11368.52</v>
      </c>
      <c r="DD341" t="s">
        <v>3</v>
      </c>
      <c r="DE341" t="s">
        <v>3</v>
      </c>
      <c r="DF341">
        <f t="shared" si="138"/>
        <v>0</v>
      </c>
      <c r="DG341">
        <f t="shared" si="139"/>
        <v>17929.419999999998</v>
      </c>
      <c r="DH341">
        <f t="shared" si="140"/>
        <v>11368.51</v>
      </c>
      <c r="DI341">
        <f t="shared" si="141"/>
        <v>0</v>
      </c>
      <c r="DJ341">
        <f>DG341</f>
        <v>17929.419999999998</v>
      </c>
      <c r="DK341">
        <v>0</v>
      </c>
      <c r="DL341" t="s">
        <v>3</v>
      </c>
      <c r="DM341">
        <v>0</v>
      </c>
      <c r="DN341" t="s">
        <v>3</v>
      </c>
      <c r="DO341">
        <v>0</v>
      </c>
    </row>
    <row r="342" spans="1:119" x14ac:dyDescent="0.2">
      <c r="A342">
        <f>ROW(Source!A200)</f>
        <v>200</v>
      </c>
      <c r="B342">
        <v>1473083510</v>
      </c>
      <c r="C342">
        <v>1473084608</v>
      </c>
      <c r="D342">
        <v>1441836235</v>
      </c>
      <c r="E342">
        <v>1</v>
      </c>
      <c r="F342">
        <v>1</v>
      </c>
      <c r="G342">
        <v>15514512</v>
      </c>
      <c r="H342">
        <v>3</v>
      </c>
      <c r="I342" t="s">
        <v>464</v>
      </c>
      <c r="J342" t="s">
        <v>465</v>
      </c>
      <c r="K342" t="s">
        <v>466</v>
      </c>
      <c r="L342">
        <v>1346</v>
      </c>
      <c r="N342">
        <v>1009</v>
      </c>
      <c r="O342" t="s">
        <v>467</v>
      </c>
      <c r="P342" t="s">
        <v>467</v>
      </c>
      <c r="Q342">
        <v>1</v>
      </c>
      <c r="W342">
        <v>0</v>
      </c>
      <c r="X342">
        <v>-1595335418</v>
      </c>
      <c r="Y342">
        <f t="shared" si="142"/>
        <v>0.72</v>
      </c>
      <c r="AA342">
        <v>31.49</v>
      </c>
      <c r="AB342">
        <v>0</v>
      </c>
      <c r="AC342">
        <v>0</v>
      </c>
      <c r="AD342">
        <v>0</v>
      </c>
      <c r="AE342">
        <v>31.49</v>
      </c>
      <c r="AF342">
        <v>0</v>
      </c>
      <c r="AG342">
        <v>0</v>
      </c>
      <c r="AH342">
        <v>0</v>
      </c>
      <c r="AI342">
        <v>1</v>
      </c>
      <c r="AJ342">
        <v>1</v>
      </c>
      <c r="AK342">
        <v>1</v>
      </c>
      <c r="AL342">
        <v>1</v>
      </c>
      <c r="AM342">
        <v>-2</v>
      </c>
      <c r="AN342">
        <v>0</v>
      </c>
      <c r="AO342">
        <v>1</v>
      </c>
      <c r="AP342">
        <v>1</v>
      </c>
      <c r="AQ342">
        <v>0</v>
      </c>
      <c r="AR342">
        <v>0</v>
      </c>
      <c r="AS342" t="s">
        <v>3</v>
      </c>
      <c r="AT342">
        <v>0.18</v>
      </c>
      <c r="AU342" t="s">
        <v>93</v>
      </c>
      <c r="AV342">
        <v>0</v>
      </c>
      <c r="AW342">
        <v>2</v>
      </c>
      <c r="AX342">
        <v>1473418423</v>
      </c>
      <c r="AY342">
        <v>1</v>
      </c>
      <c r="AZ342">
        <v>0</v>
      </c>
      <c r="BA342">
        <v>439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0</v>
      </c>
      <c r="BI342">
        <v>0</v>
      </c>
      <c r="BJ342">
        <v>0</v>
      </c>
      <c r="BK342">
        <v>0</v>
      </c>
      <c r="BL342">
        <v>0</v>
      </c>
      <c r="BM342">
        <v>0</v>
      </c>
      <c r="BN342">
        <v>0</v>
      </c>
      <c r="BO342">
        <v>0</v>
      </c>
      <c r="BP342">
        <v>0</v>
      </c>
      <c r="BQ342">
        <v>0</v>
      </c>
      <c r="BR342">
        <v>0</v>
      </c>
      <c r="BS342">
        <v>0</v>
      </c>
      <c r="BT342">
        <v>0</v>
      </c>
      <c r="BU342">
        <v>0</v>
      </c>
      <c r="BV342">
        <v>0</v>
      </c>
      <c r="BW342">
        <v>0</v>
      </c>
      <c r="CV342">
        <v>0</v>
      </c>
      <c r="CW342">
        <v>0</v>
      </c>
      <c r="CX342">
        <f>ROUND(Y342*Source!I200,9)</f>
        <v>0.72</v>
      </c>
      <c r="CY342">
        <f>AA342</f>
        <v>31.49</v>
      </c>
      <c r="CZ342">
        <f>AE342</f>
        <v>31.49</v>
      </c>
      <c r="DA342">
        <f>AI342</f>
        <v>1</v>
      </c>
      <c r="DB342">
        <f t="shared" si="143"/>
        <v>22.68</v>
      </c>
      <c r="DC342">
        <f t="shared" si="144"/>
        <v>0</v>
      </c>
      <c r="DD342" t="s">
        <v>3</v>
      </c>
      <c r="DE342" t="s">
        <v>3</v>
      </c>
      <c r="DF342">
        <f t="shared" si="138"/>
        <v>22.67</v>
      </c>
      <c r="DG342">
        <f t="shared" si="139"/>
        <v>0</v>
      </c>
      <c r="DH342">
        <f t="shared" si="140"/>
        <v>0</v>
      </c>
      <c r="DI342">
        <f t="shared" si="141"/>
        <v>0</v>
      </c>
      <c r="DJ342">
        <f>DF342</f>
        <v>22.67</v>
      </c>
      <c r="DK342">
        <v>0</v>
      </c>
      <c r="DL342" t="s">
        <v>3</v>
      </c>
      <c r="DM342">
        <v>0</v>
      </c>
      <c r="DN342" t="s">
        <v>3</v>
      </c>
      <c r="DO342">
        <v>0</v>
      </c>
    </row>
    <row r="343" spans="1:119" x14ac:dyDescent="0.2">
      <c r="A343">
        <f>ROW(Source!A200)</f>
        <v>200</v>
      </c>
      <c r="B343">
        <v>1473083510</v>
      </c>
      <c r="C343">
        <v>1473084608</v>
      </c>
      <c r="D343">
        <v>1441836393</v>
      </c>
      <c r="E343">
        <v>1</v>
      </c>
      <c r="F343">
        <v>1</v>
      </c>
      <c r="G343">
        <v>15514512</v>
      </c>
      <c r="H343">
        <v>3</v>
      </c>
      <c r="I343" t="s">
        <v>542</v>
      </c>
      <c r="J343" t="s">
        <v>543</v>
      </c>
      <c r="K343" t="s">
        <v>544</v>
      </c>
      <c r="L343">
        <v>1296</v>
      </c>
      <c r="N343">
        <v>1002</v>
      </c>
      <c r="O343" t="s">
        <v>545</v>
      </c>
      <c r="P343" t="s">
        <v>545</v>
      </c>
      <c r="Q343">
        <v>1</v>
      </c>
      <c r="W343">
        <v>0</v>
      </c>
      <c r="X343">
        <v>-57204603</v>
      </c>
      <c r="Y343">
        <f t="shared" si="142"/>
        <v>9.5999999999999992E-3</v>
      </c>
      <c r="AA343">
        <v>4241.6400000000003</v>
      </c>
      <c r="AB343">
        <v>0</v>
      </c>
      <c r="AC343">
        <v>0</v>
      </c>
      <c r="AD343">
        <v>0</v>
      </c>
      <c r="AE343">
        <v>4241.6400000000003</v>
      </c>
      <c r="AF343">
        <v>0</v>
      </c>
      <c r="AG343">
        <v>0</v>
      </c>
      <c r="AH343">
        <v>0</v>
      </c>
      <c r="AI343">
        <v>1</v>
      </c>
      <c r="AJ343">
        <v>1</v>
      </c>
      <c r="AK343">
        <v>1</v>
      </c>
      <c r="AL343">
        <v>1</v>
      </c>
      <c r="AM343">
        <v>-2</v>
      </c>
      <c r="AN343">
        <v>0</v>
      </c>
      <c r="AO343">
        <v>1</v>
      </c>
      <c r="AP343">
        <v>1</v>
      </c>
      <c r="AQ343">
        <v>0</v>
      </c>
      <c r="AR343">
        <v>0</v>
      </c>
      <c r="AS343" t="s">
        <v>3</v>
      </c>
      <c r="AT343">
        <v>2.3999999999999998E-3</v>
      </c>
      <c r="AU343" t="s">
        <v>93</v>
      </c>
      <c r="AV343">
        <v>0</v>
      </c>
      <c r="AW343">
        <v>2</v>
      </c>
      <c r="AX343">
        <v>1473418424</v>
      </c>
      <c r="AY343">
        <v>1</v>
      </c>
      <c r="AZ343">
        <v>0</v>
      </c>
      <c r="BA343">
        <v>440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0</v>
      </c>
      <c r="BI343">
        <v>0</v>
      </c>
      <c r="BJ343">
        <v>0</v>
      </c>
      <c r="BK343">
        <v>0</v>
      </c>
      <c r="BL343">
        <v>0</v>
      </c>
      <c r="BM343">
        <v>0</v>
      </c>
      <c r="BN343">
        <v>0</v>
      </c>
      <c r="BO343">
        <v>0</v>
      </c>
      <c r="BP343">
        <v>0</v>
      </c>
      <c r="BQ343">
        <v>0</v>
      </c>
      <c r="BR343">
        <v>0</v>
      </c>
      <c r="BS343">
        <v>0</v>
      </c>
      <c r="BT343">
        <v>0</v>
      </c>
      <c r="BU343">
        <v>0</v>
      </c>
      <c r="BV343">
        <v>0</v>
      </c>
      <c r="BW343">
        <v>0</v>
      </c>
      <c r="CV343">
        <v>0</v>
      </c>
      <c r="CW343">
        <v>0</v>
      </c>
      <c r="CX343">
        <f>ROUND(Y343*Source!I200,9)</f>
        <v>9.5999999999999992E-3</v>
      </c>
      <c r="CY343">
        <f>AA343</f>
        <v>4241.6400000000003</v>
      </c>
      <c r="CZ343">
        <f>AE343</f>
        <v>4241.6400000000003</v>
      </c>
      <c r="DA343">
        <f>AI343</f>
        <v>1</v>
      </c>
      <c r="DB343">
        <f t="shared" si="143"/>
        <v>40.72</v>
      </c>
      <c r="DC343">
        <f t="shared" si="144"/>
        <v>0</v>
      </c>
      <c r="DD343" t="s">
        <v>3</v>
      </c>
      <c r="DE343" t="s">
        <v>3</v>
      </c>
      <c r="DF343">
        <f t="shared" si="138"/>
        <v>40.72</v>
      </c>
      <c r="DG343">
        <f t="shared" si="139"/>
        <v>0</v>
      </c>
      <c r="DH343">
        <f t="shared" si="140"/>
        <v>0</v>
      </c>
      <c r="DI343">
        <f t="shared" si="141"/>
        <v>0</v>
      </c>
      <c r="DJ343">
        <f>DF343</f>
        <v>40.72</v>
      </c>
      <c r="DK343">
        <v>0</v>
      </c>
      <c r="DL343" t="s">
        <v>3</v>
      </c>
      <c r="DM343">
        <v>0</v>
      </c>
      <c r="DN343" t="s">
        <v>3</v>
      </c>
      <c r="DO343">
        <v>0</v>
      </c>
    </row>
    <row r="344" spans="1:119" x14ac:dyDescent="0.2">
      <c r="A344">
        <f>ROW(Source!A200)</f>
        <v>200</v>
      </c>
      <c r="B344">
        <v>1473083510</v>
      </c>
      <c r="C344">
        <v>1473084608</v>
      </c>
      <c r="D344">
        <v>1441836514</v>
      </c>
      <c r="E344">
        <v>1</v>
      </c>
      <c r="F344">
        <v>1</v>
      </c>
      <c r="G344">
        <v>15514512</v>
      </c>
      <c r="H344">
        <v>3</v>
      </c>
      <c r="I344" t="s">
        <v>103</v>
      </c>
      <c r="J344" t="s">
        <v>106</v>
      </c>
      <c r="K344" t="s">
        <v>104</v>
      </c>
      <c r="L344">
        <v>1339</v>
      </c>
      <c r="N344">
        <v>1007</v>
      </c>
      <c r="O344" t="s">
        <v>105</v>
      </c>
      <c r="P344" t="s">
        <v>105</v>
      </c>
      <c r="Q344">
        <v>1</v>
      </c>
      <c r="W344">
        <v>0</v>
      </c>
      <c r="X344">
        <v>2112060389</v>
      </c>
      <c r="Y344">
        <f t="shared" si="142"/>
        <v>9.5999999999999992E-3</v>
      </c>
      <c r="AA344">
        <v>54.81</v>
      </c>
      <c r="AB344">
        <v>0</v>
      </c>
      <c r="AC344">
        <v>0</v>
      </c>
      <c r="AD344">
        <v>0</v>
      </c>
      <c r="AE344">
        <v>54.81</v>
      </c>
      <c r="AF344">
        <v>0</v>
      </c>
      <c r="AG344">
        <v>0</v>
      </c>
      <c r="AH344">
        <v>0</v>
      </c>
      <c r="AI344">
        <v>1</v>
      </c>
      <c r="AJ344">
        <v>1</v>
      </c>
      <c r="AK344">
        <v>1</v>
      </c>
      <c r="AL344">
        <v>1</v>
      </c>
      <c r="AM344">
        <v>-2</v>
      </c>
      <c r="AN344">
        <v>0</v>
      </c>
      <c r="AO344">
        <v>1</v>
      </c>
      <c r="AP344">
        <v>1</v>
      </c>
      <c r="AQ344">
        <v>0</v>
      </c>
      <c r="AR344">
        <v>0</v>
      </c>
      <c r="AS344" t="s">
        <v>3</v>
      </c>
      <c r="AT344">
        <v>2.3999999999999998E-3</v>
      </c>
      <c r="AU344" t="s">
        <v>93</v>
      </c>
      <c r="AV344">
        <v>0</v>
      </c>
      <c r="AW344">
        <v>2</v>
      </c>
      <c r="AX344">
        <v>1473418425</v>
      </c>
      <c r="AY344">
        <v>1</v>
      </c>
      <c r="AZ344">
        <v>0</v>
      </c>
      <c r="BA344">
        <v>441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0</v>
      </c>
      <c r="BI344">
        <v>0</v>
      </c>
      <c r="BJ344">
        <v>0</v>
      </c>
      <c r="BK344">
        <v>0</v>
      </c>
      <c r="BL344">
        <v>0</v>
      </c>
      <c r="BM344">
        <v>0</v>
      </c>
      <c r="BN344">
        <v>0</v>
      </c>
      <c r="BO344">
        <v>0</v>
      </c>
      <c r="BP344">
        <v>0</v>
      </c>
      <c r="BQ344">
        <v>0</v>
      </c>
      <c r="BR344">
        <v>0</v>
      </c>
      <c r="BS344">
        <v>0</v>
      </c>
      <c r="BT344">
        <v>0</v>
      </c>
      <c r="BU344">
        <v>0</v>
      </c>
      <c r="BV344">
        <v>0</v>
      </c>
      <c r="BW344">
        <v>0</v>
      </c>
      <c r="CV344">
        <v>0</v>
      </c>
      <c r="CW344">
        <v>0</v>
      </c>
      <c r="CX344">
        <f>ROUND(Y344*Source!I200,9)</f>
        <v>9.5999999999999992E-3</v>
      </c>
      <c r="CY344">
        <f>AA344</f>
        <v>54.81</v>
      </c>
      <c r="CZ344">
        <f>AE344</f>
        <v>54.81</v>
      </c>
      <c r="DA344">
        <f>AI344</f>
        <v>1</v>
      </c>
      <c r="DB344">
        <f t="shared" si="143"/>
        <v>0.52</v>
      </c>
      <c r="DC344">
        <f t="shared" si="144"/>
        <v>0</v>
      </c>
      <c r="DD344" t="s">
        <v>3</v>
      </c>
      <c r="DE344" t="s">
        <v>3</v>
      </c>
      <c r="DF344">
        <f t="shared" si="138"/>
        <v>0.53</v>
      </c>
      <c r="DG344">
        <f t="shared" si="139"/>
        <v>0</v>
      </c>
      <c r="DH344">
        <f t="shared" si="140"/>
        <v>0</v>
      </c>
      <c r="DI344">
        <f t="shared" si="141"/>
        <v>0</v>
      </c>
      <c r="DJ344">
        <f>DF344</f>
        <v>0.53</v>
      </c>
      <c r="DK344">
        <v>0</v>
      </c>
      <c r="DL344" t="s">
        <v>3</v>
      </c>
      <c r="DM344">
        <v>0</v>
      </c>
      <c r="DN344" t="s">
        <v>3</v>
      </c>
      <c r="DO344">
        <v>0</v>
      </c>
    </row>
    <row r="345" spans="1:119" x14ac:dyDescent="0.2">
      <c r="A345">
        <f>ROW(Source!A204)</f>
        <v>204</v>
      </c>
      <c r="B345">
        <v>1473083510</v>
      </c>
      <c r="C345">
        <v>1473084635</v>
      </c>
      <c r="D345">
        <v>1441819193</v>
      </c>
      <c r="E345">
        <v>15514512</v>
      </c>
      <c r="F345">
        <v>1</v>
      </c>
      <c r="G345">
        <v>15514512</v>
      </c>
      <c r="H345">
        <v>1</v>
      </c>
      <c r="I345" t="s">
        <v>457</v>
      </c>
      <c r="J345" t="s">
        <v>3</v>
      </c>
      <c r="K345" t="s">
        <v>458</v>
      </c>
      <c r="L345">
        <v>1191</v>
      </c>
      <c r="N345">
        <v>1013</v>
      </c>
      <c r="O345" t="s">
        <v>459</v>
      </c>
      <c r="P345" t="s">
        <v>459</v>
      </c>
      <c r="Q345">
        <v>1</v>
      </c>
      <c r="W345">
        <v>0</v>
      </c>
      <c r="X345">
        <v>476480486</v>
      </c>
      <c r="Y345">
        <f t="shared" ref="Y345:Y358" si="145">AT345</f>
        <v>148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1</v>
      </c>
      <c r="AJ345">
        <v>1</v>
      </c>
      <c r="AK345">
        <v>1</v>
      </c>
      <c r="AL345">
        <v>1</v>
      </c>
      <c r="AM345">
        <v>-2</v>
      </c>
      <c r="AN345">
        <v>0</v>
      </c>
      <c r="AO345">
        <v>1</v>
      </c>
      <c r="AP345">
        <v>1</v>
      </c>
      <c r="AQ345">
        <v>0</v>
      </c>
      <c r="AR345">
        <v>0</v>
      </c>
      <c r="AS345" t="s">
        <v>3</v>
      </c>
      <c r="AT345">
        <v>148</v>
      </c>
      <c r="AU345" t="s">
        <v>3</v>
      </c>
      <c r="AV345">
        <v>1</v>
      </c>
      <c r="AW345">
        <v>2</v>
      </c>
      <c r="AX345">
        <v>1473418432</v>
      </c>
      <c r="AY345">
        <v>1</v>
      </c>
      <c r="AZ345">
        <v>0</v>
      </c>
      <c r="BA345">
        <v>447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0</v>
      </c>
      <c r="BI345">
        <v>0</v>
      </c>
      <c r="BJ345">
        <v>0</v>
      </c>
      <c r="BK345">
        <v>0</v>
      </c>
      <c r="BL345">
        <v>0</v>
      </c>
      <c r="BM345">
        <v>0</v>
      </c>
      <c r="BN345">
        <v>0</v>
      </c>
      <c r="BO345">
        <v>0</v>
      </c>
      <c r="BP345">
        <v>0</v>
      </c>
      <c r="BQ345">
        <v>0</v>
      </c>
      <c r="BR345">
        <v>0</v>
      </c>
      <c r="BS345">
        <v>0</v>
      </c>
      <c r="BT345">
        <v>0</v>
      </c>
      <c r="BU345">
        <v>0</v>
      </c>
      <c r="BV345">
        <v>0</v>
      </c>
      <c r="BW345">
        <v>0</v>
      </c>
      <c r="CU345">
        <f>ROUND(AT345*Source!I204*AH345*AL345,2)</f>
        <v>0</v>
      </c>
      <c r="CV345">
        <f>ROUND(Y345*Source!I204,9)</f>
        <v>148</v>
      </c>
      <c r="CW345">
        <v>0</v>
      </c>
      <c r="CX345">
        <f>ROUND(Y345*Source!I204,9)</f>
        <v>148</v>
      </c>
      <c r="CY345">
        <f>AD345</f>
        <v>0</v>
      </c>
      <c r="CZ345">
        <f>AH345</f>
        <v>0</v>
      </c>
      <c r="DA345">
        <f>AL345</f>
        <v>1</v>
      </c>
      <c r="DB345">
        <f t="shared" ref="DB345:DB358" si="146">ROUND(ROUND(AT345*CZ345,2),6)</f>
        <v>0</v>
      </c>
      <c r="DC345">
        <f t="shared" ref="DC345:DC358" si="147">ROUND(ROUND(AT345*AG345,2),6)</f>
        <v>0</v>
      </c>
      <c r="DD345" t="s">
        <v>3</v>
      </c>
      <c r="DE345" t="s">
        <v>3</v>
      </c>
      <c r="DF345">
        <f t="shared" si="138"/>
        <v>0</v>
      </c>
      <c r="DG345">
        <f t="shared" si="139"/>
        <v>0</v>
      </c>
      <c r="DH345">
        <f t="shared" si="140"/>
        <v>0</v>
      </c>
      <c r="DI345">
        <f t="shared" si="141"/>
        <v>0</v>
      </c>
      <c r="DJ345">
        <f>DI345</f>
        <v>0</v>
      </c>
      <c r="DK345">
        <v>0</v>
      </c>
      <c r="DL345" t="s">
        <v>3</v>
      </c>
      <c r="DM345">
        <v>0</v>
      </c>
      <c r="DN345" t="s">
        <v>3</v>
      </c>
      <c r="DO345">
        <v>0</v>
      </c>
    </row>
    <row r="346" spans="1:119" x14ac:dyDescent="0.2">
      <c r="A346">
        <f>ROW(Source!A204)</f>
        <v>204</v>
      </c>
      <c r="B346">
        <v>1473083510</v>
      </c>
      <c r="C346">
        <v>1473084635</v>
      </c>
      <c r="D346">
        <v>1441835475</v>
      </c>
      <c r="E346">
        <v>1</v>
      </c>
      <c r="F346">
        <v>1</v>
      </c>
      <c r="G346">
        <v>15514512</v>
      </c>
      <c r="H346">
        <v>3</v>
      </c>
      <c r="I346" t="s">
        <v>482</v>
      </c>
      <c r="J346" t="s">
        <v>483</v>
      </c>
      <c r="K346" t="s">
        <v>484</v>
      </c>
      <c r="L346">
        <v>1348</v>
      </c>
      <c r="N346">
        <v>1009</v>
      </c>
      <c r="O346" t="s">
        <v>485</v>
      </c>
      <c r="P346" t="s">
        <v>485</v>
      </c>
      <c r="Q346">
        <v>1000</v>
      </c>
      <c r="W346">
        <v>0</v>
      </c>
      <c r="X346">
        <v>438248051</v>
      </c>
      <c r="Y346">
        <f t="shared" si="145"/>
        <v>1.5E-3</v>
      </c>
      <c r="AA346">
        <v>155908.07999999999</v>
      </c>
      <c r="AB346">
        <v>0</v>
      </c>
      <c r="AC346">
        <v>0</v>
      </c>
      <c r="AD346">
        <v>0</v>
      </c>
      <c r="AE346">
        <v>155908.07999999999</v>
      </c>
      <c r="AF346">
        <v>0</v>
      </c>
      <c r="AG346">
        <v>0</v>
      </c>
      <c r="AH346">
        <v>0</v>
      </c>
      <c r="AI346">
        <v>1</v>
      </c>
      <c r="AJ346">
        <v>1</v>
      </c>
      <c r="AK346">
        <v>1</v>
      </c>
      <c r="AL346">
        <v>1</v>
      </c>
      <c r="AM346">
        <v>-2</v>
      </c>
      <c r="AN346">
        <v>0</v>
      </c>
      <c r="AO346">
        <v>1</v>
      </c>
      <c r="AP346">
        <v>1</v>
      </c>
      <c r="AQ346">
        <v>0</v>
      </c>
      <c r="AR346">
        <v>0</v>
      </c>
      <c r="AS346" t="s">
        <v>3</v>
      </c>
      <c r="AT346">
        <v>1.5E-3</v>
      </c>
      <c r="AU346" t="s">
        <v>3</v>
      </c>
      <c r="AV346">
        <v>0</v>
      </c>
      <c r="AW346">
        <v>2</v>
      </c>
      <c r="AX346">
        <v>1473418433</v>
      </c>
      <c r="AY346">
        <v>1</v>
      </c>
      <c r="AZ346">
        <v>0</v>
      </c>
      <c r="BA346">
        <v>448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0</v>
      </c>
      <c r="BI346">
        <v>0</v>
      </c>
      <c r="BJ346">
        <v>0</v>
      </c>
      <c r="BK346">
        <v>0</v>
      </c>
      <c r="BL346">
        <v>0</v>
      </c>
      <c r="BM346">
        <v>0</v>
      </c>
      <c r="BN346">
        <v>0</v>
      </c>
      <c r="BO346">
        <v>0</v>
      </c>
      <c r="BP346">
        <v>0</v>
      </c>
      <c r="BQ346">
        <v>0</v>
      </c>
      <c r="BR346">
        <v>0</v>
      </c>
      <c r="BS346">
        <v>0</v>
      </c>
      <c r="BT346">
        <v>0</v>
      </c>
      <c r="BU346">
        <v>0</v>
      </c>
      <c r="BV346">
        <v>0</v>
      </c>
      <c r="BW346">
        <v>0</v>
      </c>
      <c r="CV346">
        <v>0</v>
      </c>
      <c r="CW346">
        <v>0</v>
      </c>
      <c r="CX346">
        <f>ROUND(Y346*Source!I204,9)</f>
        <v>1.5E-3</v>
      </c>
      <c r="CY346">
        <f t="shared" ref="CY346:CY358" si="148">AA346</f>
        <v>155908.07999999999</v>
      </c>
      <c r="CZ346">
        <f t="shared" ref="CZ346:CZ358" si="149">AE346</f>
        <v>155908.07999999999</v>
      </c>
      <c r="DA346">
        <f t="shared" ref="DA346:DA358" si="150">AI346</f>
        <v>1</v>
      </c>
      <c r="DB346">
        <f t="shared" si="146"/>
        <v>233.86</v>
      </c>
      <c r="DC346">
        <f t="shared" si="147"/>
        <v>0</v>
      </c>
      <c r="DD346" t="s">
        <v>3</v>
      </c>
      <c r="DE346" t="s">
        <v>3</v>
      </c>
      <c r="DF346">
        <f t="shared" si="138"/>
        <v>233.86</v>
      </c>
      <c r="DG346">
        <f t="shared" si="139"/>
        <v>0</v>
      </c>
      <c r="DH346">
        <f t="shared" si="140"/>
        <v>0</v>
      </c>
      <c r="DI346">
        <f t="shared" si="141"/>
        <v>0</v>
      </c>
      <c r="DJ346">
        <f t="shared" ref="DJ346:DJ358" si="151">DF346</f>
        <v>233.86</v>
      </c>
      <c r="DK346">
        <v>0</v>
      </c>
      <c r="DL346" t="s">
        <v>3</v>
      </c>
      <c r="DM346">
        <v>0</v>
      </c>
      <c r="DN346" t="s">
        <v>3</v>
      </c>
      <c r="DO346">
        <v>0</v>
      </c>
    </row>
    <row r="347" spans="1:119" x14ac:dyDescent="0.2">
      <c r="A347">
        <f>ROW(Source!A204)</f>
        <v>204</v>
      </c>
      <c r="B347">
        <v>1473083510</v>
      </c>
      <c r="C347">
        <v>1473084635</v>
      </c>
      <c r="D347">
        <v>1441835549</v>
      </c>
      <c r="E347">
        <v>1</v>
      </c>
      <c r="F347">
        <v>1</v>
      </c>
      <c r="G347">
        <v>15514512</v>
      </c>
      <c r="H347">
        <v>3</v>
      </c>
      <c r="I347" t="s">
        <v>486</v>
      </c>
      <c r="J347" t="s">
        <v>487</v>
      </c>
      <c r="K347" t="s">
        <v>488</v>
      </c>
      <c r="L347">
        <v>1348</v>
      </c>
      <c r="N347">
        <v>1009</v>
      </c>
      <c r="O347" t="s">
        <v>485</v>
      </c>
      <c r="P347" t="s">
        <v>485</v>
      </c>
      <c r="Q347">
        <v>1000</v>
      </c>
      <c r="W347">
        <v>0</v>
      </c>
      <c r="X347">
        <v>-2009451208</v>
      </c>
      <c r="Y347">
        <f t="shared" si="145"/>
        <v>2.9999999999999997E-4</v>
      </c>
      <c r="AA347">
        <v>194655.19</v>
      </c>
      <c r="AB347">
        <v>0</v>
      </c>
      <c r="AC347">
        <v>0</v>
      </c>
      <c r="AD347">
        <v>0</v>
      </c>
      <c r="AE347">
        <v>194655.19</v>
      </c>
      <c r="AF347">
        <v>0</v>
      </c>
      <c r="AG347">
        <v>0</v>
      </c>
      <c r="AH347">
        <v>0</v>
      </c>
      <c r="AI347">
        <v>1</v>
      </c>
      <c r="AJ347">
        <v>1</v>
      </c>
      <c r="AK347">
        <v>1</v>
      </c>
      <c r="AL347">
        <v>1</v>
      </c>
      <c r="AM347">
        <v>-2</v>
      </c>
      <c r="AN347">
        <v>0</v>
      </c>
      <c r="AO347">
        <v>1</v>
      </c>
      <c r="AP347">
        <v>1</v>
      </c>
      <c r="AQ347">
        <v>0</v>
      </c>
      <c r="AR347">
        <v>0</v>
      </c>
      <c r="AS347" t="s">
        <v>3</v>
      </c>
      <c r="AT347">
        <v>2.9999999999999997E-4</v>
      </c>
      <c r="AU347" t="s">
        <v>3</v>
      </c>
      <c r="AV347">
        <v>0</v>
      </c>
      <c r="AW347">
        <v>2</v>
      </c>
      <c r="AX347">
        <v>1473418434</v>
      </c>
      <c r="AY347">
        <v>1</v>
      </c>
      <c r="AZ347">
        <v>0</v>
      </c>
      <c r="BA347">
        <v>449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0</v>
      </c>
      <c r="BI347">
        <v>0</v>
      </c>
      <c r="BJ347">
        <v>0</v>
      </c>
      <c r="BK347">
        <v>0</v>
      </c>
      <c r="BL347">
        <v>0</v>
      </c>
      <c r="BM347">
        <v>0</v>
      </c>
      <c r="BN347">
        <v>0</v>
      </c>
      <c r="BO347">
        <v>0</v>
      </c>
      <c r="BP347">
        <v>0</v>
      </c>
      <c r="BQ347">
        <v>0</v>
      </c>
      <c r="BR347">
        <v>0</v>
      </c>
      <c r="BS347">
        <v>0</v>
      </c>
      <c r="BT347">
        <v>0</v>
      </c>
      <c r="BU347">
        <v>0</v>
      </c>
      <c r="BV347">
        <v>0</v>
      </c>
      <c r="BW347">
        <v>0</v>
      </c>
      <c r="CV347">
        <v>0</v>
      </c>
      <c r="CW347">
        <v>0</v>
      </c>
      <c r="CX347">
        <f>ROUND(Y347*Source!I204,9)</f>
        <v>2.9999999999999997E-4</v>
      </c>
      <c r="CY347">
        <f t="shared" si="148"/>
        <v>194655.19</v>
      </c>
      <c r="CZ347">
        <f t="shared" si="149"/>
        <v>194655.19</v>
      </c>
      <c r="DA347">
        <f t="shared" si="150"/>
        <v>1</v>
      </c>
      <c r="DB347">
        <f t="shared" si="146"/>
        <v>58.4</v>
      </c>
      <c r="DC347">
        <f t="shared" si="147"/>
        <v>0</v>
      </c>
      <c r="DD347" t="s">
        <v>3</v>
      </c>
      <c r="DE347" t="s">
        <v>3</v>
      </c>
      <c r="DF347">
        <f t="shared" si="138"/>
        <v>58.4</v>
      </c>
      <c r="DG347">
        <f t="shared" si="139"/>
        <v>0</v>
      </c>
      <c r="DH347">
        <f t="shared" si="140"/>
        <v>0</v>
      </c>
      <c r="DI347">
        <f t="shared" si="141"/>
        <v>0</v>
      </c>
      <c r="DJ347">
        <f t="shared" si="151"/>
        <v>58.4</v>
      </c>
      <c r="DK347">
        <v>0</v>
      </c>
      <c r="DL347" t="s">
        <v>3</v>
      </c>
      <c r="DM347">
        <v>0</v>
      </c>
      <c r="DN347" t="s">
        <v>3</v>
      </c>
      <c r="DO347">
        <v>0</v>
      </c>
    </row>
    <row r="348" spans="1:119" x14ac:dyDescent="0.2">
      <c r="A348">
        <f>ROW(Source!A204)</f>
        <v>204</v>
      </c>
      <c r="B348">
        <v>1473083510</v>
      </c>
      <c r="C348">
        <v>1473084635</v>
      </c>
      <c r="D348">
        <v>1441836325</v>
      </c>
      <c r="E348">
        <v>1</v>
      </c>
      <c r="F348">
        <v>1</v>
      </c>
      <c r="G348">
        <v>15514512</v>
      </c>
      <c r="H348">
        <v>3</v>
      </c>
      <c r="I348" t="s">
        <v>489</v>
      </c>
      <c r="J348" t="s">
        <v>490</v>
      </c>
      <c r="K348" t="s">
        <v>491</v>
      </c>
      <c r="L348">
        <v>1348</v>
      </c>
      <c r="N348">
        <v>1009</v>
      </c>
      <c r="O348" t="s">
        <v>485</v>
      </c>
      <c r="P348" t="s">
        <v>485</v>
      </c>
      <c r="Q348">
        <v>1000</v>
      </c>
      <c r="W348">
        <v>0</v>
      </c>
      <c r="X348">
        <v>-1093051030</v>
      </c>
      <c r="Y348">
        <f t="shared" si="145"/>
        <v>1.6999999999999999E-3</v>
      </c>
      <c r="AA348">
        <v>108798.39999999999</v>
      </c>
      <c r="AB348">
        <v>0</v>
      </c>
      <c r="AC348">
        <v>0</v>
      </c>
      <c r="AD348">
        <v>0</v>
      </c>
      <c r="AE348">
        <v>108798.39999999999</v>
      </c>
      <c r="AF348">
        <v>0</v>
      </c>
      <c r="AG348">
        <v>0</v>
      </c>
      <c r="AH348">
        <v>0</v>
      </c>
      <c r="AI348">
        <v>1</v>
      </c>
      <c r="AJ348">
        <v>1</v>
      </c>
      <c r="AK348">
        <v>1</v>
      </c>
      <c r="AL348">
        <v>1</v>
      </c>
      <c r="AM348">
        <v>-2</v>
      </c>
      <c r="AN348">
        <v>0</v>
      </c>
      <c r="AO348">
        <v>1</v>
      </c>
      <c r="AP348">
        <v>1</v>
      </c>
      <c r="AQ348">
        <v>0</v>
      </c>
      <c r="AR348">
        <v>0</v>
      </c>
      <c r="AS348" t="s">
        <v>3</v>
      </c>
      <c r="AT348">
        <v>1.6999999999999999E-3</v>
      </c>
      <c r="AU348" t="s">
        <v>3</v>
      </c>
      <c r="AV348">
        <v>0</v>
      </c>
      <c r="AW348">
        <v>2</v>
      </c>
      <c r="AX348">
        <v>1473418435</v>
      </c>
      <c r="AY348">
        <v>1</v>
      </c>
      <c r="AZ348">
        <v>0</v>
      </c>
      <c r="BA348">
        <v>450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0</v>
      </c>
      <c r="BI348">
        <v>0</v>
      </c>
      <c r="BJ348">
        <v>0</v>
      </c>
      <c r="BK348">
        <v>0</v>
      </c>
      <c r="BL348">
        <v>0</v>
      </c>
      <c r="BM348">
        <v>0</v>
      </c>
      <c r="BN348">
        <v>0</v>
      </c>
      <c r="BO348">
        <v>0</v>
      </c>
      <c r="BP348">
        <v>0</v>
      </c>
      <c r="BQ348">
        <v>0</v>
      </c>
      <c r="BR348">
        <v>0</v>
      </c>
      <c r="BS348">
        <v>0</v>
      </c>
      <c r="BT348">
        <v>0</v>
      </c>
      <c r="BU348">
        <v>0</v>
      </c>
      <c r="BV348">
        <v>0</v>
      </c>
      <c r="BW348">
        <v>0</v>
      </c>
      <c r="CV348">
        <v>0</v>
      </c>
      <c r="CW348">
        <v>0</v>
      </c>
      <c r="CX348">
        <f>ROUND(Y348*Source!I204,9)</f>
        <v>1.6999999999999999E-3</v>
      </c>
      <c r="CY348">
        <f t="shared" si="148"/>
        <v>108798.39999999999</v>
      </c>
      <c r="CZ348">
        <f t="shared" si="149"/>
        <v>108798.39999999999</v>
      </c>
      <c r="DA348">
        <f t="shared" si="150"/>
        <v>1</v>
      </c>
      <c r="DB348">
        <f t="shared" si="146"/>
        <v>184.96</v>
      </c>
      <c r="DC348">
        <f t="shared" si="147"/>
        <v>0</v>
      </c>
      <c r="DD348" t="s">
        <v>3</v>
      </c>
      <c r="DE348" t="s">
        <v>3</v>
      </c>
      <c r="DF348">
        <f t="shared" si="138"/>
        <v>184.96</v>
      </c>
      <c r="DG348">
        <f t="shared" si="139"/>
        <v>0</v>
      </c>
      <c r="DH348">
        <f t="shared" si="140"/>
        <v>0</v>
      </c>
      <c r="DI348">
        <f t="shared" si="141"/>
        <v>0</v>
      </c>
      <c r="DJ348">
        <f t="shared" si="151"/>
        <v>184.96</v>
      </c>
      <c r="DK348">
        <v>0</v>
      </c>
      <c r="DL348" t="s">
        <v>3</v>
      </c>
      <c r="DM348">
        <v>0</v>
      </c>
      <c r="DN348" t="s">
        <v>3</v>
      </c>
      <c r="DO348">
        <v>0</v>
      </c>
    </row>
    <row r="349" spans="1:119" x14ac:dyDescent="0.2">
      <c r="A349">
        <f>ROW(Source!A204)</f>
        <v>204</v>
      </c>
      <c r="B349">
        <v>1473083510</v>
      </c>
      <c r="C349">
        <v>1473084635</v>
      </c>
      <c r="D349">
        <v>1441838531</v>
      </c>
      <c r="E349">
        <v>1</v>
      </c>
      <c r="F349">
        <v>1</v>
      </c>
      <c r="G349">
        <v>15514512</v>
      </c>
      <c r="H349">
        <v>3</v>
      </c>
      <c r="I349" t="s">
        <v>492</v>
      </c>
      <c r="J349" t="s">
        <v>493</v>
      </c>
      <c r="K349" t="s">
        <v>494</v>
      </c>
      <c r="L349">
        <v>1348</v>
      </c>
      <c r="N349">
        <v>1009</v>
      </c>
      <c r="O349" t="s">
        <v>485</v>
      </c>
      <c r="P349" t="s">
        <v>485</v>
      </c>
      <c r="Q349">
        <v>1000</v>
      </c>
      <c r="W349">
        <v>0</v>
      </c>
      <c r="X349">
        <v>1694696001</v>
      </c>
      <c r="Y349">
        <f t="shared" si="145"/>
        <v>1.1000000000000001E-3</v>
      </c>
      <c r="AA349">
        <v>370783.55</v>
      </c>
      <c r="AB349">
        <v>0</v>
      </c>
      <c r="AC349">
        <v>0</v>
      </c>
      <c r="AD349">
        <v>0</v>
      </c>
      <c r="AE349">
        <v>370783.55</v>
      </c>
      <c r="AF349">
        <v>0</v>
      </c>
      <c r="AG349">
        <v>0</v>
      </c>
      <c r="AH349">
        <v>0</v>
      </c>
      <c r="AI349">
        <v>1</v>
      </c>
      <c r="AJ349">
        <v>1</v>
      </c>
      <c r="AK349">
        <v>1</v>
      </c>
      <c r="AL349">
        <v>1</v>
      </c>
      <c r="AM349">
        <v>-2</v>
      </c>
      <c r="AN349">
        <v>0</v>
      </c>
      <c r="AO349">
        <v>1</v>
      </c>
      <c r="AP349">
        <v>1</v>
      </c>
      <c r="AQ349">
        <v>0</v>
      </c>
      <c r="AR349">
        <v>0</v>
      </c>
      <c r="AS349" t="s">
        <v>3</v>
      </c>
      <c r="AT349">
        <v>1.1000000000000001E-3</v>
      </c>
      <c r="AU349" t="s">
        <v>3</v>
      </c>
      <c r="AV349">
        <v>0</v>
      </c>
      <c r="AW349">
        <v>2</v>
      </c>
      <c r="AX349">
        <v>1473418436</v>
      </c>
      <c r="AY349">
        <v>1</v>
      </c>
      <c r="AZ349">
        <v>0</v>
      </c>
      <c r="BA349">
        <v>451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0</v>
      </c>
      <c r="BI349">
        <v>0</v>
      </c>
      <c r="BJ349">
        <v>0</v>
      </c>
      <c r="BK349">
        <v>0</v>
      </c>
      <c r="BL349">
        <v>0</v>
      </c>
      <c r="BM349">
        <v>0</v>
      </c>
      <c r="BN349">
        <v>0</v>
      </c>
      <c r="BO349">
        <v>0</v>
      </c>
      <c r="BP349">
        <v>0</v>
      </c>
      <c r="BQ349">
        <v>0</v>
      </c>
      <c r="BR349">
        <v>0</v>
      </c>
      <c r="BS349">
        <v>0</v>
      </c>
      <c r="BT349">
        <v>0</v>
      </c>
      <c r="BU349">
        <v>0</v>
      </c>
      <c r="BV349">
        <v>0</v>
      </c>
      <c r="BW349">
        <v>0</v>
      </c>
      <c r="CV349">
        <v>0</v>
      </c>
      <c r="CW349">
        <v>0</v>
      </c>
      <c r="CX349">
        <f>ROUND(Y349*Source!I204,9)</f>
        <v>1.1000000000000001E-3</v>
      </c>
      <c r="CY349">
        <f t="shared" si="148"/>
        <v>370783.55</v>
      </c>
      <c r="CZ349">
        <f t="shared" si="149"/>
        <v>370783.55</v>
      </c>
      <c r="DA349">
        <f t="shared" si="150"/>
        <v>1</v>
      </c>
      <c r="DB349">
        <f t="shared" si="146"/>
        <v>407.86</v>
      </c>
      <c r="DC349">
        <f t="shared" si="147"/>
        <v>0</v>
      </c>
      <c r="DD349" t="s">
        <v>3</v>
      </c>
      <c r="DE349" t="s">
        <v>3</v>
      </c>
      <c r="DF349">
        <f t="shared" si="138"/>
        <v>407.86</v>
      </c>
      <c r="DG349">
        <f t="shared" si="139"/>
        <v>0</v>
      </c>
      <c r="DH349">
        <f t="shared" si="140"/>
        <v>0</v>
      </c>
      <c r="DI349">
        <f t="shared" si="141"/>
        <v>0</v>
      </c>
      <c r="DJ349">
        <f t="shared" si="151"/>
        <v>407.86</v>
      </c>
      <c r="DK349">
        <v>0</v>
      </c>
      <c r="DL349" t="s">
        <v>3</v>
      </c>
      <c r="DM349">
        <v>0</v>
      </c>
      <c r="DN349" t="s">
        <v>3</v>
      </c>
      <c r="DO349">
        <v>0</v>
      </c>
    </row>
    <row r="350" spans="1:119" x14ac:dyDescent="0.2">
      <c r="A350">
        <f>ROW(Source!A204)</f>
        <v>204</v>
      </c>
      <c r="B350">
        <v>1473083510</v>
      </c>
      <c r="C350">
        <v>1473084635</v>
      </c>
      <c r="D350">
        <v>1441838759</v>
      </c>
      <c r="E350">
        <v>1</v>
      </c>
      <c r="F350">
        <v>1</v>
      </c>
      <c r="G350">
        <v>15514512</v>
      </c>
      <c r="H350">
        <v>3</v>
      </c>
      <c r="I350" t="s">
        <v>495</v>
      </c>
      <c r="J350" t="s">
        <v>496</v>
      </c>
      <c r="K350" t="s">
        <v>497</v>
      </c>
      <c r="L350">
        <v>1348</v>
      </c>
      <c r="N350">
        <v>1009</v>
      </c>
      <c r="O350" t="s">
        <v>485</v>
      </c>
      <c r="P350" t="s">
        <v>485</v>
      </c>
      <c r="Q350">
        <v>1000</v>
      </c>
      <c r="W350">
        <v>0</v>
      </c>
      <c r="X350">
        <v>-1635103781</v>
      </c>
      <c r="Y350">
        <f t="shared" si="145"/>
        <v>1.8E-3</v>
      </c>
      <c r="AA350">
        <v>1590701.16</v>
      </c>
      <c r="AB350">
        <v>0</v>
      </c>
      <c r="AC350">
        <v>0</v>
      </c>
      <c r="AD350">
        <v>0</v>
      </c>
      <c r="AE350">
        <v>1590701.16</v>
      </c>
      <c r="AF350">
        <v>0</v>
      </c>
      <c r="AG350">
        <v>0</v>
      </c>
      <c r="AH350">
        <v>0</v>
      </c>
      <c r="AI350">
        <v>1</v>
      </c>
      <c r="AJ350">
        <v>1</v>
      </c>
      <c r="AK350">
        <v>1</v>
      </c>
      <c r="AL350">
        <v>1</v>
      </c>
      <c r="AM350">
        <v>-2</v>
      </c>
      <c r="AN350">
        <v>0</v>
      </c>
      <c r="AO350">
        <v>1</v>
      </c>
      <c r="AP350">
        <v>1</v>
      </c>
      <c r="AQ350">
        <v>0</v>
      </c>
      <c r="AR350">
        <v>0</v>
      </c>
      <c r="AS350" t="s">
        <v>3</v>
      </c>
      <c r="AT350">
        <v>1.8E-3</v>
      </c>
      <c r="AU350" t="s">
        <v>3</v>
      </c>
      <c r="AV350">
        <v>0</v>
      </c>
      <c r="AW350">
        <v>2</v>
      </c>
      <c r="AX350">
        <v>1473418437</v>
      </c>
      <c r="AY350">
        <v>1</v>
      </c>
      <c r="AZ350">
        <v>0</v>
      </c>
      <c r="BA350">
        <v>452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0</v>
      </c>
      <c r="BI350">
        <v>0</v>
      </c>
      <c r="BJ350">
        <v>0</v>
      </c>
      <c r="BK350">
        <v>0</v>
      </c>
      <c r="BL350">
        <v>0</v>
      </c>
      <c r="BM350">
        <v>0</v>
      </c>
      <c r="BN350">
        <v>0</v>
      </c>
      <c r="BO350">
        <v>0</v>
      </c>
      <c r="BP350">
        <v>0</v>
      </c>
      <c r="BQ350">
        <v>0</v>
      </c>
      <c r="BR350">
        <v>0</v>
      </c>
      <c r="BS350">
        <v>0</v>
      </c>
      <c r="BT350">
        <v>0</v>
      </c>
      <c r="BU350">
        <v>0</v>
      </c>
      <c r="BV350">
        <v>0</v>
      </c>
      <c r="BW350">
        <v>0</v>
      </c>
      <c r="CV350">
        <v>0</v>
      </c>
      <c r="CW350">
        <v>0</v>
      </c>
      <c r="CX350">
        <f>ROUND(Y350*Source!I204,9)</f>
        <v>1.8E-3</v>
      </c>
      <c r="CY350">
        <f t="shared" si="148"/>
        <v>1590701.16</v>
      </c>
      <c r="CZ350">
        <f t="shared" si="149"/>
        <v>1590701.16</v>
      </c>
      <c r="DA350">
        <f t="shared" si="150"/>
        <v>1</v>
      </c>
      <c r="DB350">
        <f t="shared" si="146"/>
        <v>2863.26</v>
      </c>
      <c r="DC350">
        <f t="shared" si="147"/>
        <v>0</v>
      </c>
      <c r="DD350" t="s">
        <v>3</v>
      </c>
      <c r="DE350" t="s">
        <v>3</v>
      </c>
      <c r="DF350">
        <f t="shared" si="138"/>
        <v>2863.26</v>
      </c>
      <c r="DG350">
        <f t="shared" si="139"/>
        <v>0</v>
      </c>
      <c r="DH350">
        <f t="shared" si="140"/>
        <v>0</v>
      </c>
      <c r="DI350">
        <f t="shared" si="141"/>
        <v>0</v>
      </c>
      <c r="DJ350">
        <f t="shared" si="151"/>
        <v>2863.26</v>
      </c>
      <c r="DK350">
        <v>0</v>
      </c>
      <c r="DL350" t="s">
        <v>3</v>
      </c>
      <c r="DM350">
        <v>0</v>
      </c>
      <c r="DN350" t="s">
        <v>3</v>
      </c>
      <c r="DO350">
        <v>0</v>
      </c>
    </row>
    <row r="351" spans="1:119" x14ac:dyDescent="0.2">
      <c r="A351">
        <f>ROW(Source!A204)</f>
        <v>204</v>
      </c>
      <c r="B351">
        <v>1473083510</v>
      </c>
      <c r="C351">
        <v>1473084635</v>
      </c>
      <c r="D351">
        <v>1441834635</v>
      </c>
      <c r="E351">
        <v>1</v>
      </c>
      <c r="F351">
        <v>1</v>
      </c>
      <c r="G351">
        <v>15514512</v>
      </c>
      <c r="H351">
        <v>3</v>
      </c>
      <c r="I351" t="s">
        <v>498</v>
      </c>
      <c r="J351" t="s">
        <v>499</v>
      </c>
      <c r="K351" t="s">
        <v>500</v>
      </c>
      <c r="L351">
        <v>1339</v>
      </c>
      <c r="N351">
        <v>1007</v>
      </c>
      <c r="O351" t="s">
        <v>105</v>
      </c>
      <c r="P351" t="s">
        <v>105</v>
      </c>
      <c r="Q351">
        <v>1</v>
      </c>
      <c r="W351">
        <v>0</v>
      </c>
      <c r="X351">
        <v>-389859187</v>
      </c>
      <c r="Y351">
        <f t="shared" si="145"/>
        <v>2.4</v>
      </c>
      <c r="AA351">
        <v>103.4</v>
      </c>
      <c r="AB351">
        <v>0</v>
      </c>
      <c r="AC351">
        <v>0</v>
      </c>
      <c r="AD351">
        <v>0</v>
      </c>
      <c r="AE351">
        <v>103.4</v>
      </c>
      <c r="AF351">
        <v>0</v>
      </c>
      <c r="AG351">
        <v>0</v>
      </c>
      <c r="AH351">
        <v>0</v>
      </c>
      <c r="AI351">
        <v>1</v>
      </c>
      <c r="AJ351">
        <v>1</v>
      </c>
      <c r="AK351">
        <v>1</v>
      </c>
      <c r="AL351">
        <v>1</v>
      </c>
      <c r="AM351">
        <v>-2</v>
      </c>
      <c r="AN351">
        <v>0</v>
      </c>
      <c r="AO351">
        <v>1</v>
      </c>
      <c r="AP351">
        <v>1</v>
      </c>
      <c r="AQ351">
        <v>0</v>
      </c>
      <c r="AR351">
        <v>0</v>
      </c>
      <c r="AS351" t="s">
        <v>3</v>
      </c>
      <c r="AT351">
        <v>2.4</v>
      </c>
      <c r="AU351" t="s">
        <v>3</v>
      </c>
      <c r="AV351">
        <v>0</v>
      </c>
      <c r="AW351">
        <v>2</v>
      </c>
      <c r="AX351">
        <v>1473418438</v>
      </c>
      <c r="AY351">
        <v>1</v>
      </c>
      <c r="AZ351">
        <v>0</v>
      </c>
      <c r="BA351">
        <v>453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0</v>
      </c>
      <c r="BI351">
        <v>0</v>
      </c>
      <c r="BJ351">
        <v>0</v>
      </c>
      <c r="BK351">
        <v>0</v>
      </c>
      <c r="BL351">
        <v>0</v>
      </c>
      <c r="BM351">
        <v>0</v>
      </c>
      <c r="BN351">
        <v>0</v>
      </c>
      <c r="BO351">
        <v>0</v>
      </c>
      <c r="BP351">
        <v>0</v>
      </c>
      <c r="BQ351">
        <v>0</v>
      </c>
      <c r="BR351">
        <v>0</v>
      </c>
      <c r="BS351">
        <v>0</v>
      </c>
      <c r="BT351">
        <v>0</v>
      </c>
      <c r="BU351">
        <v>0</v>
      </c>
      <c r="BV351">
        <v>0</v>
      </c>
      <c r="BW351">
        <v>0</v>
      </c>
      <c r="CV351">
        <v>0</v>
      </c>
      <c r="CW351">
        <v>0</v>
      </c>
      <c r="CX351">
        <f>ROUND(Y351*Source!I204,9)</f>
        <v>2.4</v>
      </c>
      <c r="CY351">
        <f t="shared" si="148"/>
        <v>103.4</v>
      </c>
      <c r="CZ351">
        <f t="shared" si="149"/>
        <v>103.4</v>
      </c>
      <c r="DA351">
        <f t="shared" si="150"/>
        <v>1</v>
      </c>
      <c r="DB351">
        <f t="shared" si="146"/>
        <v>248.16</v>
      </c>
      <c r="DC351">
        <f t="shared" si="147"/>
        <v>0</v>
      </c>
      <c r="DD351" t="s">
        <v>3</v>
      </c>
      <c r="DE351" t="s">
        <v>3</v>
      </c>
      <c r="DF351">
        <f t="shared" si="138"/>
        <v>248.16</v>
      </c>
      <c r="DG351">
        <f t="shared" si="139"/>
        <v>0</v>
      </c>
      <c r="DH351">
        <f t="shared" si="140"/>
        <v>0</v>
      </c>
      <c r="DI351">
        <f t="shared" si="141"/>
        <v>0</v>
      </c>
      <c r="DJ351">
        <f t="shared" si="151"/>
        <v>248.16</v>
      </c>
      <c r="DK351">
        <v>0</v>
      </c>
      <c r="DL351" t="s">
        <v>3</v>
      </c>
      <c r="DM351">
        <v>0</v>
      </c>
      <c r="DN351" t="s">
        <v>3</v>
      </c>
      <c r="DO351">
        <v>0</v>
      </c>
    </row>
    <row r="352" spans="1:119" x14ac:dyDescent="0.2">
      <c r="A352">
        <f>ROW(Source!A204)</f>
        <v>204</v>
      </c>
      <c r="B352">
        <v>1473083510</v>
      </c>
      <c r="C352">
        <v>1473084635</v>
      </c>
      <c r="D352">
        <v>1441834627</v>
      </c>
      <c r="E352">
        <v>1</v>
      </c>
      <c r="F352">
        <v>1</v>
      </c>
      <c r="G352">
        <v>15514512</v>
      </c>
      <c r="H352">
        <v>3</v>
      </c>
      <c r="I352" t="s">
        <v>501</v>
      </c>
      <c r="J352" t="s">
        <v>502</v>
      </c>
      <c r="K352" t="s">
        <v>503</v>
      </c>
      <c r="L352">
        <v>1339</v>
      </c>
      <c r="N352">
        <v>1007</v>
      </c>
      <c r="O352" t="s">
        <v>105</v>
      </c>
      <c r="P352" t="s">
        <v>105</v>
      </c>
      <c r="Q352">
        <v>1</v>
      </c>
      <c r="W352">
        <v>0</v>
      </c>
      <c r="X352">
        <v>709656040</v>
      </c>
      <c r="Y352">
        <f t="shared" si="145"/>
        <v>1.2</v>
      </c>
      <c r="AA352">
        <v>875.46</v>
      </c>
      <c r="AB352">
        <v>0</v>
      </c>
      <c r="AC352">
        <v>0</v>
      </c>
      <c r="AD352">
        <v>0</v>
      </c>
      <c r="AE352">
        <v>875.46</v>
      </c>
      <c r="AF352">
        <v>0</v>
      </c>
      <c r="AG352">
        <v>0</v>
      </c>
      <c r="AH352">
        <v>0</v>
      </c>
      <c r="AI352">
        <v>1</v>
      </c>
      <c r="AJ352">
        <v>1</v>
      </c>
      <c r="AK352">
        <v>1</v>
      </c>
      <c r="AL352">
        <v>1</v>
      </c>
      <c r="AM352">
        <v>-2</v>
      </c>
      <c r="AN352">
        <v>0</v>
      </c>
      <c r="AO352">
        <v>1</v>
      </c>
      <c r="AP352">
        <v>1</v>
      </c>
      <c r="AQ352">
        <v>0</v>
      </c>
      <c r="AR352">
        <v>0</v>
      </c>
      <c r="AS352" t="s">
        <v>3</v>
      </c>
      <c r="AT352">
        <v>1.2</v>
      </c>
      <c r="AU352" t="s">
        <v>3</v>
      </c>
      <c r="AV352">
        <v>0</v>
      </c>
      <c r="AW352">
        <v>2</v>
      </c>
      <c r="AX352">
        <v>1473418439</v>
      </c>
      <c r="AY352">
        <v>1</v>
      </c>
      <c r="AZ352">
        <v>0</v>
      </c>
      <c r="BA352">
        <v>454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0</v>
      </c>
      <c r="BI352">
        <v>0</v>
      </c>
      <c r="BJ352">
        <v>0</v>
      </c>
      <c r="BK352">
        <v>0</v>
      </c>
      <c r="BL352">
        <v>0</v>
      </c>
      <c r="BM352">
        <v>0</v>
      </c>
      <c r="BN352">
        <v>0</v>
      </c>
      <c r="BO352">
        <v>0</v>
      </c>
      <c r="BP352">
        <v>0</v>
      </c>
      <c r="BQ352">
        <v>0</v>
      </c>
      <c r="BR352">
        <v>0</v>
      </c>
      <c r="BS352">
        <v>0</v>
      </c>
      <c r="BT352">
        <v>0</v>
      </c>
      <c r="BU352">
        <v>0</v>
      </c>
      <c r="BV352">
        <v>0</v>
      </c>
      <c r="BW352">
        <v>0</v>
      </c>
      <c r="CV352">
        <v>0</v>
      </c>
      <c r="CW352">
        <v>0</v>
      </c>
      <c r="CX352">
        <f>ROUND(Y352*Source!I204,9)</f>
        <v>1.2</v>
      </c>
      <c r="CY352">
        <f t="shared" si="148"/>
        <v>875.46</v>
      </c>
      <c r="CZ352">
        <f t="shared" si="149"/>
        <v>875.46</v>
      </c>
      <c r="DA352">
        <f t="shared" si="150"/>
        <v>1</v>
      </c>
      <c r="DB352">
        <f t="shared" si="146"/>
        <v>1050.55</v>
      </c>
      <c r="DC352">
        <f t="shared" si="147"/>
        <v>0</v>
      </c>
      <c r="DD352" t="s">
        <v>3</v>
      </c>
      <c r="DE352" t="s">
        <v>3</v>
      </c>
      <c r="DF352">
        <f t="shared" si="138"/>
        <v>1050.55</v>
      </c>
      <c r="DG352">
        <f t="shared" si="139"/>
        <v>0</v>
      </c>
      <c r="DH352">
        <f t="shared" si="140"/>
        <v>0</v>
      </c>
      <c r="DI352">
        <f t="shared" si="141"/>
        <v>0</v>
      </c>
      <c r="DJ352">
        <f t="shared" si="151"/>
        <v>1050.55</v>
      </c>
      <c r="DK352">
        <v>0</v>
      </c>
      <c r="DL352" t="s">
        <v>3</v>
      </c>
      <c r="DM352">
        <v>0</v>
      </c>
      <c r="DN352" t="s">
        <v>3</v>
      </c>
      <c r="DO352">
        <v>0</v>
      </c>
    </row>
    <row r="353" spans="1:119" x14ac:dyDescent="0.2">
      <c r="A353">
        <f>ROW(Source!A204)</f>
        <v>204</v>
      </c>
      <c r="B353">
        <v>1473083510</v>
      </c>
      <c r="C353">
        <v>1473084635</v>
      </c>
      <c r="D353">
        <v>1441834671</v>
      </c>
      <c r="E353">
        <v>1</v>
      </c>
      <c r="F353">
        <v>1</v>
      </c>
      <c r="G353">
        <v>15514512</v>
      </c>
      <c r="H353">
        <v>3</v>
      </c>
      <c r="I353" t="s">
        <v>504</v>
      </c>
      <c r="J353" t="s">
        <v>505</v>
      </c>
      <c r="K353" t="s">
        <v>506</v>
      </c>
      <c r="L353">
        <v>1348</v>
      </c>
      <c r="N353">
        <v>1009</v>
      </c>
      <c r="O353" t="s">
        <v>485</v>
      </c>
      <c r="P353" t="s">
        <v>485</v>
      </c>
      <c r="Q353">
        <v>1000</v>
      </c>
      <c r="W353">
        <v>0</v>
      </c>
      <c r="X353">
        <v>-19071303</v>
      </c>
      <c r="Y353">
        <f t="shared" si="145"/>
        <v>1.6999999999999999E-3</v>
      </c>
      <c r="AA353">
        <v>184462.17</v>
      </c>
      <c r="AB353">
        <v>0</v>
      </c>
      <c r="AC353">
        <v>0</v>
      </c>
      <c r="AD353">
        <v>0</v>
      </c>
      <c r="AE353">
        <v>184462.17</v>
      </c>
      <c r="AF353">
        <v>0</v>
      </c>
      <c r="AG353">
        <v>0</v>
      </c>
      <c r="AH353">
        <v>0</v>
      </c>
      <c r="AI353">
        <v>1</v>
      </c>
      <c r="AJ353">
        <v>1</v>
      </c>
      <c r="AK353">
        <v>1</v>
      </c>
      <c r="AL353">
        <v>1</v>
      </c>
      <c r="AM353">
        <v>-2</v>
      </c>
      <c r="AN353">
        <v>0</v>
      </c>
      <c r="AO353">
        <v>1</v>
      </c>
      <c r="AP353">
        <v>1</v>
      </c>
      <c r="AQ353">
        <v>0</v>
      </c>
      <c r="AR353">
        <v>0</v>
      </c>
      <c r="AS353" t="s">
        <v>3</v>
      </c>
      <c r="AT353">
        <v>1.6999999999999999E-3</v>
      </c>
      <c r="AU353" t="s">
        <v>3</v>
      </c>
      <c r="AV353">
        <v>0</v>
      </c>
      <c r="AW353">
        <v>2</v>
      </c>
      <c r="AX353">
        <v>1473418440</v>
      </c>
      <c r="AY353">
        <v>1</v>
      </c>
      <c r="AZ353">
        <v>0</v>
      </c>
      <c r="BA353">
        <v>455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0</v>
      </c>
      <c r="BI353">
        <v>0</v>
      </c>
      <c r="BJ353">
        <v>0</v>
      </c>
      <c r="BK353">
        <v>0</v>
      </c>
      <c r="BL353">
        <v>0</v>
      </c>
      <c r="BM353">
        <v>0</v>
      </c>
      <c r="BN353">
        <v>0</v>
      </c>
      <c r="BO353">
        <v>0</v>
      </c>
      <c r="BP353">
        <v>0</v>
      </c>
      <c r="BQ353">
        <v>0</v>
      </c>
      <c r="BR353">
        <v>0</v>
      </c>
      <c r="BS353">
        <v>0</v>
      </c>
      <c r="BT353">
        <v>0</v>
      </c>
      <c r="BU353">
        <v>0</v>
      </c>
      <c r="BV353">
        <v>0</v>
      </c>
      <c r="BW353">
        <v>0</v>
      </c>
      <c r="CV353">
        <v>0</v>
      </c>
      <c r="CW353">
        <v>0</v>
      </c>
      <c r="CX353">
        <f>ROUND(Y353*Source!I204,9)</f>
        <v>1.6999999999999999E-3</v>
      </c>
      <c r="CY353">
        <f t="shared" si="148"/>
        <v>184462.17</v>
      </c>
      <c r="CZ353">
        <f t="shared" si="149"/>
        <v>184462.17</v>
      </c>
      <c r="DA353">
        <f t="shared" si="150"/>
        <v>1</v>
      </c>
      <c r="DB353">
        <f t="shared" si="146"/>
        <v>313.58999999999997</v>
      </c>
      <c r="DC353">
        <f t="shared" si="147"/>
        <v>0</v>
      </c>
      <c r="DD353" t="s">
        <v>3</v>
      </c>
      <c r="DE353" t="s">
        <v>3</v>
      </c>
      <c r="DF353">
        <f t="shared" si="138"/>
        <v>313.58999999999997</v>
      </c>
      <c r="DG353">
        <f t="shared" si="139"/>
        <v>0</v>
      </c>
      <c r="DH353">
        <f t="shared" si="140"/>
        <v>0</v>
      </c>
      <c r="DI353">
        <f t="shared" si="141"/>
        <v>0</v>
      </c>
      <c r="DJ353">
        <f t="shared" si="151"/>
        <v>313.58999999999997</v>
      </c>
      <c r="DK353">
        <v>0</v>
      </c>
      <c r="DL353" t="s">
        <v>3</v>
      </c>
      <c r="DM353">
        <v>0</v>
      </c>
      <c r="DN353" t="s">
        <v>3</v>
      </c>
      <c r="DO353">
        <v>0</v>
      </c>
    </row>
    <row r="354" spans="1:119" x14ac:dyDescent="0.2">
      <c r="A354">
        <f>ROW(Source!A204)</f>
        <v>204</v>
      </c>
      <c r="B354">
        <v>1473083510</v>
      </c>
      <c r="C354">
        <v>1473084635</v>
      </c>
      <c r="D354">
        <v>1441834634</v>
      </c>
      <c r="E354">
        <v>1</v>
      </c>
      <c r="F354">
        <v>1</v>
      </c>
      <c r="G354">
        <v>15514512</v>
      </c>
      <c r="H354">
        <v>3</v>
      </c>
      <c r="I354" t="s">
        <v>507</v>
      </c>
      <c r="J354" t="s">
        <v>508</v>
      </c>
      <c r="K354" t="s">
        <v>509</v>
      </c>
      <c r="L354">
        <v>1348</v>
      </c>
      <c r="N354">
        <v>1009</v>
      </c>
      <c r="O354" t="s">
        <v>485</v>
      </c>
      <c r="P354" t="s">
        <v>485</v>
      </c>
      <c r="Q354">
        <v>1000</v>
      </c>
      <c r="W354">
        <v>0</v>
      </c>
      <c r="X354">
        <v>1869974630</v>
      </c>
      <c r="Y354">
        <f t="shared" si="145"/>
        <v>1E-3</v>
      </c>
      <c r="AA354">
        <v>88053.759999999995</v>
      </c>
      <c r="AB354">
        <v>0</v>
      </c>
      <c r="AC354">
        <v>0</v>
      </c>
      <c r="AD354">
        <v>0</v>
      </c>
      <c r="AE354">
        <v>88053.759999999995</v>
      </c>
      <c r="AF354">
        <v>0</v>
      </c>
      <c r="AG354">
        <v>0</v>
      </c>
      <c r="AH354">
        <v>0</v>
      </c>
      <c r="AI354">
        <v>1</v>
      </c>
      <c r="AJ354">
        <v>1</v>
      </c>
      <c r="AK354">
        <v>1</v>
      </c>
      <c r="AL354">
        <v>1</v>
      </c>
      <c r="AM354">
        <v>-2</v>
      </c>
      <c r="AN354">
        <v>0</v>
      </c>
      <c r="AO354">
        <v>1</v>
      </c>
      <c r="AP354">
        <v>1</v>
      </c>
      <c r="AQ354">
        <v>0</v>
      </c>
      <c r="AR354">
        <v>0</v>
      </c>
      <c r="AS354" t="s">
        <v>3</v>
      </c>
      <c r="AT354">
        <v>1E-3</v>
      </c>
      <c r="AU354" t="s">
        <v>3</v>
      </c>
      <c r="AV354">
        <v>0</v>
      </c>
      <c r="AW354">
        <v>2</v>
      </c>
      <c r="AX354">
        <v>1473418441</v>
      </c>
      <c r="AY354">
        <v>1</v>
      </c>
      <c r="AZ354">
        <v>0</v>
      </c>
      <c r="BA354">
        <v>456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0</v>
      </c>
      <c r="BI354">
        <v>0</v>
      </c>
      <c r="BJ354">
        <v>0</v>
      </c>
      <c r="BK354">
        <v>0</v>
      </c>
      <c r="BL354">
        <v>0</v>
      </c>
      <c r="BM354">
        <v>0</v>
      </c>
      <c r="BN354">
        <v>0</v>
      </c>
      <c r="BO354">
        <v>0</v>
      </c>
      <c r="BP354">
        <v>0</v>
      </c>
      <c r="BQ354">
        <v>0</v>
      </c>
      <c r="BR354">
        <v>0</v>
      </c>
      <c r="BS354">
        <v>0</v>
      </c>
      <c r="BT354">
        <v>0</v>
      </c>
      <c r="BU354">
        <v>0</v>
      </c>
      <c r="BV354">
        <v>0</v>
      </c>
      <c r="BW354">
        <v>0</v>
      </c>
      <c r="CV354">
        <v>0</v>
      </c>
      <c r="CW354">
        <v>0</v>
      </c>
      <c r="CX354">
        <f>ROUND(Y354*Source!I204,9)</f>
        <v>1E-3</v>
      </c>
      <c r="CY354">
        <f t="shared" si="148"/>
        <v>88053.759999999995</v>
      </c>
      <c r="CZ354">
        <f t="shared" si="149"/>
        <v>88053.759999999995</v>
      </c>
      <c r="DA354">
        <f t="shared" si="150"/>
        <v>1</v>
      </c>
      <c r="DB354">
        <f t="shared" si="146"/>
        <v>88.05</v>
      </c>
      <c r="DC354">
        <f t="shared" si="147"/>
        <v>0</v>
      </c>
      <c r="DD354" t="s">
        <v>3</v>
      </c>
      <c r="DE354" t="s">
        <v>3</v>
      </c>
      <c r="DF354">
        <f t="shared" si="138"/>
        <v>88.05</v>
      </c>
      <c r="DG354">
        <f t="shared" si="139"/>
        <v>0</v>
      </c>
      <c r="DH354">
        <f t="shared" si="140"/>
        <v>0</v>
      </c>
      <c r="DI354">
        <f t="shared" si="141"/>
        <v>0</v>
      </c>
      <c r="DJ354">
        <f t="shared" si="151"/>
        <v>88.05</v>
      </c>
      <c r="DK354">
        <v>0</v>
      </c>
      <c r="DL354" t="s">
        <v>3</v>
      </c>
      <c r="DM354">
        <v>0</v>
      </c>
      <c r="DN354" t="s">
        <v>3</v>
      </c>
      <c r="DO354">
        <v>0</v>
      </c>
    </row>
    <row r="355" spans="1:119" x14ac:dyDescent="0.2">
      <c r="A355">
        <f>ROW(Source!A204)</f>
        <v>204</v>
      </c>
      <c r="B355">
        <v>1473083510</v>
      </c>
      <c r="C355">
        <v>1473084635</v>
      </c>
      <c r="D355">
        <v>1441834836</v>
      </c>
      <c r="E355">
        <v>1</v>
      </c>
      <c r="F355">
        <v>1</v>
      </c>
      <c r="G355">
        <v>15514512</v>
      </c>
      <c r="H355">
        <v>3</v>
      </c>
      <c r="I355" t="s">
        <v>510</v>
      </c>
      <c r="J355" t="s">
        <v>511</v>
      </c>
      <c r="K355" t="s">
        <v>512</v>
      </c>
      <c r="L355">
        <v>1348</v>
      </c>
      <c r="N355">
        <v>1009</v>
      </c>
      <c r="O355" t="s">
        <v>485</v>
      </c>
      <c r="P355" t="s">
        <v>485</v>
      </c>
      <c r="Q355">
        <v>1000</v>
      </c>
      <c r="W355">
        <v>0</v>
      </c>
      <c r="X355">
        <v>1434651514</v>
      </c>
      <c r="Y355">
        <f t="shared" si="145"/>
        <v>7.4799999999999997E-3</v>
      </c>
      <c r="AA355">
        <v>93194.67</v>
      </c>
      <c r="AB355">
        <v>0</v>
      </c>
      <c r="AC355">
        <v>0</v>
      </c>
      <c r="AD355">
        <v>0</v>
      </c>
      <c r="AE355">
        <v>93194.67</v>
      </c>
      <c r="AF355">
        <v>0</v>
      </c>
      <c r="AG355">
        <v>0</v>
      </c>
      <c r="AH355">
        <v>0</v>
      </c>
      <c r="AI355">
        <v>1</v>
      </c>
      <c r="AJ355">
        <v>1</v>
      </c>
      <c r="AK355">
        <v>1</v>
      </c>
      <c r="AL355">
        <v>1</v>
      </c>
      <c r="AM355">
        <v>-2</v>
      </c>
      <c r="AN355">
        <v>0</v>
      </c>
      <c r="AO355">
        <v>1</v>
      </c>
      <c r="AP355">
        <v>1</v>
      </c>
      <c r="AQ355">
        <v>0</v>
      </c>
      <c r="AR355">
        <v>0</v>
      </c>
      <c r="AS355" t="s">
        <v>3</v>
      </c>
      <c r="AT355">
        <v>7.4799999999999997E-3</v>
      </c>
      <c r="AU355" t="s">
        <v>3</v>
      </c>
      <c r="AV355">
        <v>0</v>
      </c>
      <c r="AW355">
        <v>2</v>
      </c>
      <c r="AX355">
        <v>1473418442</v>
      </c>
      <c r="AY355">
        <v>1</v>
      </c>
      <c r="AZ355">
        <v>0</v>
      </c>
      <c r="BA355">
        <v>457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0</v>
      </c>
      <c r="BI355">
        <v>0</v>
      </c>
      <c r="BJ355">
        <v>0</v>
      </c>
      <c r="BK355">
        <v>0</v>
      </c>
      <c r="BL355">
        <v>0</v>
      </c>
      <c r="BM355">
        <v>0</v>
      </c>
      <c r="BN355">
        <v>0</v>
      </c>
      <c r="BO355">
        <v>0</v>
      </c>
      <c r="BP355">
        <v>0</v>
      </c>
      <c r="BQ355">
        <v>0</v>
      </c>
      <c r="BR355">
        <v>0</v>
      </c>
      <c r="BS355">
        <v>0</v>
      </c>
      <c r="BT355">
        <v>0</v>
      </c>
      <c r="BU355">
        <v>0</v>
      </c>
      <c r="BV355">
        <v>0</v>
      </c>
      <c r="BW355">
        <v>0</v>
      </c>
      <c r="CV355">
        <v>0</v>
      </c>
      <c r="CW355">
        <v>0</v>
      </c>
      <c r="CX355">
        <f>ROUND(Y355*Source!I204,9)</f>
        <v>7.4799999999999997E-3</v>
      </c>
      <c r="CY355">
        <f t="shared" si="148"/>
        <v>93194.67</v>
      </c>
      <c r="CZ355">
        <f t="shared" si="149"/>
        <v>93194.67</v>
      </c>
      <c r="DA355">
        <f t="shared" si="150"/>
        <v>1</v>
      </c>
      <c r="DB355">
        <f t="shared" si="146"/>
        <v>697.1</v>
      </c>
      <c r="DC355">
        <f t="shared" si="147"/>
        <v>0</v>
      </c>
      <c r="DD355" t="s">
        <v>3</v>
      </c>
      <c r="DE355" t="s">
        <v>3</v>
      </c>
      <c r="DF355">
        <f t="shared" si="138"/>
        <v>697.1</v>
      </c>
      <c r="DG355">
        <f t="shared" si="139"/>
        <v>0</v>
      </c>
      <c r="DH355">
        <f t="shared" si="140"/>
        <v>0</v>
      </c>
      <c r="DI355">
        <f t="shared" si="141"/>
        <v>0</v>
      </c>
      <c r="DJ355">
        <f t="shared" si="151"/>
        <v>697.1</v>
      </c>
      <c r="DK355">
        <v>0</v>
      </c>
      <c r="DL355" t="s">
        <v>3</v>
      </c>
      <c r="DM355">
        <v>0</v>
      </c>
      <c r="DN355" t="s">
        <v>3</v>
      </c>
      <c r="DO355">
        <v>0</v>
      </c>
    </row>
    <row r="356" spans="1:119" x14ac:dyDescent="0.2">
      <c r="A356">
        <f>ROW(Source!A204)</f>
        <v>204</v>
      </c>
      <c r="B356">
        <v>1473083510</v>
      </c>
      <c r="C356">
        <v>1473084635</v>
      </c>
      <c r="D356">
        <v>1441834853</v>
      </c>
      <c r="E356">
        <v>1</v>
      </c>
      <c r="F356">
        <v>1</v>
      </c>
      <c r="G356">
        <v>15514512</v>
      </c>
      <c r="H356">
        <v>3</v>
      </c>
      <c r="I356" t="s">
        <v>513</v>
      </c>
      <c r="J356" t="s">
        <v>514</v>
      </c>
      <c r="K356" t="s">
        <v>515</v>
      </c>
      <c r="L356">
        <v>1348</v>
      </c>
      <c r="N356">
        <v>1009</v>
      </c>
      <c r="O356" t="s">
        <v>485</v>
      </c>
      <c r="P356" t="s">
        <v>485</v>
      </c>
      <c r="Q356">
        <v>1000</v>
      </c>
      <c r="W356">
        <v>0</v>
      </c>
      <c r="X356">
        <v>-1847698748</v>
      </c>
      <c r="Y356">
        <f t="shared" si="145"/>
        <v>2.8E-3</v>
      </c>
      <c r="AA356">
        <v>78065.73</v>
      </c>
      <c r="AB356">
        <v>0</v>
      </c>
      <c r="AC356">
        <v>0</v>
      </c>
      <c r="AD356">
        <v>0</v>
      </c>
      <c r="AE356">
        <v>78065.73</v>
      </c>
      <c r="AF356">
        <v>0</v>
      </c>
      <c r="AG356">
        <v>0</v>
      </c>
      <c r="AH356">
        <v>0</v>
      </c>
      <c r="AI356">
        <v>1</v>
      </c>
      <c r="AJ356">
        <v>1</v>
      </c>
      <c r="AK356">
        <v>1</v>
      </c>
      <c r="AL356">
        <v>1</v>
      </c>
      <c r="AM356">
        <v>-2</v>
      </c>
      <c r="AN356">
        <v>0</v>
      </c>
      <c r="AO356">
        <v>1</v>
      </c>
      <c r="AP356">
        <v>1</v>
      </c>
      <c r="AQ356">
        <v>0</v>
      </c>
      <c r="AR356">
        <v>0</v>
      </c>
      <c r="AS356" t="s">
        <v>3</v>
      </c>
      <c r="AT356">
        <v>2.8E-3</v>
      </c>
      <c r="AU356" t="s">
        <v>3</v>
      </c>
      <c r="AV356">
        <v>0</v>
      </c>
      <c r="AW356">
        <v>2</v>
      </c>
      <c r="AX356">
        <v>1473418443</v>
      </c>
      <c r="AY356">
        <v>1</v>
      </c>
      <c r="AZ356">
        <v>0</v>
      </c>
      <c r="BA356">
        <v>458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0</v>
      </c>
      <c r="BI356">
        <v>0</v>
      </c>
      <c r="BJ356">
        <v>0</v>
      </c>
      <c r="BK356">
        <v>0</v>
      </c>
      <c r="BL356">
        <v>0</v>
      </c>
      <c r="BM356">
        <v>0</v>
      </c>
      <c r="BN356">
        <v>0</v>
      </c>
      <c r="BO356">
        <v>0</v>
      </c>
      <c r="BP356">
        <v>0</v>
      </c>
      <c r="BQ356">
        <v>0</v>
      </c>
      <c r="BR356">
        <v>0</v>
      </c>
      <c r="BS356">
        <v>0</v>
      </c>
      <c r="BT356">
        <v>0</v>
      </c>
      <c r="BU356">
        <v>0</v>
      </c>
      <c r="BV356">
        <v>0</v>
      </c>
      <c r="BW356">
        <v>0</v>
      </c>
      <c r="CV356">
        <v>0</v>
      </c>
      <c r="CW356">
        <v>0</v>
      </c>
      <c r="CX356">
        <f>ROUND(Y356*Source!I204,9)</f>
        <v>2.8E-3</v>
      </c>
      <c r="CY356">
        <f t="shared" si="148"/>
        <v>78065.73</v>
      </c>
      <c r="CZ356">
        <f t="shared" si="149"/>
        <v>78065.73</v>
      </c>
      <c r="DA356">
        <f t="shared" si="150"/>
        <v>1</v>
      </c>
      <c r="DB356">
        <f t="shared" si="146"/>
        <v>218.58</v>
      </c>
      <c r="DC356">
        <f t="shared" si="147"/>
        <v>0</v>
      </c>
      <c r="DD356" t="s">
        <v>3</v>
      </c>
      <c r="DE356" t="s">
        <v>3</v>
      </c>
      <c r="DF356">
        <f t="shared" si="138"/>
        <v>218.58</v>
      </c>
      <c r="DG356">
        <f t="shared" si="139"/>
        <v>0</v>
      </c>
      <c r="DH356">
        <f t="shared" si="140"/>
        <v>0</v>
      </c>
      <c r="DI356">
        <f t="shared" si="141"/>
        <v>0</v>
      </c>
      <c r="DJ356">
        <f t="shared" si="151"/>
        <v>218.58</v>
      </c>
      <c r="DK356">
        <v>0</v>
      </c>
      <c r="DL356" t="s">
        <v>3</v>
      </c>
      <c r="DM356">
        <v>0</v>
      </c>
      <c r="DN356" t="s">
        <v>3</v>
      </c>
      <c r="DO356">
        <v>0</v>
      </c>
    </row>
    <row r="357" spans="1:119" x14ac:dyDescent="0.2">
      <c r="A357">
        <f>ROW(Source!A204)</f>
        <v>204</v>
      </c>
      <c r="B357">
        <v>1473083510</v>
      </c>
      <c r="C357">
        <v>1473084635</v>
      </c>
      <c r="D357">
        <v>1441822273</v>
      </c>
      <c r="E357">
        <v>15514512</v>
      </c>
      <c r="F357">
        <v>1</v>
      </c>
      <c r="G357">
        <v>15514512</v>
      </c>
      <c r="H357">
        <v>3</v>
      </c>
      <c r="I357" t="s">
        <v>476</v>
      </c>
      <c r="J357" t="s">
        <v>3</v>
      </c>
      <c r="K357" t="s">
        <v>478</v>
      </c>
      <c r="L357">
        <v>1348</v>
      </c>
      <c r="N357">
        <v>1009</v>
      </c>
      <c r="O357" t="s">
        <v>485</v>
      </c>
      <c r="P357" t="s">
        <v>485</v>
      </c>
      <c r="Q357">
        <v>1000</v>
      </c>
      <c r="W357">
        <v>0</v>
      </c>
      <c r="X357">
        <v>-1698336702</v>
      </c>
      <c r="Y357">
        <f t="shared" si="145"/>
        <v>8.1999999999999998E-4</v>
      </c>
      <c r="AA357">
        <v>94640</v>
      </c>
      <c r="AB357">
        <v>0</v>
      </c>
      <c r="AC357">
        <v>0</v>
      </c>
      <c r="AD357">
        <v>0</v>
      </c>
      <c r="AE357">
        <v>94640</v>
      </c>
      <c r="AF357">
        <v>0</v>
      </c>
      <c r="AG357">
        <v>0</v>
      </c>
      <c r="AH357">
        <v>0</v>
      </c>
      <c r="AI357">
        <v>1</v>
      </c>
      <c r="AJ357">
        <v>1</v>
      </c>
      <c r="AK357">
        <v>1</v>
      </c>
      <c r="AL357">
        <v>1</v>
      </c>
      <c r="AM357">
        <v>-2</v>
      </c>
      <c r="AN357">
        <v>0</v>
      </c>
      <c r="AO357">
        <v>1</v>
      </c>
      <c r="AP357">
        <v>1</v>
      </c>
      <c r="AQ357">
        <v>0</v>
      </c>
      <c r="AR357">
        <v>0</v>
      </c>
      <c r="AS357" t="s">
        <v>3</v>
      </c>
      <c r="AT357">
        <v>8.1999999999999998E-4</v>
      </c>
      <c r="AU357" t="s">
        <v>3</v>
      </c>
      <c r="AV357">
        <v>0</v>
      </c>
      <c r="AW357">
        <v>2</v>
      </c>
      <c r="AX357">
        <v>1473418445</v>
      </c>
      <c r="AY357">
        <v>1</v>
      </c>
      <c r="AZ357">
        <v>0</v>
      </c>
      <c r="BA357">
        <v>459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0</v>
      </c>
      <c r="BI357">
        <v>0</v>
      </c>
      <c r="BJ357">
        <v>0</v>
      </c>
      <c r="BK357">
        <v>0</v>
      </c>
      <c r="BL357">
        <v>0</v>
      </c>
      <c r="BM357">
        <v>0</v>
      </c>
      <c r="BN357">
        <v>0</v>
      </c>
      <c r="BO357">
        <v>0</v>
      </c>
      <c r="BP357">
        <v>0</v>
      </c>
      <c r="BQ357">
        <v>0</v>
      </c>
      <c r="BR357">
        <v>0</v>
      </c>
      <c r="BS357">
        <v>0</v>
      </c>
      <c r="BT357">
        <v>0</v>
      </c>
      <c r="BU357">
        <v>0</v>
      </c>
      <c r="BV357">
        <v>0</v>
      </c>
      <c r="BW357">
        <v>0</v>
      </c>
      <c r="CV357">
        <v>0</v>
      </c>
      <c r="CW357">
        <v>0</v>
      </c>
      <c r="CX357">
        <f>ROUND(Y357*Source!I204,9)</f>
        <v>8.1999999999999998E-4</v>
      </c>
      <c r="CY357">
        <f t="shared" si="148"/>
        <v>94640</v>
      </c>
      <c r="CZ357">
        <f t="shared" si="149"/>
        <v>94640</v>
      </c>
      <c r="DA357">
        <f t="shared" si="150"/>
        <v>1</v>
      </c>
      <c r="DB357">
        <f t="shared" si="146"/>
        <v>77.599999999999994</v>
      </c>
      <c r="DC357">
        <f t="shared" si="147"/>
        <v>0</v>
      </c>
      <c r="DD357" t="s">
        <v>3</v>
      </c>
      <c r="DE357" t="s">
        <v>3</v>
      </c>
      <c r="DF357">
        <f t="shared" si="138"/>
        <v>77.599999999999994</v>
      </c>
      <c r="DG357">
        <f t="shared" si="139"/>
        <v>0</v>
      </c>
      <c r="DH357">
        <f t="shared" si="140"/>
        <v>0</v>
      </c>
      <c r="DI357">
        <f t="shared" si="141"/>
        <v>0</v>
      </c>
      <c r="DJ357">
        <f t="shared" si="151"/>
        <v>77.599999999999994</v>
      </c>
      <c r="DK357">
        <v>0</v>
      </c>
      <c r="DL357" t="s">
        <v>3</v>
      </c>
      <c r="DM357">
        <v>0</v>
      </c>
      <c r="DN357" t="s">
        <v>3</v>
      </c>
      <c r="DO357">
        <v>0</v>
      </c>
    </row>
    <row r="358" spans="1:119" x14ac:dyDescent="0.2">
      <c r="A358">
        <f>ROW(Source!A204)</f>
        <v>204</v>
      </c>
      <c r="B358">
        <v>1473083510</v>
      </c>
      <c r="C358">
        <v>1473084635</v>
      </c>
      <c r="D358">
        <v>1441850453</v>
      </c>
      <c r="E358">
        <v>1</v>
      </c>
      <c r="F358">
        <v>1</v>
      </c>
      <c r="G358">
        <v>15514512</v>
      </c>
      <c r="H358">
        <v>3</v>
      </c>
      <c r="I358" t="s">
        <v>516</v>
      </c>
      <c r="J358" t="s">
        <v>517</v>
      </c>
      <c r="K358" t="s">
        <v>518</v>
      </c>
      <c r="L358">
        <v>1348</v>
      </c>
      <c r="N358">
        <v>1009</v>
      </c>
      <c r="O358" t="s">
        <v>485</v>
      </c>
      <c r="P358" t="s">
        <v>485</v>
      </c>
      <c r="Q358">
        <v>1000</v>
      </c>
      <c r="W358">
        <v>0</v>
      </c>
      <c r="X358">
        <v>-1449669889</v>
      </c>
      <c r="Y358">
        <f t="shared" si="145"/>
        <v>1.4E-3</v>
      </c>
      <c r="AA358">
        <v>178433.97</v>
      </c>
      <c r="AB358">
        <v>0</v>
      </c>
      <c r="AC358">
        <v>0</v>
      </c>
      <c r="AD358">
        <v>0</v>
      </c>
      <c r="AE358">
        <v>178433.97</v>
      </c>
      <c r="AF358">
        <v>0</v>
      </c>
      <c r="AG358">
        <v>0</v>
      </c>
      <c r="AH358">
        <v>0</v>
      </c>
      <c r="AI358">
        <v>1</v>
      </c>
      <c r="AJ358">
        <v>1</v>
      </c>
      <c r="AK358">
        <v>1</v>
      </c>
      <c r="AL358">
        <v>1</v>
      </c>
      <c r="AM358">
        <v>-2</v>
      </c>
      <c r="AN358">
        <v>0</v>
      </c>
      <c r="AO358">
        <v>1</v>
      </c>
      <c r="AP358">
        <v>1</v>
      </c>
      <c r="AQ358">
        <v>0</v>
      </c>
      <c r="AR358">
        <v>0</v>
      </c>
      <c r="AS358" t="s">
        <v>3</v>
      </c>
      <c r="AT358">
        <v>1.4E-3</v>
      </c>
      <c r="AU358" t="s">
        <v>3</v>
      </c>
      <c r="AV358">
        <v>0</v>
      </c>
      <c r="AW358">
        <v>2</v>
      </c>
      <c r="AX358">
        <v>1473418444</v>
      </c>
      <c r="AY358">
        <v>1</v>
      </c>
      <c r="AZ358">
        <v>0</v>
      </c>
      <c r="BA358">
        <v>460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0</v>
      </c>
      <c r="BI358">
        <v>0</v>
      </c>
      <c r="BJ358">
        <v>0</v>
      </c>
      <c r="BK358">
        <v>0</v>
      </c>
      <c r="BL358">
        <v>0</v>
      </c>
      <c r="BM358">
        <v>0</v>
      </c>
      <c r="BN358">
        <v>0</v>
      </c>
      <c r="BO358">
        <v>0</v>
      </c>
      <c r="BP358">
        <v>0</v>
      </c>
      <c r="BQ358">
        <v>0</v>
      </c>
      <c r="BR358">
        <v>0</v>
      </c>
      <c r="BS358">
        <v>0</v>
      </c>
      <c r="BT358">
        <v>0</v>
      </c>
      <c r="BU358">
        <v>0</v>
      </c>
      <c r="BV358">
        <v>0</v>
      </c>
      <c r="BW358">
        <v>0</v>
      </c>
      <c r="CV358">
        <v>0</v>
      </c>
      <c r="CW358">
        <v>0</v>
      </c>
      <c r="CX358">
        <f>ROUND(Y358*Source!I204,9)</f>
        <v>1.4E-3</v>
      </c>
      <c r="CY358">
        <f t="shared" si="148"/>
        <v>178433.97</v>
      </c>
      <c r="CZ358">
        <f t="shared" si="149"/>
        <v>178433.97</v>
      </c>
      <c r="DA358">
        <f t="shared" si="150"/>
        <v>1</v>
      </c>
      <c r="DB358">
        <f t="shared" si="146"/>
        <v>249.81</v>
      </c>
      <c r="DC358">
        <f t="shared" si="147"/>
        <v>0</v>
      </c>
      <c r="DD358" t="s">
        <v>3</v>
      </c>
      <c r="DE358" t="s">
        <v>3</v>
      </c>
      <c r="DF358">
        <f t="shared" si="138"/>
        <v>249.81</v>
      </c>
      <c r="DG358">
        <f t="shared" si="139"/>
        <v>0</v>
      </c>
      <c r="DH358">
        <f t="shared" si="140"/>
        <v>0</v>
      </c>
      <c r="DI358">
        <f t="shared" si="141"/>
        <v>0</v>
      </c>
      <c r="DJ358">
        <f t="shared" si="151"/>
        <v>249.81</v>
      </c>
      <c r="DK358">
        <v>0</v>
      </c>
      <c r="DL358" t="s">
        <v>3</v>
      </c>
      <c r="DM358">
        <v>0</v>
      </c>
      <c r="DN358" t="s">
        <v>3</v>
      </c>
      <c r="DO358">
        <v>0</v>
      </c>
    </row>
    <row r="359" spans="1:119" x14ac:dyDescent="0.2">
      <c r="A359">
        <f>ROW(Source!A205)</f>
        <v>205</v>
      </c>
      <c r="B359">
        <v>1473083510</v>
      </c>
      <c r="C359">
        <v>1473324679</v>
      </c>
      <c r="D359">
        <v>1441819193</v>
      </c>
      <c r="E359">
        <v>15514512</v>
      </c>
      <c r="F359">
        <v>1</v>
      </c>
      <c r="G359">
        <v>15514512</v>
      </c>
      <c r="H359">
        <v>1</v>
      </c>
      <c r="I359" t="s">
        <v>457</v>
      </c>
      <c r="J359" t="s">
        <v>3</v>
      </c>
      <c r="K359" t="s">
        <v>458</v>
      </c>
      <c r="L359">
        <v>1191</v>
      </c>
      <c r="N359">
        <v>1013</v>
      </c>
      <c r="O359" t="s">
        <v>459</v>
      </c>
      <c r="P359" t="s">
        <v>459</v>
      </c>
      <c r="Q359">
        <v>1</v>
      </c>
      <c r="W359">
        <v>0</v>
      </c>
      <c r="X359">
        <v>476480486</v>
      </c>
      <c r="Y359">
        <f t="shared" ref="Y359:Y364" si="152">(AT359*2)</f>
        <v>10.08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1</v>
      </c>
      <c r="AJ359">
        <v>1</v>
      </c>
      <c r="AK359">
        <v>1</v>
      </c>
      <c r="AL359">
        <v>1</v>
      </c>
      <c r="AM359">
        <v>-2</v>
      </c>
      <c r="AN359">
        <v>0</v>
      </c>
      <c r="AO359">
        <v>1</v>
      </c>
      <c r="AP359">
        <v>1</v>
      </c>
      <c r="AQ359">
        <v>0</v>
      </c>
      <c r="AR359">
        <v>0</v>
      </c>
      <c r="AS359" t="s">
        <v>3</v>
      </c>
      <c r="AT359">
        <v>5.04</v>
      </c>
      <c r="AU359" t="s">
        <v>228</v>
      </c>
      <c r="AV359">
        <v>1</v>
      </c>
      <c r="AW359">
        <v>2</v>
      </c>
      <c r="AX359">
        <v>1473418446</v>
      </c>
      <c r="AY359">
        <v>1</v>
      </c>
      <c r="AZ359">
        <v>0</v>
      </c>
      <c r="BA359">
        <v>461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0</v>
      </c>
      <c r="BI359">
        <v>0</v>
      </c>
      <c r="BJ359">
        <v>0</v>
      </c>
      <c r="BK359">
        <v>0</v>
      </c>
      <c r="BL359">
        <v>0</v>
      </c>
      <c r="BM359">
        <v>0</v>
      </c>
      <c r="BN359">
        <v>0</v>
      </c>
      <c r="BO359">
        <v>0</v>
      </c>
      <c r="BP359">
        <v>0</v>
      </c>
      <c r="BQ359">
        <v>0</v>
      </c>
      <c r="BR359">
        <v>0</v>
      </c>
      <c r="BS359">
        <v>0</v>
      </c>
      <c r="BT359">
        <v>0</v>
      </c>
      <c r="BU359">
        <v>0</v>
      </c>
      <c r="BV359">
        <v>0</v>
      </c>
      <c r="BW359">
        <v>0</v>
      </c>
      <c r="CU359">
        <f>ROUND(AT359*Source!I205*AH359*AL359,2)</f>
        <v>0</v>
      </c>
      <c r="CV359">
        <f>ROUND(Y359*Source!I205,9)</f>
        <v>10.08</v>
      </c>
      <c r="CW359">
        <v>0</v>
      </c>
      <c r="CX359">
        <f>ROUND(Y359*Source!I205,9)</f>
        <v>10.08</v>
      </c>
      <c r="CY359">
        <f>AD359</f>
        <v>0</v>
      </c>
      <c r="CZ359">
        <f>AH359</f>
        <v>0</v>
      </c>
      <c r="DA359">
        <f>AL359</f>
        <v>1</v>
      </c>
      <c r="DB359">
        <f t="shared" ref="DB359:DB364" si="153">ROUND((ROUND(AT359*CZ359,2)*2),6)</f>
        <v>0</v>
      </c>
      <c r="DC359">
        <f t="shared" ref="DC359:DC364" si="154">ROUND((ROUND(AT359*AG359,2)*2),6)</f>
        <v>0</v>
      </c>
      <c r="DD359" t="s">
        <v>3</v>
      </c>
      <c r="DE359" t="s">
        <v>3</v>
      </c>
      <c r="DF359">
        <f t="shared" si="138"/>
        <v>0</v>
      </c>
      <c r="DG359">
        <f t="shared" si="139"/>
        <v>0</v>
      </c>
      <c r="DH359">
        <f t="shared" si="140"/>
        <v>0</v>
      </c>
      <c r="DI359">
        <f t="shared" si="141"/>
        <v>0</v>
      </c>
      <c r="DJ359">
        <f>DI359</f>
        <v>0</v>
      </c>
      <c r="DK359">
        <v>0</v>
      </c>
      <c r="DL359" t="s">
        <v>3</v>
      </c>
      <c r="DM359">
        <v>0</v>
      </c>
      <c r="DN359" t="s">
        <v>3</v>
      </c>
      <c r="DO359">
        <v>0</v>
      </c>
    </row>
    <row r="360" spans="1:119" x14ac:dyDescent="0.2">
      <c r="A360">
        <f>ROW(Source!A205)</f>
        <v>205</v>
      </c>
      <c r="B360">
        <v>1473083510</v>
      </c>
      <c r="C360">
        <v>1473324679</v>
      </c>
      <c r="D360">
        <v>1441833954</v>
      </c>
      <c r="E360">
        <v>1</v>
      </c>
      <c r="F360">
        <v>1</v>
      </c>
      <c r="G360">
        <v>15514512</v>
      </c>
      <c r="H360">
        <v>2</v>
      </c>
      <c r="I360" t="s">
        <v>519</v>
      </c>
      <c r="J360" t="s">
        <v>520</v>
      </c>
      <c r="K360" t="s">
        <v>521</v>
      </c>
      <c r="L360">
        <v>1368</v>
      </c>
      <c r="N360">
        <v>1011</v>
      </c>
      <c r="O360" t="s">
        <v>463</v>
      </c>
      <c r="P360" t="s">
        <v>463</v>
      </c>
      <c r="Q360">
        <v>1</v>
      </c>
      <c r="W360">
        <v>0</v>
      </c>
      <c r="X360">
        <v>-1438587603</v>
      </c>
      <c r="Y360">
        <f t="shared" si="152"/>
        <v>0.18</v>
      </c>
      <c r="AA360">
        <v>0</v>
      </c>
      <c r="AB360">
        <v>59.51</v>
      </c>
      <c r="AC360">
        <v>0.82</v>
      </c>
      <c r="AD360">
        <v>0</v>
      </c>
      <c r="AE360">
        <v>0</v>
      </c>
      <c r="AF360">
        <v>59.51</v>
      </c>
      <c r="AG360">
        <v>0.82</v>
      </c>
      <c r="AH360">
        <v>0</v>
      </c>
      <c r="AI360">
        <v>1</v>
      </c>
      <c r="AJ360">
        <v>1</v>
      </c>
      <c r="AK360">
        <v>1</v>
      </c>
      <c r="AL360">
        <v>1</v>
      </c>
      <c r="AM360">
        <v>-2</v>
      </c>
      <c r="AN360">
        <v>0</v>
      </c>
      <c r="AO360">
        <v>1</v>
      </c>
      <c r="AP360">
        <v>1</v>
      </c>
      <c r="AQ360">
        <v>0</v>
      </c>
      <c r="AR360">
        <v>0</v>
      </c>
      <c r="AS360" t="s">
        <v>3</v>
      </c>
      <c r="AT360">
        <v>0.09</v>
      </c>
      <c r="AU360" t="s">
        <v>228</v>
      </c>
      <c r="AV360">
        <v>0</v>
      </c>
      <c r="AW360">
        <v>2</v>
      </c>
      <c r="AX360">
        <v>1473418447</v>
      </c>
      <c r="AY360">
        <v>1</v>
      </c>
      <c r="AZ360">
        <v>0</v>
      </c>
      <c r="BA360">
        <v>462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0</v>
      </c>
      <c r="BI360">
        <v>0</v>
      </c>
      <c r="BJ360">
        <v>0</v>
      </c>
      <c r="BK360">
        <v>0</v>
      </c>
      <c r="BL360">
        <v>0</v>
      </c>
      <c r="BM360">
        <v>0</v>
      </c>
      <c r="BN360">
        <v>0</v>
      </c>
      <c r="BO360">
        <v>0</v>
      </c>
      <c r="BP360">
        <v>0</v>
      </c>
      <c r="BQ360">
        <v>0</v>
      </c>
      <c r="BR360">
        <v>0</v>
      </c>
      <c r="BS360">
        <v>0</v>
      </c>
      <c r="BT360">
        <v>0</v>
      </c>
      <c r="BU360">
        <v>0</v>
      </c>
      <c r="BV360">
        <v>0</v>
      </c>
      <c r="BW360">
        <v>0</v>
      </c>
      <c r="CV360">
        <v>0</v>
      </c>
      <c r="CW360">
        <f>ROUND(Y360*Source!I205*DO360,9)</f>
        <v>0</v>
      </c>
      <c r="CX360">
        <f>ROUND(Y360*Source!I205,9)</f>
        <v>0.18</v>
      </c>
      <c r="CY360">
        <f>AB360</f>
        <v>59.51</v>
      </c>
      <c r="CZ360">
        <f>AF360</f>
        <v>59.51</v>
      </c>
      <c r="DA360">
        <f>AJ360</f>
        <v>1</v>
      </c>
      <c r="DB360">
        <f t="shared" si="153"/>
        <v>10.72</v>
      </c>
      <c r="DC360">
        <f t="shared" si="154"/>
        <v>0.14000000000000001</v>
      </c>
      <c r="DD360" t="s">
        <v>3</v>
      </c>
      <c r="DE360" t="s">
        <v>3</v>
      </c>
      <c r="DF360">
        <f t="shared" si="138"/>
        <v>0</v>
      </c>
      <c r="DG360">
        <f t="shared" si="139"/>
        <v>10.71</v>
      </c>
      <c r="DH360">
        <f t="shared" si="140"/>
        <v>0.15</v>
      </c>
      <c r="DI360">
        <f t="shared" si="141"/>
        <v>0</v>
      </c>
      <c r="DJ360">
        <f>DG360</f>
        <v>10.71</v>
      </c>
      <c r="DK360">
        <v>0</v>
      </c>
      <c r="DL360" t="s">
        <v>3</v>
      </c>
      <c r="DM360">
        <v>0</v>
      </c>
      <c r="DN360" t="s">
        <v>3</v>
      </c>
      <c r="DO360">
        <v>0</v>
      </c>
    </row>
    <row r="361" spans="1:119" x14ac:dyDescent="0.2">
      <c r="A361">
        <f>ROW(Source!A205)</f>
        <v>205</v>
      </c>
      <c r="B361">
        <v>1473083510</v>
      </c>
      <c r="C361">
        <v>1473324679</v>
      </c>
      <c r="D361">
        <v>1441836235</v>
      </c>
      <c r="E361">
        <v>1</v>
      </c>
      <c r="F361">
        <v>1</v>
      </c>
      <c r="G361">
        <v>15514512</v>
      </c>
      <c r="H361">
        <v>3</v>
      </c>
      <c r="I361" t="s">
        <v>464</v>
      </c>
      <c r="J361" t="s">
        <v>465</v>
      </c>
      <c r="K361" t="s">
        <v>466</v>
      </c>
      <c r="L361">
        <v>1346</v>
      </c>
      <c r="N361">
        <v>1009</v>
      </c>
      <c r="O361" t="s">
        <v>467</v>
      </c>
      <c r="P361" t="s">
        <v>467</v>
      </c>
      <c r="Q361">
        <v>1</v>
      </c>
      <c r="W361">
        <v>0</v>
      </c>
      <c r="X361">
        <v>-1595335418</v>
      </c>
      <c r="Y361">
        <f t="shared" si="152"/>
        <v>2.04</v>
      </c>
      <c r="AA361">
        <v>31.49</v>
      </c>
      <c r="AB361">
        <v>0</v>
      </c>
      <c r="AC361">
        <v>0</v>
      </c>
      <c r="AD361">
        <v>0</v>
      </c>
      <c r="AE361">
        <v>31.49</v>
      </c>
      <c r="AF361">
        <v>0</v>
      </c>
      <c r="AG361">
        <v>0</v>
      </c>
      <c r="AH361">
        <v>0</v>
      </c>
      <c r="AI361">
        <v>1</v>
      </c>
      <c r="AJ361">
        <v>1</v>
      </c>
      <c r="AK361">
        <v>1</v>
      </c>
      <c r="AL361">
        <v>1</v>
      </c>
      <c r="AM361">
        <v>-2</v>
      </c>
      <c r="AN361">
        <v>0</v>
      </c>
      <c r="AO361">
        <v>1</v>
      </c>
      <c r="AP361">
        <v>1</v>
      </c>
      <c r="AQ361">
        <v>0</v>
      </c>
      <c r="AR361">
        <v>0</v>
      </c>
      <c r="AS361" t="s">
        <v>3</v>
      </c>
      <c r="AT361">
        <v>1.02</v>
      </c>
      <c r="AU361" t="s">
        <v>228</v>
      </c>
      <c r="AV361">
        <v>0</v>
      </c>
      <c r="AW361">
        <v>2</v>
      </c>
      <c r="AX361">
        <v>1473418448</v>
      </c>
      <c r="AY361">
        <v>1</v>
      </c>
      <c r="AZ361">
        <v>0</v>
      </c>
      <c r="BA361">
        <v>463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0</v>
      </c>
      <c r="BI361">
        <v>0</v>
      </c>
      <c r="BJ361">
        <v>0</v>
      </c>
      <c r="BK361">
        <v>0</v>
      </c>
      <c r="BL361">
        <v>0</v>
      </c>
      <c r="BM361">
        <v>0</v>
      </c>
      <c r="BN361">
        <v>0</v>
      </c>
      <c r="BO361">
        <v>0</v>
      </c>
      <c r="BP361">
        <v>0</v>
      </c>
      <c r="BQ361">
        <v>0</v>
      </c>
      <c r="BR361">
        <v>0</v>
      </c>
      <c r="BS361">
        <v>0</v>
      </c>
      <c r="BT361">
        <v>0</v>
      </c>
      <c r="BU361">
        <v>0</v>
      </c>
      <c r="BV361">
        <v>0</v>
      </c>
      <c r="BW361">
        <v>0</v>
      </c>
      <c r="CV361">
        <v>0</v>
      </c>
      <c r="CW361">
        <v>0</v>
      </c>
      <c r="CX361">
        <f>ROUND(Y361*Source!I205,9)</f>
        <v>2.04</v>
      </c>
      <c r="CY361">
        <f>AA361</f>
        <v>31.49</v>
      </c>
      <c r="CZ361">
        <f>AE361</f>
        <v>31.49</v>
      </c>
      <c r="DA361">
        <f>AI361</f>
        <v>1</v>
      </c>
      <c r="DB361">
        <f t="shared" si="153"/>
        <v>64.239999999999995</v>
      </c>
      <c r="DC361">
        <f t="shared" si="154"/>
        <v>0</v>
      </c>
      <c r="DD361" t="s">
        <v>3</v>
      </c>
      <c r="DE361" t="s">
        <v>3</v>
      </c>
      <c r="DF361">
        <f t="shared" si="138"/>
        <v>64.239999999999995</v>
      </c>
      <c r="DG361">
        <f t="shared" si="139"/>
        <v>0</v>
      </c>
      <c r="DH361">
        <f t="shared" si="140"/>
        <v>0</v>
      </c>
      <c r="DI361">
        <f t="shared" si="141"/>
        <v>0</v>
      </c>
      <c r="DJ361">
        <f>DF361</f>
        <v>64.239999999999995</v>
      </c>
      <c r="DK361">
        <v>0</v>
      </c>
      <c r="DL361" t="s">
        <v>3</v>
      </c>
      <c r="DM361">
        <v>0</v>
      </c>
      <c r="DN361" t="s">
        <v>3</v>
      </c>
      <c r="DO361">
        <v>0</v>
      </c>
    </row>
    <row r="362" spans="1:119" x14ac:dyDescent="0.2">
      <c r="A362">
        <f>ROW(Source!A206)</f>
        <v>206</v>
      </c>
      <c r="B362">
        <v>1473083510</v>
      </c>
      <c r="C362">
        <v>1473324688</v>
      </c>
      <c r="D362">
        <v>1441819193</v>
      </c>
      <c r="E362">
        <v>15514512</v>
      </c>
      <c r="F362">
        <v>1</v>
      </c>
      <c r="G362">
        <v>15514512</v>
      </c>
      <c r="H362">
        <v>1</v>
      </c>
      <c r="I362" t="s">
        <v>457</v>
      </c>
      <c r="J362" t="s">
        <v>3</v>
      </c>
      <c r="K362" t="s">
        <v>458</v>
      </c>
      <c r="L362">
        <v>1191</v>
      </c>
      <c r="N362">
        <v>1013</v>
      </c>
      <c r="O362" t="s">
        <v>459</v>
      </c>
      <c r="P362" t="s">
        <v>459</v>
      </c>
      <c r="Q362">
        <v>1</v>
      </c>
      <c r="W362">
        <v>0</v>
      </c>
      <c r="X362">
        <v>476480486</v>
      </c>
      <c r="Y362">
        <f t="shared" si="152"/>
        <v>5.56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1</v>
      </c>
      <c r="AJ362">
        <v>1</v>
      </c>
      <c r="AK362">
        <v>1</v>
      </c>
      <c r="AL362">
        <v>1</v>
      </c>
      <c r="AM362">
        <v>-2</v>
      </c>
      <c r="AN362">
        <v>0</v>
      </c>
      <c r="AO362">
        <v>1</v>
      </c>
      <c r="AP362">
        <v>1</v>
      </c>
      <c r="AQ362">
        <v>0</v>
      </c>
      <c r="AR362">
        <v>0</v>
      </c>
      <c r="AS362" t="s">
        <v>3</v>
      </c>
      <c r="AT362">
        <v>2.78</v>
      </c>
      <c r="AU362" t="s">
        <v>228</v>
      </c>
      <c r="AV362">
        <v>1</v>
      </c>
      <c r="AW362">
        <v>2</v>
      </c>
      <c r="AX362">
        <v>1473418449</v>
      </c>
      <c r="AY362">
        <v>1</v>
      </c>
      <c r="AZ362">
        <v>0</v>
      </c>
      <c r="BA362">
        <v>464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0</v>
      </c>
      <c r="BI362">
        <v>0</v>
      </c>
      <c r="BJ362">
        <v>0</v>
      </c>
      <c r="BK362">
        <v>0</v>
      </c>
      <c r="BL362">
        <v>0</v>
      </c>
      <c r="BM362">
        <v>0</v>
      </c>
      <c r="BN362">
        <v>0</v>
      </c>
      <c r="BO362">
        <v>0</v>
      </c>
      <c r="BP362">
        <v>0</v>
      </c>
      <c r="BQ362">
        <v>0</v>
      </c>
      <c r="BR362">
        <v>0</v>
      </c>
      <c r="BS362">
        <v>0</v>
      </c>
      <c r="BT362">
        <v>0</v>
      </c>
      <c r="BU362">
        <v>0</v>
      </c>
      <c r="BV362">
        <v>0</v>
      </c>
      <c r="BW362">
        <v>0</v>
      </c>
      <c r="CU362">
        <f>ROUND(AT362*Source!I206*AH362*AL362,2)</f>
        <v>0</v>
      </c>
      <c r="CV362">
        <f>ROUND(Y362*Source!I206,9)</f>
        <v>5.56</v>
      </c>
      <c r="CW362">
        <v>0</v>
      </c>
      <c r="CX362">
        <f>ROUND(Y362*Source!I206,9)</f>
        <v>5.56</v>
      </c>
      <c r="CY362">
        <f>AD362</f>
        <v>0</v>
      </c>
      <c r="CZ362">
        <f>AH362</f>
        <v>0</v>
      </c>
      <c r="DA362">
        <f>AL362</f>
        <v>1</v>
      </c>
      <c r="DB362">
        <f t="shared" si="153"/>
        <v>0</v>
      </c>
      <c r="DC362">
        <f t="shared" si="154"/>
        <v>0</v>
      </c>
      <c r="DD362" t="s">
        <v>3</v>
      </c>
      <c r="DE362" t="s">
        <v>3</v>
      </c>
      <c r="DF362">
        <f t="shared" si="138"/>
        <v>0</v>
      </c>
      <c r="DG362">
        <f t="shared" si="139"/>
        <v>0</v>
      </c>
      <c r="DH362">
        <f t="shared" si="140"/>
        <v>0</v>
      </c>
      <c r="DI362">
        <f t="shared" si="141"/>
        <v>0</v>
      </c>
      <c r="DJ362">
        <f>DI362</f>
        <v>0</v>
      </c>
      <c r="DK362">
        <v>0</v>
      </c>
      <c r="DL362" t="s">
        <v>3</v>
      </c>
      <c r="DM362">
        <v>0</v>
      </c>
      <c r="DN362" t="s">
        <v>3</v>
      </c>
      <c r="DO362">
        <v>0</v>
      </c>
    </row>
    <row r="363" spans="1:119" x14ac:dyDescent="0.2">
      <c r="A363">
        <f>ROW(Source!A206)</f>
        <v>206</v>
      </c>
      <c r="B363">
        <v>1473083510</v>
      </c>
      <c r="C363">
        <v>1473324688</v>
      </c>
      <c r="D363">
        <v>1441833954</v>
      </c>
      <c r="E363">
        <v>1</v>
      </c>
      <c r="F363">
        <v>1</v>
      </c>
      <c r="G363">
        <v>15514512</v>
      </c>
      <c r="H363">
        <v>2</v>
      </c>
      <c r="I363" t="s">
        <v>519</v>
      </c>
      <c r="J363" t="s">
        <v>520</v>
      </c>
      <c r="K363" t="s">
        <v>521</v>
      </c>
      <c r="L363">
        <v>1368</v>
      </c>
      <c r="N363">
        <v>1011</v>
      </c>
      <c r="O363" t="s">
        <v>463</v>
      </c>
      <c r="P363" t="s">
        <v>463</v>
      </c>
      <c r="Q363">
        <v>1</v>
      </c>
      <c r="W363">
        <v>0</v>
      </c>
      <c r="X363">
        <v>-1438587603</v>
      </c>
      <c r="Y363">
        <f t="shared" si="152"/>
        <v>0.18</v>
      </c>
      <c r="AA363">
        <v>0</v>
      </c>
      <c r="AB363">
        <v>59.51</v>
      </c>
      <c r="AC363">
        <v>0.82</v>
      </c>
      <c r="AD363">
        <v>0</v>
      </c>
      <c r="AE363">
        <v>0</v>
      </c>
      <c r="AF363">
        <v>59.51</v>
      </c>
      <c r="AG363">
        <v>0.82</v>
      </c>
      <c r="AH363">
        <v>0</v>
      </c>
      <c r="AI363">
        <v>1</v>
      </c>
      <c r="AJ363">
        <v>1</v>
      </c>
      <c r="AK363">
        <v>1</v>
      </c>
      <c r="AL363">
        <v>1</v>
      </c>
      <c r="AM363">
        <v>-2</v>
      </c>
      <c r="AN363">
        <v>0</v>
      </c>
      <c r="AO363">
        <v>1</v>
      </c>
      <c r="AP363">
        <v>1</v>
      </c>
      <c r="AQ363">
        <v>0</v>
      </c>
      <c r="AR363">
        <v>0</v>
      </c>
      <c r="AS363" t="s">
        <v>3</v>
      </c>
      <c r="AT363">
        <v>0.09</v>
      </c>
      <c r="AU363" t="s">
        <v>228</v>
      </c>
      <c r="AV363">
        <v>0</v>
      </c>
      <c r="AW363">
        <v>2</v>
      </c>
      <c r="AX363">
        <v>1473418450</v>
      </c>
      <c r="AY363">
        <v>1</v>
      </c>
      <c r="AZ363">
        <v>0</v>
      </c>
      <c r="BA363">
        <v>465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0</v>
      </c>
      <c r="BI363">
        <v>0</v>
      </c>
      <c r="BJ363">
        <v>0</v>
      </c>
      <c r="BK363">
        <v>0</v>
      </c>
      <c r="BL363">
        <v>0</v>
      </c>
      <c r="BM363">
        <v>0</v>
      </c>
      <c r="BN363">
        <v>0</v>
      </c>
      <c r="BO363">
        <v>0</v>
      </c>
      <c r="BP363">
        <v>0</v>
      </c>
      <c r="BQ363">
        <v>0</v>
      </c>
      <c r="BR363">
        <v>0</v>
      </c>
      <c r="BS363">
        <v>0</v>
      </c>
      <c r="BT363">
        <v>0</v>
      </c>
      <c r="BU363">
        <v>0</v>
      </c>
      <c r="BV363">
        <v>0</v>
      </c>
      <c r="BW363">
        <v>0</v>
      </c>
      <c r="CV363">
        <v>0</v>
      </c>
      <c r="CW363">
        <f>ROUND(Y363*Source!I206*DO363,9)</f>
        <v>0</v>
      </c>
      <c r="CX363">
        <f>ROUND(Y363*Source!I206,9)</f>
        <v>0.18</v>
      </c>
      <c r="CY363">
        <f>AB363</f>
        <v>59.51</v>
      </c>
      <c r="CZ363">
        <f>AF363</f>
        <v>59.51</v>
      </c>
      <c r="DA363">
        <f>AJ363</f>
        <v>1</v>
      </c>
      <c r="DB363">
        <f t="shared" si="153"/>
        <v>10.72</v>
      </c>
      <c r="DC363">
        <f t="shared" si="154"/>
        <v>0.14000000000000001</v>
      </c>
      <c r="DD363" t="s">
        <v>3</v>
      </c>
      <c r="DE363" t="s">
        <v>3</v>
      </c>
      <c r="DF363">
        <f t="shared" si="138"/>
        <v>0</v>
      </c>
      <c r="DG363">
        <f t="shared" si="139"/>
        <v>10.71</v>
      </c>
      <c r="DH363">
        <f t="shared" si="140"/>
        <v>0.15</v>
      </c>
      <c r="DI363">
        <f t="shared" si="141"/>
        <v>0</v>
      </c>
      <c r="DJ363">
        <f>DG363</f>
        <v>10.71</v>
      </c>
      <c r="DK363">
        <v>0</v>
      </c>
      <c r="DL363" t="s">
        <v>3</v>
      </c>
      <c r="DM363">
        <v>0</v>
      </c>
      <c r="DN363" t="s">
        <v>3</v>
      </c>
      <c r="DO363">
        <v>0</v>
      </c>
    </row>
    <row r="364" spans="1:119" x14ac:dyDescent="0.2">
      <c r="A364">
        <f>ROW(Source!A206)</f>
        <v>206</v>
      </c>
      <c r="B364">
        <v>1473083510</v>
      </c>
      <c r="C364">
        <v>1473324688</v>
      </c>
      <c r="D364">
        <v>1441836235</v>
      </c>
      <c r="E364">
        <v>1</v>
      </c>
      <c r="F364">
        <v>1</v>
      </c>
      <c r="G364">
        <v>15514512</v>
      </c>
      <c r="H364">
        <v>3</v>
      </c>
      <c r="I364" t="s">
        <v>464</v>
      </c>
      <c r="J364" t="s">
        <v>465</v>
      </c>
      <c r="K364" t="s">
        <v>466</v>
      </c>
      <c r="L364">
        <v>1346</v>
      </c>
      <c r="N364">
        <v>1009</v>
      </c>
      <c r="O364" t="s">
        <v>467</v>
      </c>
      <c r="P364" t="s">
        <v>467</v>
      </c>
      <c r="Q364">
        <v>1</v>
      </c>
      <c r="W364">
        <v>0</v>
      </c>
      <c r="X364">
        <v>-1595335418</v>
      </c>
      <c r="Y364">
        <f t="shared" si="152"/>
        <v>0.1</v>
      </c>
      <c r="AA364">
        <v>31.49</v>
      </c>
      <c r="AB364">
        <v>0</v>
      </c>
      <c r="AC364">
        <v>0</v>
      </c>
      <c r="AD364">
        <v>0</v>
      </c>
      <c r="AE364">
        <v>31.49</v>
      </c>
      <c r="AF364">
        <v>0</v>
      </c>
      <c r="AG364">
        <v>0</v>
      </c>
      <c r="AH364">
        <v>0</v>
      </c>
      <c r="AI364">
        <v>1</v>
      </c>
      <c r="AJ364">
        <v>1</v>
      </c>
      <c r="AK364">
        <v>1</v>
      </c>
      <c r="AL364">
        <v>1</v>
      </c>
      <c r="AM364">
        <v>-2</v>
      </c>
      <c r="AN364">
        <v>0</v>
      </c>
      <c r="AO364">
        <v>1</v>
      </c>
      <c r="AP364">
        <v>1</v>
      </c>
      <c r="AQ364">
        <v>0</v>
      </c>
      <c r="AR364">
        <v>0</v>
      </c>
      <c r="AS364" t="s">
        <v>3</v>
      </c>
      <c r="AT364">
        <v>0.05</v>
      </c>
      <c r="AU364" t="s">
        <v>228</v>
      </c>
      <c r="AV364">
        <v>0</v>
      </c>
      <c r="AW364">
        <v>2</v>
      </c>
      <c r="AX364">
        <v>1473418451</v>
      </c>
      <c r="AY364">
        <v>1</v>
      </c>
      <c r="AZ364">
        <v>0</v>
      </c>
      <c r="BA364">
        <v>466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0</v>
      </c>
      <c r="BI364">
        <v>0</v>
      </c>
      <c r="BJ364">
        <v>0</v>
      </c>
      <c r="BK364">
        <v>0</v>
      </c>
      <c r="BL364">
        <v>0</v>
      </c>
      <c r="BM364">
        <v>0</v>
      </c>
      <c r="BN364">
        <v>0</v>
      </c>
      <c r="BO364">
        <v>0</v>
      </c>
      <c r="BP364">
        <v>0</v>
      </c>
      <c r="BQ364">
        <v>0</v>
      </c>
      <c r="BR364">
        <v>0</v>
      </c>
      <c r="BS364">
        <v>0</v>
      </c>
      <c r="BT364">
        <v>0</v>
      </c>
      <c r="BU364">
        <v>0</v>
      </c>
      <c r="BV364">
        <v>0</v>
      </c>
      <c r="BW364">
        <v>0</v>
      </c>
      <c r="CV364">
        <v>0</v>
      </c>
      <c r="CW364">
        <v>0</v>
      </c>
      <c r="CX364">
        <f>ROUND(Y364*Source!I206,9)</f>
        <v>0.1</v>
      </c>
      <c r="CY364">
        <f>AA364</f>
        <v>31.49</v>
      </c>
      <c r="CZ364">
        <f>AE364</f>
        <v>31.49</v>
      </c>
      <c r="DA364">
        <f>AI364</f>
        <v>1</v>
      </c>
      <c r="DB364">
        <f t="shared" si="153"/>
        <v>3.14</v>
      </c>
      <c r="DC364">
        <f t="shared" si="154"/>
        <v>0</v>
      </c>
      <c r="DD364" t="s">
        <v>3</v>
      </c>
      <c r="DE364" t="s">
        <v>3</v>
      </c>
      <c r="DF364">
        <f t="shared" si="138"/>
        <v>3.15</v>
      </c>
      <c r="DG364">
        <f t="shared" si="139"/>
        <v>0</v>
      </c>
      <c r="DH364">
        <f t="shared" si="140"/>
        <v>0</v>
      </c>
      <c r="DI364">
        <f t="shared" si="141"/>
        <v>0</v>
      </c>
      <c r="DJ364">
        <f>DF364</f>
        <v>3.15</v>
      </c>
      <c r="DK364">
        <v>0</v>
      </c>
      <c r="DL364" t="s">
        <v>3</v>
      </c>
      <c r="DM364">
        <v>0</v>
      </c>
      <c r="DN364" t="s">
        <v>3</v>
      </c>
      <c r="DO364">
        <v>0</v>
      </c>
    </row>
    <row r="365" spans="1:119" x14ac:dyDescent="0.2">
      <c r="A365">
        <f>ROW(Source!A207)</f>
        <v>207</v>
      </c>
      <c r="B365">
        <v>1473083510</v>
      </c>
      <c r="C365">
        <v>1473084664</v>
      </c>
      <c r="D365">
        <v>1441819193</v>
      </c>
      <c r="E365">
        <v>15514512</v>
      </c>
      <c r="F365">
        <v>1</v>
      </c>
      <c r="G365">
        <v>15514512</v>
      </c>
      <c r="H365">
        <v>1</v>
      </c>
      <c r="I365" t="s">
        <v>457</v>
      </c>
      <c r="J365" t="s">
        <v>3</v>
      </c>
      <c r="K365" t="s">
        <v>458</v>
      </c>
      <c r="L365">
        <v>1191</v>
      </c>
      <c r="N365">
        <v>1013</v>
      </c>
      <c r="O365" t="s">
        <v>459</v>
      </c>
      <c r="P365" t="s">
        <v>459</v>
      </c>
      <c r="Q365">
        <v>1</v>
      </c>
      <c r="W365">
        <v>0</v>
      </c>
      <c r="X365">
        <v>476480486</v>
      </c>
      <c r="Y365">
        <f t="shared" ref="Y365:Y374" si="155">AT365</f>
        <v>84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1</v>
      </c>
      <c r="AJ365">
        <v>1</v>
      </c>
      <c r="AK365">
        <v>1</v>
      </c>
      <c r="AL365">
        <v>1</v>
      </c>
      <c r="AM365">
        <v>-2</v>
      </c>
      <c r="AN365">
        <v>0</v>
      </c>
      <c r="AO365">
        <v>1</v>
      </c>
      <c r="AP365">
        <v>1</v>
      </c>
      <c r="AQ365">
        <v>0</v>
      </c>
      <c r="AR365">
        <v>0</v>
      </c>
      <c r="AS365" t="s">
        <v>3</v>
      </c>
      <c r="AT365">
        <v>84</v>
      </c>
      <c r="AU365" t="s">
        <v>3</v>
      </c>
      <c r="AV365">
        <v>1</v>
      </c>
      <c r="AW365">
        <v>2</v>
      </c>
      <c r="AX365">
        <v>1473418452</v>
      </c>
      <c r="AY365">
        <v>1</v>
      </c>
      <c r="AZ365">
        <v>0</v>
      </c>
      <c r="BA365">
        <v>467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0</v>
      </c>
      <c r="BI365">
        <v>0</v>
      </c>
      <c r="BJ365">
        <v>0</v>
      </c>
      <c r="BK365">
        <v>0</v>
      </c>
      <c r="BL365">
        <v>0</v>
      </c>
      <c r="BM365">
        <v>0</v>
      </c>
      <c r="BN365">
        <v>0</v>
      </c>
      <c r="BO365">
        <v>0</v>
      </c>
      <c r="BP365">
        <v>0</v>
      </c>
      <c r="BQ365">
        <v>0</v>
      </c>
      <c r="BR365">
        <v>0</v>
      </c>
      <c r="BS365">
        <v>0</v>
      </c>
      <c r="BT365">
        <v>0</v>
      </c>
      <c r="BU365">
        <v>0</v>
      </c>
      <c r="BV365">
        <v>0</v>
      </c>
      <c r="BW365">
        <v>0</v>
      </c>
      <c r="CU365">
        <f>ROUND(AT365*Source!I207*AH365*AL365,2)</f>
        <v>0</v>
      </c>
      <c r="CV365">
        <f>ROUND(Y365*Source!I207,9)</f>
        <v>84</v>
      </c>
      <c r="CW365">
        <v>0</v>
      </c>
      <c r="CX365">
        <f>ROUND(Y365*Source!I207,9)</f>
        <v>84</v>
      </c>
      <c r="CY365">
        <f>AD365</f>
        <v>0</v>
      </c>
      <c r="CZ365">
        <f>AH365</f>
        <v>0</v>
      </c>
      <c r="DA365">
        <f>AL365</f>
        <v>1</v>
      </c>
      <c r="DB365">
        <f t="shared" ref="DB365:DB374" si="156">ROUND(ROUND(AT365*CZ365,2),6)</f>
        <v>0</v>
      </c>
      <c r="DC365">
        <f t="shared" ref="DC365:DC374" si="157">ROUND(ROUND(AT365*AG365,2),6)</f>
        <v>0</v>
      </c>
      <c r="DD365" t="s">
        <v>3</v>
      </c>
      <c r="DE365" t="s">
        <v>3</v>
      </c>
      <c r="DF365">
        <f t="shared" si="138"/>
        <v>0</v>
      </c>
      <c r="DG365">
        <f t="shared" si="139"/>
        <v>0</v>
      </c>
      <c r="DH365">
        <f t="shared" si="140"/>
        <v>0</v>
      </c>
      <c r="DI365">
        <f t="shared" si="141"/>
        <v>0</v>
      </c>
      <c r="DJ365">
        <f>DI365</f>
        <v>0</v>
      </c>
      <c r="DK365">
        <v>0</v>
      </c>
      <c r="DL365" t="s">
        <v>3</v>
      </c>
      <c r="DM365">
        <v>0</v>
      </c>
      <c r="DN365" t="s">
        <v>3</v>
      </c>
      <c r="DO365">
        <v>0</v>
      </c>
    </row>
    <row r="366" spans="1:119" x14ac:dyDescent="0.2">
      <c r="A366">
        <f>ROW(Source!A207)</f>
        <v>207</v>
      </c>
      <c r="B366">
        <v>1473083510</v>
      </c>
      <c r="C366">
        <v>1473084664</v>
      </c>
      <c r="D366">
        <v>1441835475</v>
      </c>
      <c r="E366">
        <v>1</v>
      </c>
      <c r="F366">
        <v>1</v>
      </c>
      <c r="G366">
        <v>15514512</v>
      </c>
      <c r="H366">
        <v>3</v>
      </c>
      <c r="I366" t="s">
        <v>482</v>
      </c>
      <c r="J366" t="s">
        <v>483</v>
      </c>
      <c r="K366" t="s">
        <v>484</v>
      </c>
      <c r="L366">
        <v>1348</v>
      </c>
      <c r="N366">
        <v>1009</v>
      </c>
      <c r="O366" t="s">
        <v>485</v>
      </c>
      <c r="P366" t="s">
        <v>485</v>
      </c>
      <c r="Q366">
        <v>1000</v>
      </c>
      <c r="W366">
        <v>0</v>
      </c>
      <c r="X366">
        <v>438248051</v>
      </c>
      <c r="Y366">
        <f t="shared" si="155"/>
        <v>2.9999999999999997E-4</v>
      </c>
      <c r="AA366">
        <v>155908.07999999999</v>
      </c>
      <c r="AB366">
        <v>0</v>
      </c>
      <c r="AC366">
        <v>0</v>
      </c>
      <c r="AD366">
        <v>0</v>
      </c>
      <c r="AE366">
        <v>155908.07999999999</v>
      </c>
      <c r="AF366">
        <v>0</v>
      </c>
      <c r="AG366">
        <v>0</v>
      </c>
      <c r="AH366">
        <v>0</v>
      </c>
      <c r="AI366">
        <v>1</v>
      </c>
      <c r="AJ366">
        <v>1</v>
      </c>
      <c r="AK366">
        <v>1</v>
      </c>
      <c r="AL366">
        <v>1</v>
      </c>
      <c r="AM366">
        <v>-2</v>
      </c>
      <c r="AN366">
        <v>0</v>
      </c>
      <c r="AO366">
        <v>1</v>
      </c>
      <c r="AP366">
        <v>1</v>
      </c>
      <c r="AQ366">
        <v>0</v>
      </c>
      <c r="AR366">
        <v>0</v>
      </c>
      <c r="AS366" t="s">
        <v>3</v>
      </c>
      <c r="AT366">
        <v>2.9999999999999997E-4</v>
      </c>
      <c r="AU366" t="s">
        <v>3</v>
      </c>
      <c r="AV366">
        <v>0</v>
      </c>
      <c r="AW366">
        <v>2</v>
      </c>
      <c r="AX366">
        <v>1473418453</v>
      </c>
      <c r="AY366">
        <v>1</v>
      </c>
      <c r="AZ366">
        <v>0</v>
      </c>
      <c r="BA366">
        <v>468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0</v>
      </c>
      <c r="BI366">
        <v>0</v>
      </c>
      <c r="BJ366">
        <v>0</v>
      </c>
      <c r="BK366">
        <v>0</v>
      </c>
      <c r="BL366">
        <v>0</v>
      </c>
      <c r="BM366">
        <v>0</v>
      </c>
      <c r="BN366">
        <v>0</v>
      </c>
      <c r="BO366">
        <v>0</v>
      </c>
      <c r="BP366">
        <v>0</v>
      </c>
      <c r="BQ366">
        <v>0</v>
      </c>
      <c r="BR366">
        <v>0</v>
      </c>
      <c r="BS366">
        <v>0</v>
      </c>
      <c r="BT366">
        <v>0</v>
      </c>
      <c r="BU366">
        <v>0</v>
      </c>
      <c r="BV366">
        <v>0</v>
      </c>
      <c r="BW366">
        <v>0</v>
      </c>
      <c r="CV366">
        <v>0</v>
      </c>
      <c r="CW366">
        <v>0</v>
      </c>
      <c r="CX366">
        <f>ROUND(Y366*Source!I207,9)</f>
        <v>2.9999999999999997E-4</v>
      </c>
      <c r="CY366">
        <f t="shared" ref="CY366:CY374" si="158">AA366</f>
        <v>155908.07999999999</v>
      </c>
      <c r="CZ366">
        <f t="shared" ref="CZ366:CZ374" si="159">AE366</f>
        <v>155908.07999999999</v>
      </c>
      <c r="DA366">
        <f t="shared" ref="DA366:DA374" si="160">AI366</f>
        <v>1</v>
      </c>
      <c r="DB366">
        <f t="shared" si="156"/>
        <v>46.77</v>
      </c>
      <c r="DC366">
        <f t="shared" si="157"/>
        <v>0</v>
      </c>
      <c r="DD366" t="s">
        <v>3</v>
      </c>
      <c r="DE366" t="s">
        <v>3</v>
      </c>
      <c r="DF366">
        <f t="shared" si="138"/>
        <v>46.77</v>
      </c>
      <c r="DG366">
        <f t="shared" si="139"/>
        <v>0</v>
      </c>
      <c r="DH366">
        <f t="shared" si="140"/>
        <v>0</v>
      </c>
      <c r="DI366">
        <f t="shared" si="141"/>
        <v>0</v>
      </c>
      <c r="DJ366">
        <f t="shared" ref="DJ366:DJ374" si="161">DF366</f>
        <v>46.77</v>
      </c>
      <c r="DK366">
        <v>0</v>
      </c>
      <c r="DL366" t="s">
        <v>3</v>
      </c>
      <c r="DM366">
        <v>0</v>
      </c>
      <c r="DN366" t="s">
        <v>3</v>
      </c>
      <c r="DO366">
        <v>0</v>
      </c>
    </row>
    <row r="367" spans="1:119" x14ac:dyDescent="0.2">
      <c r="A367">
        <f>ROW(Source!A207)</f>
        <v>207</v>
      </c>
      <c r="B367">
        <v>1473083510</v>
      </c>
      <c r="C367">
        <v>1473084664</v>
      </c>
      <c r="D367">
        <v>1441835549</v>
      </c>
      <c r="E367">
        <v>1</v>
      </c>
      <c r="F367">
        <v>1</v>
      </c>
      <c r="G367">
        <v>15514512</v>
      </c>
      <c r="H367">
        <v>3</v>
      </c>
      <c r="I367" t="s">
        <v>486</v>
      </c>
      <c r="J367" t="s">
        <v>487</v>
      </c>
      <c r="K367" t="s">
        <v>488</v>
      </c>
      <c r="L367">
        <v>1348</v>
      </c>
      <c r="N367">
        <v>1009</v>
      </c>
      <c r="O367" t="s">
        <v>485</v>
      </c>
      <c r="P367" t="s">
        <v>485</v>
      </c>
      <c r="Q367">
        <v>1000</v>
      </c>
      <c r="W367">
        <v>0</v>
      </c>
      <c r="X367">
        <v>-2009451208</v>
      </c>
      <c r="Y367">
        <f t="shared" si="155"/>
        <v>1E-4</v>
      </c>
      <c r="AA367">
        <v>194655.19</v>
      </c>
      <c r="AB367">
        <v>0</v>
      </c>
      <c r="AC367">
        <v>0</v>
      </c>
      <c r="AD367">
        <v>0</v>
      </c>
      <c r="AE367">
        <v>194655.19</v>
      </c>
      <c r="AF367">
        <v>0</v>
      </c>
      <c r="AG367">
        <v>0</v>
      </c>
      <c r="AH367">
        <v>0</v>
      </c>
      <c r="AI367">
        <v>1</v>
      </c>
      <c r="AJ367">
        <v>1</v>
      </c>
      <c r="AK367">
        <v>1</v>
      </c>
      <c r="AL367">
        <v>1</v>
      </c>
      <c r="AM367">
        <v>-2</v>
      </c>
      <c r="AN367">
        <v>0</v>
      </c>
      <c r="AO367">
        <v>1</v>
      </c>
      <c r="AP367">
        <v>1</v>
      </c>
      <c r="AQ367">
        <v>0</v>
      </c>
      <c r="AR367">
        <v>0</v>
      </c>
      <c r="AS367" t="s">
        <v>3</v>
      </c>
      <c r="AT367">
        <v>1E-4</v>
      </c>
      <c r="AU367" t="s">
        <v>3</v>
      </c>
      <c r="AV367">
        <v>0</v>
      </c>
      <c r="AW367">
        <v>2</v>
      </c>
      <c r="AX367">
        <v>1473418454</v>
      </c>
      <c r="AY367">
        <v>1</v>
      </c>
      <c r="AZ367">
        <v>0</v>
      </c>
      <c r="BA367">
        <v>469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0</v>
      </c>
      <c r="BI367">
        <v>0</v>
      </c>
      <c r="BJ367">
        <v>0</v>
      </c>
      <c r="BK367">
        <v>0</v>
      </c>
      <c r="BL367">
        <v>0</v>
      </c>
      <c r="BM367">
        <v>0</v>
      </c>
      <c r="BN367">
        <v>0</v>
      </c>
      <c r="BO367">
        <v>0</v>
      </c>
      <c r="BP367">
        <v>0</v>
      </c>
      <c r="BQ367">
        <v>0</v>
      </c>
      <c r="BR367">
        <v>0</v>
      </c>
      <c r="BS367">
        <v>0</v>
      </c>
      <c r="BT367">
        <v>0</v>
      </c>
      <c r="BU367">
        <v>0</v>
      </c>
      <c r="BV367">
        <v>0</v>
      </c>
      <c r="BW367">
        <v>0</v>
      </c>
      <c r="CV367">
        <v>0</v>
      </c>
      <c r="CW367">
        <v>0</v>
      </c>
      <c r="CX367">
        <f>ROUND(Y367*Source!I207,9)</f>
        <v>1E-4</v>
      </c>
      <c r="CY367">
        <f t="shared" si="158"/>
        <v>194655.19</v>
      </c>
      <c r="CZ367">
        <f t="shared" si="159"/>
        <v>194655.19</v>
      </c>
      <c r="DA367">
        <f t="shared" si="160"/>
        <v>1</v>
      </c>
      <c r="DB367">
        <f t="shared" si="156"/>
        <v>19.47</v>
      </c>
      <c r="DC367">
        <f t="shared" si="157"/>
        <v>0</v>
      </c>
      <c r="DD367" t="s">
        <v>3</v>
      </c>
      <c r="DE367" t="s">
        <v>3</v>
      </c>
      <c r="DF367">
        <f t="shared" si="138"/>
        <v>19.47</v>
      </c>
      <c r="DG367">
        <f t="shared" si="139"/>
        <v>0</v>
      </c>
      <c r="DH367">
        <f t="shared" si="140"/>
        <v>0</v>
      </c>
      <c r="DI367">
        <f t="shared" si="141"/>
        <v>0</v>
      </c>
      <c r="DJ367">
        <f t="shared" si="161"/>
        <v>19.47</v>
      </c>
      <c r="DK367">
        <v>0</v>
      </c>
      <c r="DL367" t="s">
        <v>3</v>
      </c>
      <c r="DM367">
        <v>0</v>
      </c>
      <c r="DN367" t="s">
        <v>3</v>
      </c>
      <c r="DO367">
        <v>0</v>
      </c>
    </row>
    <row r="368" spans="1:119" x14ac:dyDescent="0.2">
      <c r="A368">
        <f>ROW(Source!A207)</f>
        <v>207</v>
      </c>
      <c r="B368">
        <v>1473083510</v>
      </c>
      <c r="C368">
        <v>1473084664</v>
      </c>
      <c r="D368">
        <v>1441836250</v>
      </c>
      <c r="E368">
        <v>1</v>
      </c>
      <c r="F368">
        <v>1</v>
      </c>
      <c r="G368">
        <v>15514512</v>
      </c>
      <c r="H368">
        <v>3</v>
      </c>
      <c r="I368" t="s">
        <v>522</v>
      </c>
      <c r="J368" t="s">
        <v>523</v>
      </c>
      <c r="K368" t="s">
        <v>524</v>
      </c>
      <c r="L368">
        <v>1327</v>
      </c>
      <c r="N368">
        <v>1005</v>
      </c>
      <c r="O368" t="s">
        <v>525</v>
      </c>
      <c r="P368" t="s">
        <v>525</v>
      </c>
      <c r="Q368">
        <v>1</v>
      </c>
      <c r="W368">
        <v>0</v>
      </c>
      <c r="X368">
        <v>1447035648</v>
      </c>
      <c r="Y368">
        <f t="shared" si="155"/>
        <v>2.1</v>
      </c>
      <c r="AA368">
        <v>149.25</v>
      </c>
      <c r="AB368">
        <v>0</v>
      </c>
      <c r="AC368">
        <v>0</v>
      </c>
      <c r="AD368">
        <v>0</v>
      </c>
      <c r="AE368">
        <v>149.25</v>
      </c>
      <c r="AF368">
        <v>0</v>
      </c>
      <c r="AG368">
        <v>0</v>
      </c>
      <c r="AH368">
        <v>0</v>
      </c>
      <c r="AI368">
        <v>1</v>
      </c>
      <c r="AJ368">
        <v>1</v>
      </c>
      <c r="AK368">
        <v>1</v>
      </c>
      <c r="AL368">
        <v>1</v>
      </c>
      <c r="AM368">
        <v>-2</v>
      </c>
      <c r="AN368">
        <v>0</v>
      </c>
      <c r="AO368">
        <v>1</v>
      </c>
      <c r="AP368">
        <v>1</v>
      </c>
      <c r="AQ368">
        <v>0</v>
      </c>
      <c r="AR368">
        <v>0</v>
      </c>
      <c r="AS368" t="s">
        <v>3</v>
      </c>
      <c r="AT368">
        <v>2.1</v>
      </c>
      <c r="AU368" t="s">
        <v>3</v>
      </c>
      <c r="AV368">
        <v>0</v>
      </c>
      <c r="AW368">
        <v>2</v>
      </c>
      <c r="AX368">
        <v>1473418455</v>
      </c>
      <c r="AY368">
        <v>1</v>
      </c>
      <c r="AZ368">
        <v>0</v>
      </c>
      <c r="BA368">
        <v>470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0</v>
      </c>
      <c r="BI368">
        <v>0</v>
      </c>
      <c r="BJ368">
        <v>0</v>
      </c>
      <c r="BK368">
        <v>0</v>
      </c>
      <c r="BL368">
        <v>0</v>
      </c>
      <c r="BM368">
        <v>0</v>
      </c>
      <c r="BN368">
        <v>0</v>
      </c>
      <c r="BO368">
        <v>0</v>
      </c>
      <c r="BP368">
        <v>0</v>
      </c>
      <c r="BQ368">
        <v>0</v>
      </c>
      <c r="BR368">
        <v>0</v>
      </c>
      <c r="BS368">
        <v>0</v>
      </c>
      <c r="BT368">
        <v>0</v>
      </c>
      <c r="BU368">
        <v>0</v>
      </c>
      <c r="BV368">
        <v>0</v>
      </c>
      <c r="BW368">
        <v>0</v>
      </c>
      <c r="CV368">
        <v>0</v>
      </c>
      <c r="CW368">
        <v>0</v>
      </c>
      <c r="CX368">
        <f>ROUND(Y368*Source!I207,9)</f>
        <v>2.1</v>
      </c>
      <c r="CY368">
        <f t="shared" si="158"/>
        <v>149.25</v>
      </c>
      <c r="CZ368">
        <f t="shared" si="159"/>
        <v>149.25</v>
      </c>
      <c r="DA368">
        <f t="shared" si="160"/>
        <v>1</v>
      </c>
      <c r="DB368">
        <f t="shared" si="156"/>
        <v>313.43</v>
      </c>
      <c r="DC368">
        <f t="shared" si="157"/>
        <v>0</v>
      </c>
      <c r="DD368" t="s">
        <v>3</v>
      </c>
      <c r="DE368" t="s">
        <v>3</v>
      </c>
      <c r="DF368">
        <f t="shared" si="138"/>
        <v>313.43</v>
      </c>
      <c r="DG368">
        <f t="shared" si="139"/>
        <v>0</v>
      </c>
      <c r="DH368">
        <f t="shared" si="140"/>
        <v>0</v>
      </c>
      <c r="DI368">
        <f t="shared" si="141"/>
        <v>0</v>
      </c>
      <c r="DJ368">
        <f t="shared" si="161"/>
        <v>313.43</v>
      </c>
      <c r="DK368">
        <v>0</v>
      </c>
      <c r="DL368" t="s">
        <v>3</v>
      </c>
      <c r="DM368">
        <v>0</v>
      </c>
      <c r="DN368" t="s">
        <v>3</v>
      </c>
      <c r="DO368">
        <v>0</v>
      </c>
    </row>
    <row r="369" spans="1:119" x14ac:dyDescent="0.2">
      <c r="A369">
        <f>ROW(Source!A207)</f>
        <v>207</v>
      </c>
      <c r="B369">
        <v>1473083510</v>
      </c>
      <c r="C369">
        <v>1473084664</v>
      </c>
      <c r="D369">
        <v>1441834635</v>
      </c>
      <c r="E369">
        <v>1</v>
      </c>
      <c r="F369">
        <v>1</v>
      </c>
      <c r="G369">
        <v>15514512</v>
      </c>
      <c r="H369">
        <v>3</v>
      </c>
      <c r="I369" t="s">
        <v>498</v>
      </c>
      <c r="J369" t="s">
        <v>499</v>
      </c>
      <c r="K369" t="s">
        <v>500</v>
      </c>
      <c r="L369">
        <v>1339</v>
      </c>
      <c r="N369">
        <v>1007</v>
      </c>
      <c r="O369" t="s">
        <v>105</v>
      </c>
      <c r="P369" t="s">
        <v>105</v>
      </c>
      <c r="Q369">
        <v>1</v>
      </c>
      <c r="W369">
        <v>0</v>
      </c>
      <c r="X369">
        <v>-389859187</v>
      </c>
      <c r="Y369">
        <f t="shared" si="155"/>
        <v>0.5</v>
      </c>
      <c r="AA369">
        <v>103.4</v>
      </c>
      <c r="AB369">
        <v>0</v>
      </c>
      <c r="AC369">
        <v>0</v>
      </c>
      <c r="AD369">
        <v>0</v>
      </c>
      <c r="AE369">
        <v>103.4</v>
      </c>
      <c r="AF369">
        <v>0</v>
      </c>
      <c r="AG369">
        <v>0</v>
      </c>
      <c r="AH369">
        <v>0</v>
      </c>
      <c r="AI369">
        <v>1</v>
      </c>
      <c r="AJ369">
        <v>1</v>
      </c>
      <c r="AK369">
        <v>1</v>
      </c>
      <c r="AL369">
        <v>1</v>
      </c>
      <c r="AM369">
        <v>-2</v>
      </c>
      <c r="AN369">
        <v>0</v>
      </c>
      <c r="AO369">
        <v>1</v>
      </c>
      <c r="AP369">
        <v>1</v>
      </c>
      <c r="AQ369">
        <v>0</v>
      </c>
      <c r="AR369">
        <v>0</v>
      </c>
      <c r="AS369" t="s">
        <v>3</v>
      </c>
      <c r="AT369">
        <v>0.5</v>
      </c>
      <c r="AU369" t="s">
        <v>3</v>
      </c>
      <c r="AV369">
        <v>0</v>
      </c>
      <c r="AW369">
        <v>2</v>
      </c>
      <c r="AX369">
        <v>1473418456</v>
      </c>
      <c r="AY369">
        <v>1</v>
      </c>
      <c r="AZ369">
        <v>0</v>
      </c>
      <c r="BA369">
        <v>471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0</v>
      </c>
      <c r="BI369">
        <v>0</v>
      </c>
      <c r="BJ369">
        <v>0</v>
      </c>
      <c r="BK369">
        <v>0</v>
      </c>
      <c r="BL369">
        <v>0</v>
      </c>
      <c r="BM369">
        <v>0</v>
      </c>
      <c r="BN369">
        <v>0</v>
      </c>
      <c r="BO369">
        <v>0</v>
      </c>
      <c r="BP369">
        <v>0</v>
      </c>
      <c r="BQ369">
        <v>0</v>
      </c>
      <c r="BR369">
        <v>0</v>
      </c>
      <c r="BS369">
        <v>0</v>
      </c>
      <c r="BT369">
        <v>0</v>
      </c>
      <c r="BU369">
        <v>0</v>
      </c>
      <c r="BV369">
        <v>0</v>
      </c>
      <c r="BW369">
        <v>0</v>
      </c>
      <c r="CV369">
        <v>0</v>
      </c>
      <c r="CW369">
        <v>0</v>
      </c>
      <c r="CX369">
        <f>ROUND(Y369*Source!I207,9)</f>
        <v>0.5</v>
      </c>
      <c r="CY369">
        <f t="shared" si="158"/>
        <v>103.4</v>
      </c>
      <c r="CZ369">
        <f t="shared" si="159"/>
        <v>103.4</v>
      </c>
      <c r="DA369">
        <f t="shared" si="160"/>
        <v>1</v>
      </c>
      <c r="DB369">
        <f t="shared" si="156"/>
        <v>51.7</v>
      </c>
      <c r="DC369">
        <f t="shared" si="157"/>
        <v>0</v>
      </c>
      <c r="DD369" t="s">
        <v>3</v>
      </c>
      <c r="DE369" t="s">
        <v>3</v>
      </c>
      <c r="DF369">
        <f t="shared" si="138"/>
        <v>51.7</v>
      </c>
      <c r="DG369">
        <f t="shared" si="139"/>
        <v>0</v>
      </c>
      <c r="DH369">
        <f t="shared" si="140"/>
        <v>0</v>
      </c>
      <c r="DI369">
        <f t="shared" si="141"/>
        <v>0</v>
      </c>
      <c r="DJ369">
        <f t="shared" si="161"/>
        <v>51.7</v>
      </c>
      <c r="DK369">
        <v>0</v>
      </c>
      <c r="DL369" t="s">
        <v>3</v>
      </c>
      <c r="DM369">
        <v>0</v>
      </c>
      <c r="DN369" t="s">
        <v>3</v>
      </c>
      <c r="DO369">
        <v>0</v>
      </c>
    </row>
    <row r="370" spans="1:119" x14ac:dyDescent="0.2">
      <c r="A370">
        <f>ROW(Source!A207)</f>
        <v>207</v>
      </c>
      <c r="B370">
        <v>1473083510</v>
      </c>
      <c r="C370">
        <v>1473084664</v>
      </c>
      <c r="D370">
        <v>1441834627</v>
      </c>
      <c r="E370">
        <v>1</v>
      </c>
      <c r="F370">
        <v>1</v>
      </c>
      <c r="G370">
        <v>15514512</v>
      </c>
      <c r="H370">
        <v>3</v>
      </c>
      <c r="I370" t="s">
        <v>501</v>
      </c>
      <c r="J370" t="s">
        <v>502</v>
      </c>
      <c r="K370" t="s">
        <v>503</v>
      </c>
      <c r="L370">
        <v>1339</v>
      </c>
      <c r="N370">
        <v>1007</v>
      </c>
      <c r="O370" t="s">
        <v>105</v>
      </c>
      <c r="P370" t="s">
        <v>105</v>
      </c>
      <c r="Q370">
        <v>1</v>
      </c>
      <c r="W370">
        <v>0</v>
      </c>
      <c r="X370">
        <v>709656040</v>
      </c>
      <c r="Y370">
        <f t="shared" si="155"/>
        <v>0.3</v>
      </c>
      <c r="AA370">
        <v>875.46</v>
      </c>
      <c r="AB370">
        <v>0</v>
      </c>
      <c r="AC370">
        <v>0</v>
      </c>
      <c r="AD370">
        <v>0</v>
      </c>
      <c r="AE370">
        <v>875.46</v>
      </c>
      <c r="AF370">
        <v>0</v>
      </c>
      <c r="AG370">
        <v>0</v>
      </c>
      <c r="AH370">
        <v>0</v>
      </c>
      <c r="AI370">
        <v>1</v>
      </c>
      <c r="AJ370">
        <v>1</v>
      </c>
      <c r="AK370">
        <v>1</v>
      </c>
      <c r="AL370">
        <v>1</v>
      </c>
      <c r="AM370">
        <v>-2</v>
      </c>
      <c r="AN370">
        <v>0</v>
      </c>
      <c r="AO370">
        <v>1</v>
      </c>
      <c r="AP370">
        <v>1</v>
      </c>
      <c r="AQ370">
        <v>0</v>
      </c>
      <c r="AR370">
        <v>0</v>
      </c>
      <c r="AS370" t="s">
        <v>3</v>
      </c>
      <c r="AT370">
        <v>0.3</v>
      </c>
      <c r="AU370" t="s">
        <v>3</v>
      </c>
      <c r="AV370">
        <v>0</v>
      </c>
      <c r="AW370">
        <v>2</v>
      </c>
      <c r="AX370">
        <v>1473418457</v>
      </c>
      <c r="AY370">
        <v>1</v>
      </c>
      <c r="AZ370">
        <v>0</v>
      </c>
      <c r="BA370">
        <v>472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0</v>
      </c>
      <c r="BI370">
        <v>0</v>
      </c>
      <c r="BJ370">
        <v>0</v>
      </c>
      <c r="BK370">
        <v>0</v>
      </c>
      <c r="BL370">
        <v>0</v>
      </c>
      <c r="BM370">
        <v>0</v>
      </c>
      <c r="BN370">
        <v>0</v>
      </c>
      <c r="BO370">
        <v>0</v>
      </c>
      <c r="BP370">
        <v>0</v>
      </c>
      <c r="BQ370">
        <v>0</v>
      </c>
      <c r="BR370">
        <v>0</v>
      </c>
      <c r="BS370">
        <v>0</v>
      </c>
      <c r="BT370">
        <v>0</v>
      </c>
      <c r="BU370">
        <v>0</v>
      </c>
      <c r="BV370">
        <v>0</v>
      </c>
      <c r="BW370">
        <v>0</v>
      </c>
      <c r="CV370">
        <v>0</v>
      </c>
      <c r="CW370">
        <v>0</v>
      </c>
      <c r="CX370">
        <f>ROUND(Y370*Source!I207,9)</f>
        <v>0.3</v>
      </c>
      <c r="CY370">
        <f t="shared" si="158"/>
        <v>875.46</v>
      </c>
      <c r="CZ370">
        <f t="shared" si="159"/>
        <v>875.46</v>
      </c>
      <c r="DA370">
        <f t="shared" si="160"/>
        <v>1</v>
      </c>
      <c r="DB370">
        <f t="shared" si="156"/>
        <v>262.64</v>
      </c>
      <c r="DC370">
        <f t="shared" si="157"/>
        <v>0</v>
      </c>
      <c r="DD370" t="s">
        <v>3</v>
      </c>
      <c r="DE370" t="s">
        <v>3</v>
      </c>
      <c r="DF370">
        <f t="shared" si="138"/>
        <v>262.64</v>
      </c>
      <c r="DG370">
        <f t="shared" si="139"/>
        <v>0</v>
      </c>
      <c r="DH370">
        <f t="shared" si="140"/>
        <v>0</v>
      </c>
      <c r="DI370">
        <f t="shared" si="141"/>
        <v>0</v>
      </c>
      <c r="DJ370">
        <f t="shared" si="161"/>
        <v>262.64</v>
      </c>
      <c r="DK370">
        <v>0</v>
      </c>
      <c r="DL370" t="s">
        <v>3</v>
      </c>
      <c r="DM370">
        <v>0</v>
      </c>
      <c r="DN370" t="s">
        <v>3</v>
      </c>
      <c r="DO370">
        <v>0</v>
      </c>
    </row>
    <row r="371" spans="1:119" x14ac:dyDescent="0.2">
      <c r="A371">
        <f>ROW(Source!A207)</f>
        <v>207</v>
      </c>
      <c r="B371">
        <v>1473083510</v>
      </c>
      <c r="C371">
        <v>1473084664</v>
      </c>
      <c r="D371">
        <v>1441834671</v>
      </c>
      <c r="E371">
        <v>1</v>
      </c>
      <c r="F371">
        <v>1</v>
      </c>
      <c r="G371">
        <v>15514512</v>
      </c>
      <c r="H371">
        <v>3</v>
      </c>
      <c r="I371" t="s">
        <v>504</v>
      </c>
      <c r="J371" t="s">
        <v>505</v>
      </c>
      <c r="K371" t="s">
        <v>506</v>
      </c>
      <c r="L371">
        <v>1348</v>
      </c>
      <c r="N371">
        <v>1009</v>
      </c>
      <c r="O371" t="s">
        <v>485</v>
      </c>
      <c r="P371" t="s">
        <v>485</v>
      </c>
      <c r="Q371">
        <v>1000</v>
      </c>
      <c r="W371">
        <v>0</v>
      </c>
      <c r="X371">
        <v>-19071303</v>
      </c>
      <c r="Y371">
        <f t="shared" si="155"/>
        <v>1E-4</v>
      </c>
      <c r="AA371">
        <v>184462.17</v>
      </c>
      <c r="AB371">
        <v>0</v>
      </c>
      <c r="AC371">
        <v>0</v>
      </c>
      <c r="AD371">
        <v>0</v>
      </c>
      <c r="AE371">
        <v>184462.17</v>
      </c>
      <c r="AF371">
        <v>0</v>
      </c>
      <c r="AG371">
        <v>0</v>
      </c>
      <c r="AH371">
        <v>0</v>
      </c>
      <c r="AI371">
        <v>1</v>
      </c>
      <c r="AJ371">
        <v>1</v>
      </c>
      <c r="AK371">
        <v>1</v>
      </c>
      <c r="AL371">
        <v>1</v>
      </c>
      <c r="AM371">
        <v>-2</v>
      </c>
      <c r="AN371">
        <v>0</v>
      </c>
      <c r="AO371">
        <v>1</v>
      </c>
      <c r="AP371">
        <v>1</v>
      </c>
      <c r="AQ371">
        <v>0</v>
      </c>
      <c r="AR371">
        <v>0</v>
      </c>
      <c r="AS371" t="s">
        <v>3</v>
      </c>
      <c r="AT371">
        <v>1E-4</v>
      </c>
      <c r="AU371" t="s">
        <v>3</v>
      </c>
      <c r="AV371">
        <v>0</v>
      </c>
      <c r="AW371">
        <v>2</v>
      </c>
      <c r="AX371">
        <v>1473418458</v>
      </c>
      <c r="AY371">
        <v>1</v>
      </c>
      <c r="AZ371">
        <v>0</v>
      </c>
      <c r="BA371">
        <v>473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0</v>
      </c>
      <c r="BI371">
        <v>0</v>
      </c>
      <c r="BJ371">
        <v>0</v>
      </c>
      <c r="BK371">
        <v>0</v>
      </c>
      <c r="BL371">
        <v>0</v>
      </c>
      <c r="BM371">
        <v>0</v>
      </c>
      <c r="BN371">
        <v>0</v>
      </c>
      <c r="BO371">
        <v>0</v>
      </c>
      <c r="BP371">
        <v>0</v>
      </c>
      <c r="BQ371">
        <v>0</v>
      </c>
      <c r="BR371">
        <v>0</v>
      </c>
      <c r="BS371">
        <v>0</v>
      </c>
      <c r="BT371">
        <v>0</v>
      </c>
      <c r="BU371">
        <v>0</v>
      </c>
      <c r="BV371">
        <v>0</v>
      </c>
      <c r="BW371">
        <v>0</v>
      </c>
      <c r="CV371">
        <v>0</v>
      </c>
      <c r="CW371">
        <v>0</v>
      </c>
      <c r="CX371">
        <f>ROUND(Y371*Source!I207,9)</f>
        <v>1E-4</v>
      </c>
      <c r="CY371">
        <f t="shared" si="158"/>
        <v>184462.17</v>
      </c>
      <c r="CZ371">
        <f t="shared" si="159"/>
        <v>184462.17</v>
      </c>
      <c r="DA371">
        <f t="shared" si="160"/>
        <v>1</v>
      </c>
      <c r="DB371">
        <f t="shared" si="156"/>
        <v>18.45</v>
      </c>
      <c r="DC371">
        <f t="shared" si="157"/>
        <v>0</v>
      </c>
      <c r="DD371" t="s">
        <v>3</v>
      </c>
      <c r="DE371" t="s">
        <v>3</v>
      </c>
      <c r="DF371">
        <f t="shared" si="138"/>
        <v>18.45</v>
      </c>
      <c r="DG371">
        <f t="shared" si="139"/>
        <v>0</v>
      </c>
      <c r="DH371">
        <f t="shared" si="140"/>
        <v>0</v>
      </c>
      <c r="DI371">
        <f t="shared" si="141"/>
        <v>0</v>
      </c>
      <c r="DJ371">
        <f t="shared" si="161"/>
        <v>18.45</v>
      </c>
      <c r="DK371">
        <v>0</v>
      </c>
      <c r="DL371" t="s">
        <v>3</v>
      </c>
      <c r="DM371">
        <v>0</v>
      </c>
      <c r="DN371" t="s">
        <v>3</v>
      </c>
      <c r="DO371">
        <v>0</v>
      </c>
    </row>
    <row r="372" spans="1:119" x14ac:dyDescent="0.2">
      <c r="A372">
        <f>ROW(Source!A207)</f>
        <v>207</v>
      </c>
      <c r="B372">
        <v>1473083510</v>
      </c>
      <c r="C372">
        <v>1473084664</v>
      </c>
      <c r="D372">
        <v>1441834634</v>
      </c>
      <c r="E372">
        <v>1</v>
      </c>
      <c r="F372">
        <v>1</v>
      </c>
      <c r="G372">
        <v>15514512</v>
      </c>
      <c r="H372">
        <v>3</v>
      </c>
      <c r="I372" t="s">
        <v>507</v>
      </c>
      <c r="J372" t="s">
        <v>508</v>
      </c>
      <c r="K372" t="s">
        <v>509</v>
      </c>
      <c r="L372">
        <v>1348</v>
      </c>
      <c r="N372">
        <v>1009</v>
      </c>
      <c r="O372" t="s">
        <v>485</v>
      </c>
      <c r="P372" t="s">
        <v>485</v>
      </c>
      <c r="Q372">
        <v>1000</v>
      </c>
      <c r="W372">
        <v>0</v>
      </c>
      <c r="X372">
        <v>1869974630</v>
      </c>
      <c r="Y372">
        <f t="shared" si="155"/>
        <v>5.9999999999999995E-4</v>
      </c>
      <c r="AA372">
        <v>88053.759999999995</v>
      </c>
      <c r="AB372">
        <v>0</v>
      </c>
      <c r="AC372">
        <v>0</v>
      </c>
      <c r="AD372">
        <v>0</v>
      </c>
      <c r="AE372">
        <v>88053.759999999995</v>
      </c>
      <c r="AF372">
        <v>0</v>
      </c>
      <c r="AG372">
        <v>0</v>
      </c>
      <c r="AH372">
        <v>0</v>
      </c>
      <c r="AI372">
        <v>1</v>
      </c>
      <c r="AJ372">
        <v>1</v>
      </c>
      <c r="AK372">
        <v>1</v>
      </c>
      <c r="AL372">
        <v>1</v>
      </c>
      <c r="AM372">
        <v>-2</v>
      </c>
      <c r="AN372">
        <v>0</v>
      </c>
      <c r="AO372">
        <v>1</v>
      </c>
      <c r="AP372">
        <v>1</v>
      </c>
      <c r="AQ372">
        <v>0</v>
      </c>
      <c r="AR372">
        <v>0</v>
      </c>
      <c r="AS372" t="s">
        <v>3</v>
      </c>
      <c r="AT372">
        <v>5.9999999999999995E-4</v>
      </c>
      <c r="AU372" t="s">
        <v>3</v>
      </c>
      <c r="AV372">
        <v>0</v>
      </c>
      <c r="AW372">
        <v>2</v>
      </c>
      <c r="AX372">
        <v>1473418459</v>
      </c>
      <c r="AY372">
        <v>1</v>
      </c>
      <c r="AZ372">
        <v>0</v>
      </c>
      <c r="BA372">
        <v>474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0</v>
      </c>
      <c r="BI372">
        <v>0</v>
      </c>
      <c r="BJ372">
        <v>0</v>
      </c>
      <c r="BK372">
        <v>0</v>
      </c>
      <c r="BL372">
        <v>0</v>
      </c>
      <c r="BM372">
        <v>0</v>
      </c>
      <c r="BN372">
        <v>0</v>
      </c>
      <c r="BO372">
        <v>0</v>
      </c>
      <c r="BP372">
        <v>0</v>
      </c>
      <c r="BQ372">
        <v>0</v>
      </c>
      <c r="BR372">
        <v>0</v>
      </c>
      <c r="BS372">
        <v>0</v>
      </c>
      <c r="BT372">
        <v>0</v>
      </c>
      <c r="BU372">
        <v>0</v>
      </c>
      <c r="BV372">
        <v>0</v>
      </c>
      <c r="BW372">
        <v>0</v>
      </c>
      <c r="CV372">
        <v>0</v>
      </c>
      <c r="CW372">
        <v>0</v>
      </c>
      <c r="CX372">
        <f>ROUND(Y372*Source!I207,9)</f>
        <v>5.9999999999999995E-4</v>
      </c>
      <c r="CY372">
        <f t="shared" si="158"/>
        <v>88053.759999999995</v>
      </c>
      <c r="CZ372">
        <f t="shared" si="159"/>
        <v>88053.759999999995</v>
      </c>
      <c r="DA372">
        <f t="shared" si="160"/>
        <v>1</v>
      </c>
      <c r="DB372">
        <f t="shared" si="156"/>
        <v>52.83</v>
      </c>
      <c r="DC372">
        <f t="shared" si="157"/>
        <v>0</v>
      </c>
      <c r="DD372" t="s">
        <v>3</v>
      </c>
      <c r="DE372" t="s">
        <v>3</v>
      </c>
      <c r="DF372">
        <f t="shared" si="138"/>
        <v>52.83</v>
      </c>
      <c r="DG372">
        <f t="shared" si="139"/>
        <v>0</v>
      </c>
      <c r="DH372">
        <f t="shared" si="140"/>
        <v>0</v>
      </c>
      <c r="DI372">
        <f t="shared" si="141"/>
        <v>0</v>
      </c>
      <c r="DJ372">
        <f t="shared" si="161"/>
        <v>52.83</v>
      </c>
      <c r="DK372">
        <v>0</v>
      </c>
      <c r="DL372" t="s">
        <v>3</v>
      </c>
      <c r="DM372">
        <v>0</v>
      </c>
      <c r="DN372" t="s">
        <v>3</v>
      </c>
      <c r="DO372">
        <v>0</v>
      </c>
    </row>
    <row r="373" spans="1:119" x14ac:dyDescent="0.2">
      <c r="A373">
        <f>ROW(Source!A207)</f>
        <v>207</v>
      </c>
      <c r="B373">
        <v>1473083510</v>
      </c>
      <c r="C373">
        <v>1473084664</v>
      </c>
      <c r="D373">
        <v>1441834836</v>
      </c>
      <c r="E373">
        <v>1</v>
      </c>
      <c r="F373">
        <v>1</v>
      </c>
      <c r="G373">
        <v>15514512</v>
      </c>
      <c r="H373">
        <v>3</v>
      </c>
      <c r="I373" t="s">
        <v>510</v>
      </c>
      <c r="J373" t="s">
        <v>511</v>
      </c>
      <c r="K373" t="s">
        <v>512</v>
      </c>
      <c r="L373">
        <v>1348</v>
      </c>
      <c r="N373">
        <v>1009</v>
      </c>
      <c r="O373" t="s">
        <v>485</v>
      </c>
      <c r="P373" t="s">
        <v>485</v>
      </c>
      <c r="Q373">
        <v>1000</v>
      </c>
      <c r="W373">
        <v>0</v>
      </c>
      <c r="X373">
        <v>1434651514</v>
      </c>
      <c r="Y373">
        <f t="shared" si="155"/>
        <v>3.15E-3</v>
      </c>
      <c r="AA373">
        <v>93194.67</v>
      </c>
      <c r="AB373">
        <v>0</v>
      </c>
      <c r="AC373">
        <v>0</v>
      </c>
      <c r="AD373">
        <v>0</v>
      </c>
      <c r="AE373">
        <v>93194.67</v>
      </c>
      <c r="AF373">
        <v>0</v>
      </c>
      <c r="AG373">
        <v>0</v>
      </c>
      <c r="AH373">
        <v>0</v>
      </c>
      <c r="AI373">
        <v>1</v>
      </c>
      <c r="AJ373">
        <v>1</v>
      </c>
      <c r="AK373">
        <v>1</v>
      </c>
      <c r="AL373">
        <v>1</v>
      </c>
      <c r="AM373">
        <v>-2</v>
      </c>
      <c r="AN373">
        <v>0</v>
      </c>
      <c r="AO373">
        <v>1</v>
      </c>
      <c r="AP373">
        <v>1</v>
      </c>
      <c r="AQ373">
        <v>0</v>
      </c>
      <c r="AR373">
        <v>0</v>
      </c>
      <c r="AS373" t="s">
        <v>3</v>
      </c>
      <c r="AT373">
        <v>3.15E-3</v>
      </c>
      <c r="AU373" t="s">
        <v>3</v>
      </c>
      <c r="AV373">
        <v>0</v>
      </c>
      <c r="AW373">
        <v>2</v>
      </c>
      <c r="AX373">
        <v>1473418460</v>
      </c>
      <c r="AY373">
        <v>1</v>
      </c>
      <c r="AZ373">
        <v>0</v>
      </c>
      <c r="BA373">
        <v>475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0</v>
      </c>
      <c r="BI373">
        <v>0</v>
      </c>
      <c r="BJ373">
        <v>0</v>
      </c>
      <c r="BK373">
        <v>0</v>
      </c>
      <c r="BL373">
        <v>0</v>
      </c>
      <c r="BM373">
        <v>0</v>
      </c>
      <c r="BN373">
        <v>0</v>
      </c>
      <c r="BO373">
        <v>0</v>
      </c>
      <c r="BP373">
        <v>0</v>
      </c>
      <c r="BQ373">
        <v>0</v>
      </c>
      <c r="BR373">
        <v>0</v>
      </c>
      <c r="BS373">
        <v>0</v>
      </c>
      <c r="BT373">
        <v>0</v>
      </c>
      <c r="BU373">
        <v>0</v>
      </c>
      <c r="BV373">
        <v>0</v>
      </c>
      <c r="BW373">
        <v>0</v>
      </c>
      <c r="CV373">
        <v>0</v>
      </c>
      <c r="CW373">
        <v>0</v>
      </c>
      <c r="CX373">
        <f>ROUND(Y373*Source!I207,9)</f>
        <v>3.15E-3</v>
      </c>
      <c r="CY373">
        <f t="shared" si="158"/>
        <v>93194.67</v>
      </c>
      <c r="CZ373">
        <f t="shared" si="159"/>
        <v>93194.67</v>
      </c>
      <c r="DA373">
        <f t="shared" si="160"/>
        <v>1</v>
      </c>
      <c r="DB373">
        <f t="shared" si="156"/>
        <v>293.56</v>
      </c>
      <c r="DC373">
        <f t="shared" si="157"/>
        <v>0</v>
      </c>
      <c r="DD373" t="s">
        <v>3</v>
      </c>
      <c r="DE373" t="s">
        <v>3</v>
      </c>
      <c r="DF373">
        <f t="shared" si="138"/>
        <v>293.56</v>
      </c>
      <c r="DG373">
        <f t="shared" si="139"/>
        <v>0</v>
      </c>
      <c r="DH373">
        <f t="shared" si="140"/>
        <v>0</v>
      </c>
      <c r="DI373">
        <f t="shared" si="141"/>
        <v>0</v>
      </c>
      <c r="DJ373">
        <f t="shared" si="161"/>
        <v>293.56</v>
      </c>
      <c r="DK373">
        <v>0</v>
      </c>
      <c r="DL373" t="s">
        <v>3</v>
      </c>
      <c r="DM373">
        <v>0</v>
      </c>
      <c r="DN373" t="s">
        <v>3</v>
      </c>
      <c r="DO373">
        <v>0</v>
      </c>
    </row>
    <row r="374" spans="1:119" x14ac:dyDescent="0.2">
      <c r="A374">
        <f>ROW(Source!A207)</f>
        <v>207</v>
      </c>
      <c r="B374">
        <v>1473083510</v>
      </c>
      <c r="C374">
        <v>1473084664</v>
      </c>
      <c r="D374">
        <v>1441822273</v>
      </c>
      <c r="E374">
        <v>15514512</v>
      </c>
      <c r="F374">
        <v>1</v>
      </c>
      <c r="G374">
        <v>15514512</v>
      </c>
      <c r="H374">
        <v>3</v>
      </c>
      <c r="I374" t="s">
        <v>476</v>
      </c>
      <c r="J374" t="s">
        <v>3</v>
      </c>
      <c r="K374" t="s">
        <v>478</v>
      </c>
      <c r="L374">
        <v>1348</v>
      </c>
      <c r="N374">
        <v>1009</v>
      </c>
      <c r="O374" t="s">
        <v>485</v>
      </c>
      <c r="P374" t="s">
        <v>485</v>
      </c>
      <c r="Q374">
        <v>1000</v>
      </c>
      <c r="W374">
        <v>0</v>
      </c>
      <c r="X374">
        <v>-1698336702</v>
      </c>
      <c r="Y374">
        <f t="shared" si="155"/>
        <v>3.5E-4</v>
      </c>
      <c r="AA374">
        <v>94640</v>
      </c>
      <c r="AB374">
        <v>0</v>
      </c>
      <c r="AC374">
        <v>0</v>
      </c>
      <c r="AD374">
        <v>0</v>
      </c>
      <c r="AE374">
        <v>94640</v>
      </c>
      <c r="AF374">
        <v>0</v>
      </c>
      <c r="AG374">
        <v>0</v>
      </c>
      <c r="AH374">
        <v>0</v>
      </c>
      <c r="AI374">
        <v>1</v>
      </c>
      <c r="AJ374">
        <v>1</v>
      </c>
      <c r="AK374">
        <v>1</v>
      </c>
      <c r="AL374">
        <v>1</v>
      </c>
      <c r="AM374">
        <v>-2</v>
      </c>
      <c r="AN374">
        <v>0</v>
      </c>
      <c r="AO374">
        <v>1</v>
      </c>
      <c r="AP374">
        <v>1</v>
      </c>
      <c r="AQ374">
        <v>0</v>
      </c>
      <c r="AR374">
        <v>0</v>
      </c>
      <c r="AS374" t="s">
        <v>3</v>
      </c>
      <c r="AT374">
        <v>3.5E-4</v>
      </c>
      <c r="AU374" t="s">
        <v>3</v>
      </c>
      <c r="AV374">
        <v>0</v>
      </c>
      <c r="AW374">
        <v>2</v>
      </c>
      <c r="AX374">
        <v>1473418461</v>
      </c>
      <c r="AY374">
        <v>1</v>
      </c>
      <c r="AZ374">
        <v>0</v>
      </c>
      <c r="BA374">
        <v>476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0</v>
      </c>
      <c r="BI374">
        <v>0</v>
      </c>
      <c r="BJ374">
        <v>0</v>
      </c>
      <c r="BK374">
        <v>0</v>
      </c>
      <c r="BL374">
        <v>0</v>
      </c>
      <c r="BM374">
        <v>0</v>
      </c>
      <c r="BN374">
        <v>0</v>
      </c>
      <c r="BO374">
        <v>0</v>
      </c>
      <c r="BP374">
        <v>0</v>
      </c>
      <c r="BQ374">
        <v>0</v>
      </c>
      <c r="BR374">
        <v>0</v>
      </c>
      <c r="BS374">
        <v>0</v>
      </c>
      <c r="BT374">
        <v>0</v>
      </c>
      <c r="BU374">
        <v>0</v>
      </c>
      <c r="BV374">
        <v>0</v>
      </c>
      <c r="BW374">
        <v>0</v>
      </c>
      <c r="CV374">
        <v>0</v>
      </c>
      <c r="CW374">
        <v>0</v>
      </c>
      <c r="CX374">
        <f>ROUND(Y374*Source!I207,9)</f>
        <v>3.5E-4</v>
      </c>
      <c r="CY374">
        <f t="shared" si="158"/>
        <v>94640</v>
      </c>
      <c r="CZ374">
        <f t="shared" si="159"/>
        <v>94640</v>
      </c>
      <c r="DA374">
        <f t="shared" si="160"/>
        <v>1</v>
      </c>
      <c r="DB374">
        <f t="shared" si="156"/>
        <v>33.119999999999997</v>
      </c>
      <c r="DC374">
        <f t="shared" si="157"/>
        <v>0</v>
      </c>
      <c r="DD374" t="s">
        <v>3</v>
      </c>
      <c r="DE374" t="s">
        <v>3</v>
      </c>
      <c r="DF374">
        <f t="shared" si="138"/>
        <v>33.119999999999997</v>
      </c>
      <c r="DG374">
        <f t="shared" si="139"/>
        <v>0</v>
      </c>
      <c r="DH374">
        <f t="shared" si="140"/>
        <v>0</v>
      </c>
      <c r="DI374">
        <f t="shared" si="141"/>
        <v>0</v>
      </c>
      <c r="DJ374">
        <f t="shared" si="161"/>
        <v>33.119999999999997</v>
      </c>
      <c r="DK374">
        <v>0</v>
      </c>
      <c r="DL374" t="s">
        <v>3</v>
      </c>
      <c r="DM374">
        <v>0</v>
      </c>
      <c r="DN374" t="s">
        <v>3</v>
      </c>
      <c r="DO374">
        <v>0</v>
      </c>
    </row>
    <row r="375" spans="1:119" x14ac:dyDescent="0.2">
      <c r="A375">
        <f>ROW(Source!A208)</f>
        <v>208</v>
      </c>
      <c r="B375">
        <v>1473083510</v>
      </c>
      <c r="C375">
        <v>1473324719</v>
      </c>
      <c r="D375">
        <v>1441819193</v>
      </c>
      <c r="E375">
        <v>15514512</v>
      </c>
      <c r="F375">
        <v>1</v>
      </c>
      <c r="G375">
        <v>15514512</v>
      </c>
      <c r="H375">
        <v>1</v>
      </c>
      <c r="I375" t="s">
        <v>457</v>
      </c>
      <c r="J375" t="s">
        <v>3</v>
      </c>
      <c r="K375" t="s">
        <v>458</v>
      </c>
      <c r="L375">
        <v>1191</v>
      </c>
      <c r="N375">
        <v>1013</v>
      </c>
      <c r="O375" t="s">
        <v>459</v>
      </c>
      <c r="P375" t="s">
        <v>459</v>
      </c>
      <c r="Q375">
        <v>1</v>
      </c>
      <c r="W375">
        <v>0</v>
      </c>
      <c r="X375">
        <v>476480486</v>
      </c>
      <c r="Y375">
        <f>(AT375*2)</f>
        <v>5.56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1</v>
      </c>
      <c r="AJ375">
        <v>1</v>
      </c>
      <c r="AK375">
        <v>1</v>
      </c>
      <c r="AL375">
        <v>1</v>
      </c>
      <c r="AM375">
        <v>-2</v>
      </c>
      <c r="AN375">
        <v>0</v>
      </c>
      <c r="AO375">
        <v>1</v>
      </c>
      <c r="AP375">
        <v>1</v>
      </c>
      <c r="AQ375">
        <v>0</v>
      </c>
      <c r="AR375">
        <v>0</v>
      </c>
      <c r="AS375" t="s">
        <v>3</v>
      </c>
      <c r="AT375">
        <v>2.78</v>
      </c>
      <c r="AU375" t="s">
        <v>228</v>
      </c>
      <c r="AV375">
        <v>1</v>
      </c>
      <c r="AW375">
        <v>2</v>
      </c>
      <c r="AX375">
        <v>1473418462</v>
      </c>
      <c r="AY375">
        <v>1</v>
      </c>
      <c r="AZ375">
        <v>0</v>
      </c>
      <c r="BA375">
        <v>477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0</v>
      </c>
      <c r="BI375">
        <v>0</v>
      </c>
      <c r="BJ375">
        <v>0</v>
      </c>
      <c r="BK375">
        <v>0</v>
      </c>
      <c r="BL375">
        <v>0</v>
      </c>
      <c r="BM375">
        <v>0</v>
      </c>
      <c r="BN375">
        <v>0</v>
      </c>
      <c r="BO375">
        <v>0</v>
      </c>
      <c r="BP375">
        <v>0</v>
      </c>
      <c r="BQ375">
        <v>0</v>
      </c>
      <c r="BR375">
        <v>0</v>
      </c>
      <c r="BS375">
        <v>0</v>
      </c>
      <c r="BT375">
        <v>0</v>
      </c>
      <c r="BU375">
        <v>0</v>
      </c>
      <c r="BV375">
        <v>0</v>
      </c>
      <c r="BW375">
        <v>0</v>
      </c>
      <c r="CU375">
        <f>ROUND(AT375*Source!I208*AH375*AL375,2)</f>
        <v>0</v>
      </c>
      <c r="CV375">
        <f>ROUND(Y375*Source!I208,9)</f>
        <v>5.56</v>
      </c>
      <c r="CW375">
        <v>0</v>
      </c>
      <c r="CX375">
        <f>ROUND(Y375*Source!I208,9)</f>
        <v>5.56</v>
      </c>
      <c r="CY375">
        <f>AD375</f>
        <v>0</v>
      </c>
      <c r="CZ375">
        <f>AH375</f>
        <v>0</v>
      </c>
      <c r="DA375">
        <f>AL375</f>
        <v>1</v>
      </c>
      <c r="DB375">
        <f>ROUND((ROUND(AT375*CZ375,2)*2),6)</f>
        <v>0</v>
      </c>
      <c r="DC375">
        <f>ROUND((ROUND(AT375*AG375,2)*2),6)</f>
        <v>0</v>
      </c>
      <c r="DD375" t="s">
        <v>3</v>
      </c>
      <c r="DE375" t="s">
        <v>3</v>
      </c>
      <c r="DF375">
        <f t="shared" si="138"/>
        <v>0</v>
      </c>
      <c r="DG375">
        <f t="shared" si="139"/>
        <v>0</v>
      </c>
      <c r="DH375">
        <f t="shared" si="140"/>
        <v>0</v>
      </c>
      <c r="DI375">
        <f t="shared" si="141"/>
        <v>0</v>
      </c>
      <c r="DJ375">
        <f>DI375</f>
        <v>0</v>
      </c>
      <c r="DK375">
        <v>0</v>
      </c>
      <c r="DL375" t="s">
        <v>3</v>
      </c>
      <c r="DM375">
        <v>0</v>
      </c>
      <c r="DN375" t="s">
        <v>3</v>
      </c>
      <c r="DO375">
        <v>0</v>
      </c>
    </row>
    <row r="376" spans="1:119" x14ac:dyDescent="0.2">
      <c r="A376">
        <f>ROW(Source!A208)</f>
        <v>208</v>
      </c>
      <c r="B376">
        <v>1473083510</v>
      </c>
      <c r="C376">
        <v>1473324719</v>
      </c>
      <c r="D376">
        <v>1441836235</v>
      </c>
      <c r="E376">
        <v>1</v>
      </c>
      <c r="F376">
        <v>1</v>
      </c>
      <c r="G376">
        <v>15514512</v>
      </c>
      <c r="H376">
        <v>3</v>
      </c>
      <c r="I376" t="s">
        <v>464</v>
      </c>
      <c r="J376" t="s">
        <v>465</v>
      </c>
      <c r="K376" t="s">
        <v>466</v>
      </c>
      <c r="L376">
        <v>1346</v>
      </c>
      <c r="N376">
        <v>1009</v>
      </c>
      <c r="O376" t="s">
        <v>467</v>
      </c>
      <c r="P376" t="s">
        <v>467</v>
      </c>
      <c r="Q376">
        <v>1</v>
      </c>
      <c r="W376">
        <v>0</v>
      </c>
      <c r="X376">
        <v>-1595335418</v>
      </c>
      <c r="Y376">
        <f>(AT376*2)</f>
        <v>8.0000000000000002E-3</v>
      </c>
      <c r="AA376">
        <v>31.49</v>
      </c>
      <c r="AB376">
        <v>0</v>
      </c>
      <c r="AC376">
        <v>0</v>
      </c>
      <c r="AD376">
        <v>0</v>
      </c>
      <c r="AE376">
        <v>31.49</v>
      </c>
      <c r="AF376">
        <v>0</v>
      </c>
      <c r="AG376">
        <v>0</v>
      </c>
      <c r="AH376">
        <v>0</v>
      </c>
      <c r="AI376">
        <v>1</v>
      </c>
      <c r="AJ376">
        <v>1</v>
      </c>
      <c r="AK376">
        <v>1</v>
      </c>
      <c r="AL376">
        <v>1</v>
      </c>
      <c r="AM376">
        <v>-2</v>
      </c>
      <c r="AN376">
        <v>0</v>
      </c>
      <c r="AO376">
        <v>1</v>
      </c>
      <c r="AP376">
        <v>1</v>
      </c>
      <c r="AQ376">
        <v>0</v>
      </c>
      <c r="AR376">
        <v>0</v>
      </c>
      <c r="AS376" t="s">
        <v>3</v>
      </c>
      <c r="AT376">
        <v>4.0000000000000001E-3</v>
      </c>
      <c r="AU376" t="s">
        <v>228</v>
      </c>
      <c r="AV376">
        <v>0</v>
      </c>
      <c r="AW376">
        <v>2</v>
      </c>
      <c r="AX376">
        <v>1473418463</v>
      </c>
      <c r="AY376">
        <v>1</v>
      </c>
      <c r="AZ376">
        <v>0</v>
      </c>
      <c r="BA376">
        <v>478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0</v>
      </c>
      <c r="BI376">
        <v>0</v>
      </c>
      <c r="BJ376">
        <v>0</v>
      </c>
      <c r="BK376">
        <v>0</v>
      </c>
      <c r="BL376">
        <v>0</v>
      </c>
      <c r="BM376">
        <v>0</v>
      </c>
      <c r="BN376">
        <v>0</v>
      </c>
      <c r="BO376">
        <v>0</v>
      </c>
      <c r="BP376">
        <v>0</v>
      </c>
      <c r="BQ376">
        <v>0</v>
      </c>
      <c r="BR376">
        <v>0</v>
      </c>
      <c r="BS376">
        <v>0</v>
      </c>
      <c r="BT376">
        <v>0</v>
      </c>
      <c r="BU376">
        <v>0</v>
      </c>
      <c r="BV376">
        <v>0</v>
      </c>
      <c r="BW376">
        <v>0</v>
      </c>
      <c r="CV376">
        <v>0</v>
      </c>
      <c r="CW376">
        <v>0</v>
      </c>
      <c r="CX376">
        <f>ROUND(Y376*Source!I208,9)</f>
        <v>8.0000000000000002E-3</v>
      </c>
      <c r="CY376">
        <f>AA376</f>
        <v>31.49</v>
      </c>
      <c r="CZ376">
        <f>AE376</f>
        <v>31.49</v>
      </c>
      <c r="DA376">
        <f>AI376</f>
        <v>1</v>
      </c>
      <c r="DB376">
        <f>ROUND((ROUND(AT376*CZ376,2)*2),6)</f>
        <v>0.26</v>
      </c>
      <c r="DC376">
        <f>ROUND((ROUND(AT376*AG376,2)*2),6)</f>
        <v>0</v>
      </c>
      <c r="DD376" t="s">
        <v>3</v>
      </c>
      <c r="DE376" t="s">
        <v>3</v>
      </c>
      <c r="DF376">
        <f t="shared" si="138"/>
        <v>0.25</v>
      </c>
      <c r="DG376">
        <f t="shared" si="139"/>
        <v>0</v>
      </c>
      <c r="DH376">
        <f t="shared" si="140"/>
        <v>0</v>
      </c>
      <c r="DI376">
        <f t="shared" si="141"/>
        <v>0</v>
      </c>
      <c r="DJ376">
        <f>DF376</f>
        <v>0.25</v>
      </c>
      <c r="DK376">
        <v>0</v>
      </c>
      <c r="DL376" t="s">
        <v>3</v>
      </c>
      <c r="DM376">
        <v>0</v>
      </c>
      <c r="DN376" t="s">
        <v>3</v>
      </c>
      <c r="DO376">
        <v>0</v>
      </c>
    </row>
    <row r="377" spans="1:119" x14ac:dyDescent="0.2">
      <c r="A377">
        <f>ROW(Source!A209)</f>
        <v>209</v>
      </c>
      <c r="B377">
        <v>1473083510</v>
      </c>
      <c r="C377">
        <v>1473324724</v>
      </c>
      <c r="D377">
        <v>1441819193</v>
      </c>
      <c r="E377">
        <v>15514512</v>
      </c>
      <c r="F377">
        <v>1</v>
      </c>
      <c r="G377">
        <v>15514512</v>
      </c>
      <c r="H377">
        <v>1</v>
      </c>
      <c r="I377" t="s">
        <v>457</v>
      </c>
      <c r="J377" t="s">
        <v>3</v>
      </c>
      <c r="K377" t="s">
        <v>458</v>
      </c>
      <c r="L377">
        <v>1191</v>
      </c>
      <c r="N377">
        <v>1013</v>
      </c>
      <c r="O377" t="s">
        <v>459</v>
      </c>
      <c r="P377" t="s">
        <v>459</v>
      </c>
      <c r="Q377">
        <v>1</v>
      </c>
      <c r="W377">
        <v>0</v>
      </c>
      <c r="X377">
        <v>476480486</v>
      </c>
      <c r="Y377">
        <f>(AT377*2)</f>
        <v>3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1</v>
      </c>
      <c r="AJ377">
        <v>1</v>
      </c>
      <c r="AK377">
        <v>1</v>
      </c>
      <c r="AL377">
        <v>1</v>
      </c>
      <c r="AM377">
        <v>-2</v>
      </c>
      <c r="AN377">
        <v>0</v>
      </c>
      <c r="AO377">
        <v>1</v>
      </c>
      <c r="AP377">
        <v>1</v>
      </c>
      <c r="AQ377">
        <v>0</v>
      </c>
      <c r="AR377">
        <v>0</v>
      </c>
      <c r="AS377" t="s">
        <v>3</v>
      </c>
      <c r="AT377">
        <v>1.5</v>
      </c>
      <c r="AU377" t="s">
        <v>228</v>
      </c>
      <c r="AV377">
        <v>1</v>
      </c>
      <c r="AW377">
        <v>2</v>
      </c>
      <c r="AX377">
        <v>1473418464</v>
      </c>
      <c r="AY377">
        <v>1</v>
      </c>
      <c r="AZ377">
        <v>0</v>
      </c>
      <c r="BA377">
        <v>479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0</v>
      </c>
      <c r="BI377">
        <v>0</v>
      </c>
      <c r="BJ377">
        <v>0</v>
      </c>
      <c r="BK377">
        <v>0</v>
      </c>
      <c r="BL377">
        <v>0</v>
      </c>
      <c r="BM377">
        <v>0</v>
      </c>
      <c r="BN377">
        <v>0</v>
      </c>
      <c r="BO377">
        <v>0</v>
      </c>
      <c r="BP377">
        <v>0</v>
      </c>
      <c r="BQ377">
        <v>0</v>
      </c>
      <c r="BR377">
        <v>0</v>
      </c>
      <c r="BS377">
        <v>0</v>
      </c>
      <c r="BT377">
        <v>0</v>
      </c>
      <c r="BU377">
        <v>0</v>
      </c>
      <c r="BV377">
        <v>0</v>
      </c>
      <c r="BW377">
        <v>0</v>
      </c>
      <c r="CU377">
        <f>ROUND(AT377*Source!I209*AH377*AL377,2)</f>
        <v>0</v>
      </c>
      <c r="CV377">
        <f>ROUND(Y377*Source!I209,9)</f>
        <v>3</v>
      </c>
      <c r="CW377">
        <v>0</v>
      </c>
      <c r="CX377">
        <f>ROUND(Y377*Source!I209,9)</f>
        <v>3</v>
      </c>
      <c r="CY377">
        <f>AD377</f>
        <v>0</v>
      </c>
      <c r="CZ377">
        <f>AH377</f>
        <v>0</v>
      </c>
      <c r="DA377">
        <f>AL377</f>
        <v>1</v>
      </c>
      <c r="DB377">
        <f>ROUND((ROUND(AT377*CZ377,2)*2),6)</f>
        <v>0</v>
      </c>
      <c r="DC377">
        <f>ROUND((ROUND(AT377*AG377,2)*2),6)</f>
        <v>0</v>
      </c>
      <c r="DD377" t="s">
        <v>3</v>
      </c>
      <c r="DE377" t="s">
        <v>3</v>
      </c>
      <c r="DF377">
        <f t="shared" si="138"/>
        <v>0</v>
      </c>
      <c r="DG377">
        <f t="shared" si="139"/>
        <v>0</v>
      </c>
      <c r="DH377">
        <f t="shared" si="140"/>
        <v>0</v>
      </c>
      <c r="DI377">
        <f t="shared" si="141"/>
        <v>0</v>
      </c>
      <c r="DJ377">
        <f>DI377</f>
        <v>0</v>
      </c>
      <c r="DK377">
        <v>0</v>
      </c>
      <c r="DL377" t="s">
        <v>3</v>
      </c>
      <c r="DM377">
        <v>0</v>
      </c>
      <c r="DN377" t="s">
        <v>3</v>
      </c>
      <c r="DO377">
        <v>0</v>
      </c>
    </row>
    <row r="378" spans="1:119" x14ac:dyDescent="0.2">
      <c r="A378">
        <f>ROW(Source!A209)</f>
        <v>209</v>
      </c>
      <c r="B378">
        <v>1473083510</v>
      </c>
      <c r="C378">
        <v>1473324724</v>
      </c>
      <c r="D378">
        <v>1441836235</v>
      </c>
      <c r="E378">
        <v>1</v>
      </c>
      <c r="F378">
        <v>1</v>
      </c>
      <c r="G378">
        <v>15514512</v>
      </c>
      <c r="H378">
        <v>3</v>
      </c>
      <c r="I378" t="s">
        <v>464</v>
      </c>
      <c r="J378" t="s">
        <v>465</v>
      </c>
      <c r="K378" t="s">
        <v>466</v>
      </c>
      <c r="L378">
        <v>1346</v>
      </c>
      <c r="N378">
        <v>1009</v>
      </c>
      <c r="O378" t="s">
        <v>467</v>
      </c>
      <c r="P378" t="s">
        <v>467</v>
      </c>
      <c r="Q378">
        <v>1</v>
      </c>
      <c r="W378">
        <v>0</v>
      </c>
      <c r="X378">
        <v>-1595335418</v>
      </c>
      <c r="Y378">
        <f>(AT378*2)</f>
        <v>8.3999999999999995E-3</v>
      </c>
      <c r="AA378">
        <v>31.49</v>
      </c>
      <c r="AB378">
        <v>0</v>
      </c>
      <c r="AC378">
        <v>0</v>
      </c>
      <c r="AD378">
        <v>0</v>
      </c>
      <c r="AE378">
        <v>31.49</v>
      </c>
      <c r="AF378">
        <v>0</v>
      </c>
      <c r="AG378">
        <v>0</v>
      </c>
      <c r="AH378">
        <v>0</v>
      </c>
      <c r="AI378">
        <v>1</v>
      </c>
      <c r="AJ378">
        <v>1</v>
      </c>
      <c r="AK378">
        <v>1</v>
      </c>
      <c r="AL378">
        <v>1</v>
      </c>
      <c r="AM378">
        <v>-2</v>
      </c>
      <c r="AN378">
        <v>0</v>
      </c>
      <c r="AO378">
        <v>1</v>
      </c>
      <c r="AP378">
        <v>1</v>
      </c>
      <c r="AQ378">
        <v>0</v>
      </c>
      <c r="AR378">
        <v>0</v>
      </c>
      <c r="AS378" t="s">
        <v>3</v>
      </c>
      <c r="AT378">
        <v>4.1999999999999997E-3</v>
      </c>
      <c r="AU378" t="s">
        <v>228</v>
      </c>
      <c r="AV378">
        <v>0</v>
      </c>
      <c r="AW378">
        <v>2</v>
      </c>
      <c r="AX378">
        <v>1473418465</v>
      </c>
      <c r="AY378">
        <v>1</v>
      </c>
      <c r="AZ378">
        <v>0</v>
      </c>
      <c r="BA378">
        <v>480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0</v>
      </c>
      <c r="BI378">
        <v>0</v>
      </c>
      <c r="BJ378">
        <v>0</v>
      </c>
      <c r="BK378">
        <v>0</v>
      </c>
      <c r="BL378">
        <v>0</v>
      </c>
      <c r="BM378">
        <v>0</v>
      </c>
      <c r="BN378">
        <v>0</v>
      </c>
      <c r="BO378">
        <v>0</v>
      </c>
      <c r="BP378">
        <v>0</v>
      </c>
      <c r="BQ378">
        <v>0</v>
      </c>
      <c r="BR378">
        <v>0</v>
      </c>
      <c r="BS378">
        <v>0</v>
      </c>
      <c r="BT378">
        <v>0</v>
      </c>
      <c r="BU378">
        <v>0</v>
      </c>
      <c r="BV378">
        <v>0</v>
      </c>
      <c r="BW378">
        <v>0</v>
      </c>
      <c r="CV378">
        <v>0</v>
      </c>
      <c r="CW378">
        <v>0</v>
      </c>
      <c r="CX378">
        <f>ROUND(Y378*Source!I209,9)</f>
        <v>8.3999999999999995E-3</v>
      </c>
      <c r="CY378">
        <f>AA378</f>
        <v>31.49</v>
      </c>
      <c r="CZ378">
        <f>AE378</f>
        <v>31.49</v>
      </c>
      <c r="DA378">
        <f>AI378</f>
        <v>1</v>
      </c>
      <c r="DB378">
        <f>ROUND((ROUND(AT378*CZ378,2)*2),6)</f>
        <v>0.26</v>
      </c>
      <c r="DC378">
        <f>ROUND((ROUND(AT378*AG378,2)*2),6)</f>
        <v>0</v>
      </c>
      <c r="DD378" t="s">
        <v>3</v>
      </c>
      <c r="DE378" t="s">
        <v>3</v>
      </c>
      <c r="DF378">
        <f t="shared" si="138"/>
        <v>0.26</v>
      </c>
      <c r="DG378">
        <f t="shared" si="139"/>
        <v>0</v>
      </c>
      <c r="DH378">
        <f t="shared" si="140"/>
        <v>0</v>
      </c>
      <c r="DI378">
        <f t="shared" si="141"/>
        <v>0</v>
      </c>
      <c r="DJ378">
        <f>DF378</f>
        <v>0.26</v>
      </c>
      <c r="DK378">
        <v>0</v>
      </c>
      <c r="DL378" t="s">
        <v>3</v>
      </c>
      <c r="DM378">
        <v>0</v>
      </c>
      <c r="DN378" t="s">
        <v>3</v>
      </c>
      <c r="DO378">
        <v>0</v>
      </c>
    </row>
    <row r="379" spans="1:119" x14ac:dyDescent="0.2">
      <c r="A379">
        <f>ROW(Source!A210)</f>
        <v>210</v>
      </c>
      <c r="B379">
        <v>1473083510</v>
      </c>
      <c r="C379">
        <v>1473084685</v>
      </c>
      <c r="D379">
        <v>1306222152</v>
      </c>
      <c r="E379">
        <v>37</v>
      </c>
      <c r="F379">
        <v>1</v>
      </c>
      <c r="G379">
        <v>15514512</v>
      </c>
      <c r="H379">
        <v>1</v>
      </c>
      <c r="I379" t="s">
        <v>457</v>
      </c>
      <c r="J379" t="s">
        <v>3</v>
      </c>
      <c r="K379" t="s">
        <v>458</v>
      </c>
      <c r="L379">
        <v>1191</v>
      </c>
      <c r="N379">
        <v>1013</v>
      </c>
      <c r="O379" t="s">
        <v>459</v>
      </c>
      <c r="P379" t="s">
        <v>459</v>
      </c>
      <c r="Q379">
        <v>1</v>
      </c>
      <c r="W379">
        <v>0</v>
      </c>
      <c r="X379">
        <v>476480486</v>
      </c>
      <c r="Y379">
        <f>AT379</f>
        <v>9.6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1</v>
      </c>
      <c r="AJ379">
        <v>1</v>
      </c>
      <c r="AK379">
        <v>1</v>
      </c>
      <c r="AL379">
        <v>1</v>
      </c>
      <c r="AM379">
        <v>-2</v>
      </c>
      <c r="AN379">
        <v>0</v>
      </c>
      <c r="AO379">
        <v>1</v>
      </c>
      <c r="AP379">
        <v>1</v>
      </c>
      <c r="AQ379">
        <v>0</v>
      </c>
      <c r="AR379">
        <v>0</v>
      </c>
      <c r="AS379" t="s">
        <v>3</v>
      </c>
      <c r="AT379">
        <v>9.6</v>
      </c>
      <c r="AU379" t="s">
        <v>3</v>
      </c>
      <c r="AV379">
        <v>1</v>
      </c>
      <c r="AW379">
        <v>2</v>
      </c>
      <c r="AX379">
        <v>1473418469</v>
      </c>
      <c r="AY379">
        <v>1</v>
      </c>
      <c r="AZ379">
        <v>6144</v>
      </c>
      <c r="BA379">
        <v>481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0</v>
      </c>
      <c r="BI379">
        <v>0</v>
      </c>
      <c r="BJ379">
        <v>0</v>
      </c>
      <c r="BK379">
        <v>0</v>
      </c>
      <c r="BL379">
        <v>0</v>
      </c>
      <c r="BM379">
        <v>0</v>
      </c>
      <c r="BN379">
        <v>0</v>
      </c>
      <c r="BO379">
        <v>0</v>
      </c>
      <c r="BP379">
        <v>0</v>
      </c>
      <c r="BQ379">
        <v>0</v>
      </c>
      <c r="BR379">
        <v>0</v>
      </c>
      <c r="BS379">
        <v>0</v>
      </c>
      <c r="BT379">
        <v>0</v>
      </c>
      <c r="BU379">
        <v>0</v>
      </c>
      <c r="BV379">
        <v>0</v>
      </c>
      <c r="BW379">
        <v>0</v>
      </c>
      <c r="CU379">
        <f>ROUND(AT379*Source!I210*AH379*AL379,2)</f>
        <v>0</v>
      </c>
      <c r="CV379">
        <f>ROUND(Y379*Source!I210,9)</f>
        <v>9.6</v>
      </c>
      <c r="CW379">
        <v>0</v>
      </c>
      <c r="CX379">
        <f>ROUND(Y379*Source!I210,9)</f>
        <v>9.6</v>
      </c>
      <c r="CY379">
        <f>AD379</f>
        <v>0</v>
      </c>
      <c r="CZ379">
        <f>AH379</f>
        <v>0</v>
      </c>
      <c r="DA379">
        <f>AL379</f>
        <v>1</v>
      </c>
      <c r="DB379">
        <f>ROUND(ROUND(AT379*CZ379,2),6)</f>
        <v>0</v>
      </c>
      <c r="DC379">
        <f>ROUND(ROUND(AT379*AG379,2),6)</f>
        <v>0</v>
      </c>
      <c r="DD379" t="s">
        <v>3</v>
      </c>
      <c r="DE379" t="s">
        <v>3</v>
      </c>
      <c r="DF379">
        <f t="shared" si="138"/>
        <v>0</v>
      </c>
      <c r="DG379">
        <f t="shared" si="139"/>
        <v>0</v>
      </c>
      <c r="DH379">
        <f t="shared" si="140"/>
        <v>0</v>
      </c>
      <c r="DI379">
        <f t="shared" si="141"/>
        <v>0</v>
      </c>
      <c r="DJ379">
        <f>DI379</f>
        <v>0</v>
      </c>
      <c r="DK379">
        <v>0</v>
      </c>
      <c r="DL379" t="s">
        <v>3</v>
      </c>
      <c r="DM379">
        <v>0</v>
      </c>
      <c r="DN379" t="s">
        <v>3</v>
      </c>
      <c r="DO379">
        <v>0</v>
      </c>
    </row>
    <row r="380" spans="1:119" x14ac:dyDescent="0.2">
      <c r="A380">
        <f>ROW(Source!A210)</f>
        <v>210</v>
      </c>
      <c r="B380">
        <v>1473083510</v>
      </c>
      <c r="C380">
        <v>1473084685</v>
      </c>
      <c r="D380">
        <v>1306223898</v>
      </c>
      <c r="E380">
        <v>1</v>
      </c>
      <c r="F380">
        <v>1</v>
      </c>
      <c r="G380">
        <v>15514512</v>
      </c>
      <c r="H380">
        <v>2</v>
      </c>
      <c r="I380" t="s">
        <v>526</v>
      </c>
      <c r="J380" t="s">
        <v>527</v>
      </c>
      <c r="K380" t="s">
        <v>528</v>
      </c>
      <c r="L380">
        <v>1368</v>
      </c>
      <c r="N380">
        <v>1011</v>
      </c>
      <c r="O380" t="s">
        <v>463</v>
      </c>
      <c r="P380" t="s">
        <v>463</v>
      </c>
      <c r="Q380">
        <v>1</v>
      </c>
      <c r="W380">
        <v>0</v>
      </c>
      <c r="X380">
        <v>-1063987438</v>
      </c>
      <c r="Y380">
        <f>AT380</f>
        <v>2.23</v>
      </c>
      <c r="AA380">
        <v>0</v>
      </c>
      <c r="AB380">
        <v>7.3</v>
      </c>
      <c r="AC380">
        <v>0.14000000000000001</v>
      </c>
      <c r="AD380">
        <v>0</v>
      </c>
      <c r="AE380">
        <v>0</v>
      </c>
      <c r="AF380">
        <v>7.3</v>
      </c>
      <c r="AG380">
        <v>0.14000000000000001</v>
      </c>
      <c r="AH380">
        <v>0</v>
      </c>
      <c r="AI380">
        <v>1</v>
      </c>
      <c r="AJ380">
        <v>1</v>
      </c>
      <c r="AK380">
        <v>1</v>
      </c>
      <c r="AL380">
        <v>1</v>
      </c>
      <c r="AM380">
        <v>-2</v>
      </c>
      <c r="AN380">
        <v>0</v>
      </c>
      <c r="AO380">
        <v>1</v>
      </c>
      <c r="AP380">
        <v>1</v>
      </c>
      <c r="AQ380">
        <v>0</v>
      </c>
      <c r="AR380">
        <v>0</v>
      </c>
      <c r="AS380" t="s">
        <v>3</v>
      </c>
      <c r="AT380">
        <v>2.23</v>
      </c>
      <c r="AU380" t="s">
        <v>3</v>
      </c>
      <c r="AV380">
        <v>0</v>
      </c>
      <c r="AW380">
        <v>2</v>
      </c>
      <c r="AX380">
        <v>1473418470</v>
      </c>
      <c r="AY380">
        <v>2</v>
      </c>
      <c r="AZ380">
        <v>104448</v>
      </c>
      <c r="BA380">
        <v>482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0</v>
      </c>
      <c r="BI380">
        <v>0</v>
      </c>
      <c r="BJ380">
        <v>0</v>
      </c>
      <c r="BK380">
        <v>0</v>
      </c>
      <c r="BL380">
        <v>0</v>
      </c>
      <c r="BM380">
        <v>0</v>
      </c>
      <c r="BN380">
        <v>0</v>
      </c>
      <c r="BO380">
        <v>0</v>
      </c>
      <c r="BP380">
        <v>0</v>
      </c>
      <c r="BQ380">
        <v>0</v>
      </c>
      <c r="BR380">
        <v>0</v>
      </c>
      <c r="BS380">
        <v>0</v>
      </c>
      <c r="BT380">
        <v>0</v>
      </c>
      <c r="BU380">
        <v>0</v>
      </c>
      <c r="BV380">
        <v>0</v>
      </c>
      <c r="BW380">
        <v>0</v>
      </c>
      <c r="CV380">
        <v>0</v>
      </c>
      <c r="CW380">
        <f>ROUND(Y380*Source!I210*DO380,9)</f>
        <v>0</v>
      </c>
      <c r="CX380">
        <f>ROUND(Y380*Source!I210,9)</f>
        <v>2.23</v>
      </c>
      <c r="CY380">
        <f>AB380</f>
        <v>7.3</v>
      </c>
      <c r="CZ380">
        <f>AF380</f>
        <v>7.3</v>
      </c>
      <c r="DA380">
        <f>AJ380</f>
        <v>1</v>
      </c>
      <c r="DB380">
        <f>ROUND(ROUND(AT380*CZ380,2),6)</f>
        <v>16.28</v>
      </c>
      <c r="DC380">
        <f>ROUND(ROUND(AT380*AG380,2),6)</f>
        <v>0.31</v>
      </c>
      <c r="DD380" t="s">
        <v>3</v>
      </c>
      <c r="DE380" t="s">
        <v>3</v>
      </c>
      <c r="DF380">
        <f t="shared" si="138"/>
        <v>0</v>
      </c>
      <c r="DG380">
        <f t="shared" si="139"/>
        <v>16.28</v>
      </c>
      <c r="DH380">
        <f t="shared" si="140"/>
        <v>0.31</v>
      </c>
      <c r="DI380">
        <f t="shared" si="141"/>
        <v>0</v>
      </c>
      <c r="DJ380">
        <f>DG380</f>
        <v>16.28</v>
      </c>
      <c r="DK380">
        <v>0</v>
      </c>
      <c r="DL380" t="s">
        <v>3</v>
      </c>
      <c r="DM380">
        <v>0</v>
      </c>
      <c r="DN380" t="s">
        <v>3</v>
      </c>
      <c r="DO380">
        <v>0</v>
      </c>
    </row>
    <row r="381" spans="1:119" x14ac:dyDescent="0.2">
      <c r="A381">
        <f>ROW(Source!A210)</f>
        <v>210</v>
      </c>
      <c r="B381">
        <v>1473083510</v>
      </c>
      <c r="C381">
        <v>1473084685</v>
      </c>
      <c r="D381">
        <v>1306224024</v>
      </c>
      <c r="E381">
        <v>1</v>
      </c>
      <c r="F381">
        <v>1</v>
      </c>
      <c r="G381">
        <v>15514512</v>
      </c>
      <c r="H381">
        <v>2</v>
      </c>
      <c r="I381" t="s">
        <v>460</v>
      </c>
      <c r="J381" t="s">
        <v>529</v>
      </c>
      <c r="K381" t="s">
        <v>462</v>
      </c>
      <c r="L381">
        <v>1368</v>
      </c>
      <c r="N381">
        <v>1011</v>
      </c>
      <c r="O381" t="s">
        <v>463</v>
      </c>
      <c r="P381" t="s">
        <v>463</v>
      </c>
      <c r="Q381">
        <v>1</v>
      </c>
      <c r="W381">
        <v>0</v>
      </c>
      <c r="X381">
        <v>1391077869</v>
      </c>
      <c r="Y381">
        <f>AT381</f>
        <v>2.4500000000000002</v>
      </c>
      <c r="AA381">
        <v>0</v>
      </c>
      <c r="AB381">
        <v>1335.8</v>
      </c>
      <c r="AC381">
        <v>668.13</v>
      </c>
      <c r="AD381">
        <v>0</v>
      </c>
      <c r="AE381">
        <v>0</v>
      </c>
      <c r="AF381">
        <v>1335.8</v>
      </c>
      <c r="AG381">
        <v>668.13</v>
      </c>
      <c r="AH381">
        <v>0</v>
      </c>
      <c r="AI381">
        <v>1</v>
      </c>
      <c r="AJ381">
        <v>1</v>
      </c>
      <c r="AK381">
        <v>1</v>
      </c>
      <c r="AL381">
        <v>1</v>
      </c>
      <c r="AM381">
        <v>-2</v>
      </c>
      <c r="AN381">
        <v>0</v>
      </c>
      <c r="AO381">
        <v>1</v>
      </c>
      <c r="AP381">
        <v>1</v>
      </c>
      <c r="AQ381">
        <v>0</v>
      </c>
      <c r="AR381">
        <v>0</v>
      </c>
      <c r="AS381" t="s">
        <v>3</v>
      </c>
      <c r="AT381">
        <v>2.4500000000000002</v>
      </c>
      <c r="AU381" t="s">
        <v>3</v>
      </c>
      <c r="AV381">
        <v>0</v>
      </c>
      <c r="AW381">
        <v>2</v>
      </c>
      <c r="AX381">
        <v>1473418471</v>
      </c>
      <c r="AY381">
        <v>2</v>
      </c>
      <c r="AZ381">
        <v>104448</v>
      </c>
      <c r="BA381">
        <v>483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0</v>
      </c>
      <c r="BI381">
        <v>0</v>
      </c>
      <c r="BJ381">
        <v>0</v>
      </c>
      <c r="BK381">
        <v>0</v>
      </c>
      <c r="BL381">
        <v>0</v>
      </c>
      <c r="BM381">
        <v>0</v>
      </c>
      <c r="BN381">
        <v>0</v>
      </c>
      <c r="BO381">
        <v>0</v>
      </c>
      <c r="BP381">
        <v>0</v>
      </c>
      <c r="BQ381">
        <v>0</v>
      </c>
      <c r="BR381">
        <v>0</v>
      </c>
      <c r="BS381">
        <v>0</v>
      </c>
      <c r="BT381">
        <v>0</v>
      </c>
      <c r="BU381">
        <v>0</v>
      </c>
      <c r="BV381">
        <v>0</v>
      </c>
      <c r="BW381">
        <v>0</v>
      </c>
      <c r="CV381">
        <v>0</v>
      </c>
      <c r="CW381">
        <f>ROUND(Y381*Source!I210*DO381,9)</f>
        <v>0</v>
      </c>
      <c r="CX381">
        <f>ROUND(Y381*Source!I210,9)</f>
        <v>2.4500000000000002</v>
      </c>
      <c r="CY381">
        <f>AB381</f>
        <v>1335.8</v>
      </c>
      <c r="CZ381">
        <f>AF381</f>
        <v>1335.8</v>
      </c>
      <c r="DA381">
        <f>AJ381</f>
        <v>1</v>
      </c>
      <c r="DB381">
        <f>ROUND(ROUND(AT381*CZ381,2),6)</f>
        <v>3272.71</v>
      </c>
      <c r="DC381">
        <f>ROUND(ROUND(AT381*AG381,2),6)</f>
        <v>1636.92</v>
      </c>
      <c r="DD381" t="s">
        <v>3</v>
      </c>
      <c r="DE381" t="s">
        <v>3</v>
      </c>
      <c r="DF381">
        <f t="shared" si="138"/>
        <v>0</v>
      </c>
      <c r="DG381">
        <f t="shared" si="139"/>
        <v>3272.71</v>
      </c>
      <c r="DH381">
        <f t="shared" si="140"/>
        <v>1636.92</v>
      </c>
      <c r="DI381">
        <f t="shared" si="141"/>
        <v>0</v>
      </c>
      <c r="DJ381">
        <f>DG381</f>
        <v>3272.71</v>
      </c>
      <c r="DK381">
        <v>0</v>
      </c>
      <c r="DL381" t="s">
        <v>3</v>
      </c>
      <c r="DM381">
        <v>0</v>
      </c>
      <c r="DN381" t="s">
        <v>3</v>
      </c>
      <c r="DO381">
        <v>0</v>
      </c>
    </row>
    <row r="382" spans="1:119" x14ac:dyDescent="0.2">
      <c r="A382">
        <f>ROW(Source!A210)</f>
        <v>210</v>
      </c>
      <c r="B382">
        <v>1473083510</v>
      </c>
      <c r="C382">
        <v>1473084685</v>
      </c>
      <c r="D382">
        <v>1306226163</v>
      </c>
      <c r="E382">
        <v>1</v>
      </c>
      <c r="F382">
        <v>1</v>
      </c>
      <c r="G382">
        <v>15514512</v>
      </c>
      <c r="H382">
        <v>3</v>
      </c>
      <c r="I382" t="s">
        <v>530</v>
      </c>
      <c r="J382" t="s">
        <v>531</v>
      </c>
      <c r="K382" t="s">
        <v>532</v>
      </c>
      <c r="L382">
        <v>1346</v>
      </c>
      <c r="N382">
        <v>1009</v>
      </c>
      <c r="O382" t="s">
        <v>467</v>
      </c>
      <c r="P382" t="s">
        <v>467</v>
      </c>
      <c r="Q382">
        <v>1</v>
      </c>
      <c r="W382">
        <v>0</v>
      </c>
      <c r="X382">
        <v>-166253626</v>
      </c>
      <c r="Y382">
        <f>AT382</f>
        <v>0.32</v>
      </c>
      <c r="AA382">
        <v>1017.45</v>
      </c>
      <c r="AB382">
        <v>0</v>
      </c>
      <c r="AC382">
        <v>0</v>
      </c>
      <c r="AD382">
        <v>0</v>
      </c>
      <c r="AE382">
        <v>1017.45</v>
      </c>
      <c r="AF382">
        <v>0</v>
      </c>
      <c r="AG382">
        <v>0</v>
      </c>
      <c r="AH382">
        <v>0</v>
      </c>
      <c r="AI382">
        <v>1</v>
      </c>
      <c r="AJ382">
        <v>1</v>
      </c>
      <c r="AK382">
        <v>1</v>
      </c>
      <c r="AL382">
        <v>1</v>
      </c>
      <c r="AM382">
        <v>-2</v>
      </c>
      <c r="AN382">
        <v>0</v>
      </c>
      <c r="AO382">
        <v>1</v>
      </c>
      <c r="AP382">
        <v>1</v>
      </c>
      <c r="AQ382">
        <v>0</v>
      </c>
      <c r="AR382">
        <v>0</v>
      </c>
      <c r="AS382" t="s">
        <v>3</v>
      </c>
      <c r="AT382">
        <v>0.32</v>
      </c>
      <c r="AU382" t="s">
        <v>3</v>
      </c>
      <c r="AV382">
        <v>0</v>
      </c>
      <c r="AW382">
        <v>2</v>
      </c>
      <c r="AX382">
        <v>1473418472</v>
      </c>
      <c r="AY382">
        <v>2</v>
      </c>
      <c r="AZ382">
        <v>22528</v>
      </c>
      <c r="BA382">
        <v>484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0</v>
      </c>
      <c r="BI382">
        <v>0</v>
      </c>
      <c r="BJ382">
        <v>0</v>
      </c>
      <c r="BK382">
        <v>0</v>
      </c>
      <c r="BL382">
        <v>0</v>
      </c>
      <c r="BM382">
        <v>0</v>
      </c>
      <c r="BN382">
        <v>0</v>
      </c>
      <c r="BO382">
        <v>0</v>
      </c>
      <c r="BP382">
        <v>0</v>
      </c>
      <c r="BQ382">
        <v>0</v>
      </c>
      <c r="BR382">
        <v>0</v>
      </c>
      <c r="BS382">
        <v>0</v>
      </c>
      <c r="BT382">
        <v>0</v>
      </c>
      <c r="BU382">
        <v>0</v>
      </c>
      <c r="BV382">
        <v>0</v>
      </c>
      <c r="BW382">
        <v>0</v>
      </c>
      <c r="CV382">
        <v>0</v>
      </c>
      <c r="CW382">
        <v>0</v>
      </c>
      <c r="CX382">
        <f>ROUND(Y382*Source!I210,9)</f>
        <v>0.32</v>
      </c>
      <c r="CY382">
        <f>AA382</f>
        <v>1017.45</v>
      </c>
      <c r="CZ382">
        <f>AE382</f>
        <v>1017.45</v>
      </c>
      <c r="DA382">
        <f>AI382</f>
        <v>1</v>
      </c>
      <c r="DB382">
        <f>ROUND(ROUND(AT382*CZ382,2),6)</f>
        <v>325.58</v>
      </c>
      <c r="DC382">
        <f>ROUND(ROUND(AT382*AG382,2),6)</f>
        <v>0</v>
      </c>
      <c r="DD382" t="s">
        <v>3</v>
      </c>
      <c r="DE382" t="s">
        <v>3</v>
      </c>
      <c r="DF382">
        <f t="shared" si="138"/>
        <v>325.58</v>
      </c>
      <c r="DG382">
        <f t="shared" si="139"/>
        <v>0</v>
      </c>
      <c r="DH382">
        <f t="shared" si="140"/>
        <v>0</v>
      </c>
      <c r="DI382">
        <f t="shared" si="141"/>
        <v>0</v>
      </c>
      <c r="DJ382">
        <f>DF382</f>
        <v>325.58</v>
      </c>
      <c r="DK382">
        <v>0</v>
      </c>
      <c r="DL382" t="s">
        <v>3</v>
      </c>
      <c r="DM382">
        <v>0</v>
      </c>
      <c r="DN382" t="s">
        <v>3</v>
      </c>
      <c r="DO382">
        <v>0</v>
      </c>
    </row>
    <row r="383" spans="1:119" x14ac:dyDescent="0.2">
      <c r="A383">
        <f>ROW(Source!A211)</f>
        <v>211</v>
      </c>
      <c r="B383">
        <v>1473083510</v>
      </c>
      <c r="C383">
        <v>1473084694</v>
      </c>
      <c r="D383">
        <v>1441819193</v>
      </c>
      <c r="E383">
        <v>15514512</v>
      </c>
      <c r="F383">
        <v>1</v>
      </c>
      <c r="G383">
        <v>15514512</v>
      </c>
      <c r="H383">
        <v>1</v>
      </c>
      <c r="I383" t="s">
        <v>457</v>
      </c>
      <c r="J383" t="s">
        <v>3</v>
      </c>
      <c r="K383" t="s">
        <v>458</v>
      </c>
      <c r="L383">
        <v>1191</v>
      </c>
      <c r="N383">
        <v>1013</v>
      </c>
      <c r="O383" t="s">
        <v>459</v>
      </c>
      <c r="P383" t="s">
        <v>459</v>
      </c>
      <c r="Q383">
        <v>1</v>
      </c>
      <c r="W383">
        <v>0</v>
      </c>
      <c r="X383">
        <v>476480486</v>
      </c>
      <c r="Y383">
        <f t="shared" ref="Y383:Y391" si="162">(AT383*4)</f>
        <v>55.08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1</v>
      </c>
      <c r="AJ383">
        <v>1</v>
      </c>
      <c r="AK383">
        <v>1</v>
      </c>
      <c r="AL383">
        <v>1</v>
      </c>
      <c r="AM383">
        <v>-2</v>
      </c>
      <c r="AN383">
        <v>0</v>
      </c>
      <c r="AO383">
        <v>1</v>
      </c>
      <c r="AP383">
        <v>1</v>
      </c>
      <c r="AQ383">
        <v>0</v>
      </c>
      <c r="AR383">
        <v>0</v>
      </c>
      <c r="AS383" t="s">
        <v>3</v>
      </c>
      <c r="AT383">
        <v>13.77</v>
      </c>
      <c r="AU383" t="s">
        <v>93</v>
      </c>
      <c r="AV383">
        <v>1</v>
      </c>
      <c r="AW383">
        <v>2</v>
      </c>
      <c r="AX383">
        <v>1473418619</v>
      </c>
      <c r="AY383">
        <v>1</v>
      </c>
      <c r="AZ383">
        <v>0</v>
      </c>
      <c r="BA383">
        <v>485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0</v>
      </c>
      <c r="BI383">
        <v>0</v>
      </c>
      <c r="BJ383">
        <v>0</v>
      </c>
      <c r="BK383">
        <v>0</v>
      </c>
      <c r="BL383">
        <v>0</v>
      </c>
      <c r="BM383">
        <v>0</v>
      </c>
      <c r="BN383">
        <v>0</v>
      </c>
      <c r="BO383">
        <v>0</v>
      </c>
      <c r="BP383">
        <v>0</v>
      </c>
      <c r="BQ383">
        <v>0</v>
      </c>
      <c r="BR383">
        <v>0</v>
      </c>
      <c r="BS383">
        <v>0</v>
      </c>
      <c r="BT383">
        <v>0</v>
      </c>
      <c r="BU383">
        <v>0</v>
      </c>
      <c r="BV383">
        <v>0</v>
      </c>
      <c r="BW383">
        <v>0</v>
      </c>
      <c r="CU383">
        <f>ROUND(AT383*Source!I211*AH383*AL383,2)</f>
        <v>0</v>
      </c>
      <c r="CV383">
        <f>ROUND(Y383*Source!I211,9)</f>
        <v>55.08</v>
      </c>
      <c r="CW383">
        <v>0</v>
      </c>
      <c r="CX383">
        <f>ROUND(Y383*Source!I211,9)</f>
        <v>55.08</v>
      </c>
      <c r="CY383">
        <f>AD383</f>
        <v>0</v>
      </c>
      <c r="CZ383">
        <f>AH383</f>
        <v>0</v>
      </c>
      <c r="DA383">
        <f>AL383</f>
        <v>1</v>
      </c>
      <c r="DB383">
        <f t="shared" ref="DB383:DB391" si="163">ROUND((ROUND(AT383*CZ383,2)*4),6)</f>
        <v>0</v>
      </c>
      <c r="DC383">
        <f t="shared" ref="DC383:DC391" si="164">ROUND((ROUND(AT383*AG383,2)*4),6)</f>
        <v>0</v>
      </c>
      <c r="DD383" t="s">
        <v>3</v>
      </c>
      <c r="DE383" t="s">
        <v>3</v>
      </c>
      <c r="DF383">
        <f t="shared" si="138"/>
        <v>0</v>
      </c>
      <c r="DG383">
        <f t="shared" si="139"/>
        <v>0</v>
      </c>
      <c r="DH383">
        <f t="shared" si="140"/>
        <v>0</v>
      </c>
      <c r="DI383">
        <f t="shared" si="141"/>
        <v>0</v>
      </c>
      <c r="DJ383">
        <f>DI383</f>
        <v>0</v>
      </c>
      <c r="DK383">
        <v>0</v>
      </c>
      <c r="DL383" t="s">
        <v>3</v>
      </c>
      <c r="DM383">
        <v>0</v>
      </c>
      <c r="DN383" t="s">
        <v>3</v>
      </c>
      <c r="DO383">
        <v>0</v>
      </c>
    </row>
    <row r="384" spans="1:119" x14ac:dyDescent="0.2">
      <c r="A384">
        <f>ROW(Source!A211)</f>
        <v>211</v>
      </c>
      <c r="B384">
        <v>1473083510</v>
      </c>
      <c r="C384">
        <v>1473084694</v>
      </c>
      <c r="D384">
        <v>1441833844</v>
      </c>
      <c r="E384">
        <v>1</v>
      </c>
      <c r="F384">
        <v>1</v>
      </c>
      <c r="G384">
        <v>15514512</v>
      </c>
      <c r="H384">
        <v>2</v>
      </c>
      <c r="I384" t="s">
        <v>533</v>
      </c>
      <c r="J384" t="s">
        <v>534</v>
      </c>
      <c r="K384" t="s">
        <v>535</v>
      </c>
      <c r="L384">
        <v>1368</v>
      </c>
      <c r="N384">
        <v>1011</v>
      </c>
      <c r="O384" t="s">
        <v>463</v>
      </c>
      <c r="P384" t="s">
        <v>463</v>
      </c>
      <c r="Q384">
        <v>1</v>
      </c>
      <c r="W384">
        <v>0</v>
      </c>
      <c r="X384">
        <v>-1091517852</v>
      </c>
      <c r="Y384">
        <f t="shared" si="162"/>
        <v>0.36</v>
      </c>
      <c r="AA384">
        <v>0</v>
      </c>
      <c r="AB384">
        <v>17.37</v>
      </c>
      <c r="AC384">
        <v>0.04</v>
      </c>
      <c r="AD384">
        <v>0</v>
      </c>
      <c r="AE384">
        <v>0</v>
      </c>
      <c r="AF384">
        <v>17.37</v>
      </c>
      <c r="AG384">
        <v>0.04</v>
      </c>
      <c r="AH384">
        <v>0</v>
      </c>
      <c r="AI384">
        <v>1</v>
      </c>
      <c r="AJ384">
        <v>1</v>
      </c>
      <c r="AK384">
        <v>1</v>
      </c>
      <c r="AL384">
        <v>1</v>
      </c>
      <c r="AM384">
        <v>-2</v>
      </c>
      <c r="AN384">
        <v>0</v>
      </c>
      <c r="AO384">
        <v>1</v>
      </c>
      <c r="AP384">
        <v>1</v>
      </c>
      <c r="AQ384">
        <v>0</v>
      </c>
      <c r="AR384">
        <v>0</v>
      </c>
      <c r="AS384" t="s">
        <v>3</v>
      </c>
      <c r="AT384">
        <v>0.09</v>
      </c>
      <c r="AU384" t="s">
        <v>93</v>
      </c>
      <c r="AV384">
        <v>0</v>
      </c>
      <c r="AW384">
        <v>2</v>
      </c>
      <c r="AX384">
        <v>1473418621</v>
      </c>
      <c r="AY384">
        <v>1</v>
      </c>
      <c r="AZ384">
        <v>0</v>
      </c>
      <c r="BA384">
        <v>486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0</v>
      </c>
      <c r="BI384">
        <v>0</v>
      </c>
      <c r="BJ384">
        <v>0</v>
      </c>
      <c r="BK384">
        <v>0</v>
      </c>
      <c r="BL384">
        <v>0</v>
      </c>
      <c r="BM384">
        <v>0</v>
      </c>
      <c r="BN384">
        <v>0</v>
      </c>
      <c r="BO384">
        <v>0</v>
      </c>
      <c r="BP384">
        <v>0</v>
      </c>
      <c r="BQ384">
        <v>0</v>
      </c>
      <c r="BR384">
        <v>0</v>
      </c>
      <c r="BS384">
        <v>0</v>
      </c>
      <c r="BT384">
        <v>0</v>
      </c>
      <c r="BU384">
        <v>0</v>
      </c>
      <c r="BV384">
        <v>0</v>
      </c>
      <c r="BW384">
        <v>0</v>
      </c>
      <c r="CV384">
        <v>0</v>
      </c>
      <c r="CW384">
        <f>ROUND(Y384*Source!I211*DO384,9)</f>
        <v>0</v>
      </c>
      <c r="CX384">
        <f>ROUND(Y384*Source!I211,9)</f>
        <v>0.36</v>
      </c>
      <c r="CY384">
        <f>AB384</f>
        <v>17.37</v>
      </c>
      <c r="CZ384">
        <f>AF384</f>
        <v>17.37</v>
      </c>
      <c r="DA384">
        <f>AJ384</f>
        <v>1</v>
      </c>
      <c r="DB384">
        <f t="shared" si="163"/>
        <v>6.24</v>
      </c>
      <c r="DC384">
        <f t="shared" si="164"/>
        <v>0</v>
      </c>
      <c r="DD384" t="s">
        <v>3</v>
      </c>
      <c r="DE384" t="s">
        <v>3</v>
      </c>
      <c r="DF384">
        <f t="shared" si="138"/>
        <v>0</v>
      </c>
      <c r="DG384">
        <f t="shared" si="139"/>
        <v>6.25</v>
      </c>
      <c r="DH384">
        <f t="shared" si="140"/>
        <v>0.01</v>
      </c>
      <c r="DI384">
        <f t="shared" si="141"/>
        <v>0</v>
      </c>
      <c r="DJ384">
        <f>DG384</f>
        <v>6.25</v>
      </c>
      <c r="DK384">
        <v>0</v>
      </c>
      <c r="DL384" t="s">
        <v>3</v>
      </c>
      <c r="DM384">
        <v>0</v>
      </c>
      <c r="DN384" t="s">
        <v>3</v>
      </c>
      <c r="DO384">
        <v>0</v>
      </c>
    </row>
    <row r="385" spans="1:119" x14ac:dyDescent="0.2">
      <c r="A385">
        <f>ROW(Source!A211)</f>
        <v>211</v>
      </c>
      <c r="B385">
        <v>1473083510</v>
      </c>
      <c r="C385">
        <v>1473084694</v>
      </c>
      <c r="D385">
        <v>1441833877</v>
      </c>
      <c r="E385">
        <v>1</v>
      </c>
      <c r="F385">
        <v>1</v>
      </c>
      <c r="G385">
        <v>15514512</v>
      </c>
      <c r="H385">
        <v>2</v>
      </c>
      <c r="I385" t="s">
        <v>536</v>
      </c>
      <c r="J385" t="s">
        <v>537</v>
      </c>
      <c r="K385" t="s">
        <v>538</v>
      </c>
      <c r="L385">
        <v>1368</v>
      </c>
      <c r="N385">
        <v>1011</v>
      </c>
      <c r="O385" t="s">
        <v>463</v>
      </c>
      <c r="P385" t="s">
        <v>463</v>
      </c>
      <c r="Q385">
        <v>1</v>
      </c>
      <c r="W385">
        <v>0</v>
      </c>
      <c r="X385">
        <v>1866108989</v>
      </c>
      <c r="Y385">
        <f t="shared" si="162"/>
        <v>0.72</v>
      </c>
      <c r="AA385">
        <v>0</v>
      </c>
      <c r="AB385">
        <v>1165.03</v>
      </c>
      <c r="AC385">
        <v>351.43</v>
      </c>
      <c r="AD385">
        <v>0</v>
      </c>
      <c r="AE385">
        <v>0</v>
      </c>
      <c r="AF385">
        <v>1165.03</v>
      </c>
      <c r="AG385">
        <v>351.43</v>
      </c>
      <c r="AH385">
        <v>0</v>
      </c>
      <c r="AI385">
        <v>1</v>
      </c>
      <c r="AJ385">
        <v>1</v>
      </c>
      <c r="AK385">
        <v>1</v>
      </c>
      <c r="AL385">
        <v>1</v>
      </c>
      <c r="AM385">
        <v>-2</v>
      </c>
      <c r="AN385">
        <v>0</v>
      </c>
      <c r="AO385">
        <v>1</v>
      </c>
      <c r="AP385">
        <v>1</v>
      </c>
      <c r="AQ385">
        <v>0</v>
      </c>
      <c r="AR385">
        <v>0</v>
      </c>
      <c r="AS385" t="s">
        <v>3</v>
      </c>
      <c r="AT385">
        <v>0.18</v>
      </c>
      <c r="AU385" t="s">
        <v>93</v>
      </c>
      <c r="AV385">
        <v>0</v>
      </c>
      <c r="AW385">
        <v>2</v>
      </c>
      <c r="AX385">
        <v>1473418622</v>
      </c>
      <c r="AY385">
        <v>1</v>
      </c>
      <c r="AZ385">
        <v>0</v>
      </c>
      <c r="BA385">
        <v>487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0</v>
      </c>
      <c r="BI385">
        <v>0</v>
      </c>
      <c r="BJ385">
        <v>0</v>
      </c>
      <c r="BK385">
        <v>0</v>
      </c>
      <c r="BL385">
        <v>0</v>
      </c>
      <c r="BM385">
        <v>0</v>
      </c>
      <c r="BN385">
        <v>0</v>
      </c>
      <c r="BO385">
        <v>0</v>
      </c>
      <c r="BP385">
        <v>0</v>
      </c>
      <c r="BQ385">
        <v>0</v>
      </c>
      <c r="BR385">
        <v>0</v>
      </c>
      <c r="BS385">
        <v>0</v>
      </c>
      <c r="BT385">
        <v>0</v>
      </c>
      <c r="BU385">
        <v>0</v>
      </c>
      <c r="BV385">
        <v>0</v>
      </c>
      <c r="BW385">
        <v>0</v>
      </c>
      <c r="CV385">
        <v>0</v>
      </c>
      <c r="CW385">
        <f>ROUND(Y385*Source!I211*DO385,9)</f>
        <v>0</v>
      </c>
      <c r="CX385">
        <f>ROUND(Y385*Source!I211,9)</f>
        <v>0.72</v>
      </c>
      <c r="CY385">
        <f>AB385</f>
        <v>1165.03</v>
      </c>
      <c r="CZ385">
        <f>AF385</f>
        <v>1165.03</v>
      </c>
      <c r="DA385">
        <f>AJ385</f>
        <v>1</v>
      </c>
      <c r="DB385">
        <f t="shared" si="163"/>
        <v>838.84</v>
      </c>
      <c r="DC385">
        <f t="shared" si="164"/>
        <v>253.04</v>
      </c>
      <c r="DD385" t="s">
        <v>3</v>
      </c>
      <c r="DE385" t="s">
        <v>3</v>
      </c>
      <c r="DF385">
        <f t="shared" ref="DF385:DF448" si="165">ROUND(ROUND(AE385,2)*CX385,2)</f>
        <v>0</v>
      </c>
      <c r="DG385">
        <f t="shared" ref="DG385:DG448" si="166">ROUND(ROUND(AF385,2)*CX385,2)</f>
        <v>838.82</v>
      </c>
      <c r="DH385">
        <f t="shared" ref="DH385:DH448" si="167">ROUND(ROUND(AG385,2)*CX385,2)</f>
        <v>253.03</v>
      </c>
      <c r="DI385">
        <f t="shared" ref="DI385:DI448" si="168">ROUND(ROUND(AH385,2)*CX385,2)</f>
        <v>0</v>
      </c>
      <c r="DJ385">
        <f>DG385</f>
        <v>838.82</v>
      </c>
      <c r="DK385">
        <v>0</v>
      </c>
      <c r="DL385" t="s">
        <v>3</v>
      </c>
      <c r="DM385">
        <v>0</v>
      </c>
      <c r="DN385" t="s">
        <v>3</v>
      </c>
      <c r="DO385">
        <v>0</v>
      </c>
    </row>
    <row r="386" spans="1:119" x14ac:dyDescent="0.2">
      <c r="A386">
        <f>ROW(Source!A211)</f>
        <v>211</v>
      </c>
      <c r="B386">
        <v>1473083510</v>
      </c>
      <c r="C386">
        <v>1473084694</v>
      </c>
      <c r="D386">
        <v>1441833954</v>
      </c>
      <c r="E386">
        <v>1</v>
      </c>
      <c r="F386">
        <v>1</v>
      </c>
      <c r="G386">
        <v>15514512</v>
      </c>
      <c r="H386">
        <v>2</v>
      </c>
      <c r="I386" t="s">
        <v>519</v>
      </c>
      <c r="J386" t="s">
        <v>520</v>
      </c>
      <c r="K386" t="s">
        <v>521</v>
      </c>
      <c r="L386">
        <v>1368</v>
      </c>
      <c r="N386">
        <v>1011</v>
      </c>
      <c r="O386" t="s">
        <v>463</v>
      </c>
      <c r="P386" t="s">
        <v>463</v>
      </c>
      <c r="Q386">
        <v>1</v>
      </c>
      <c r="W386">
        <v>0</v>
      </c>
      <c r="X386">
        <v>-1438587603</v>
      </c>
      <c r="Y386">
        <f t="shared" si="162"/>
        <v>4.12</v>
      </c>
      <c r="AA386">
        <v>0</v>
      </c>
      <c r="AB386">
        <v>59.51</v>
      </c>
      <c r="AC386">
        <v>0.82</v>
      </c>
      <c r="AD386">
        <v>0</v>
      </c>
      <c r="AE386">
        <v>0</v>
      </c>
      <c r="AF386">
        <v>59.51</v>
      </c>
      <c r="AG386">
        <v>0.82</v>
      </c>
      <c r="AH386">
        <v>0</v>
      </c>
      <c r="AI386">
        <v>1</v>
      </c>
      <c r="AJ386">
        <v>1</v>
      </c>
      <c r="AK386">
        <v>1</v>
      </c>
      <c r="AL386">
        <v>1</v>
      </c>
      <c r="AM386">
        <v>-2</v>
      </c>
      <c r="AN386">
        <v>0</v>
      </c>
      <c r="AO386">
        <v>1</v>
      </c>
      <c r="AP386">
        <v>1</v>
      </c>
      <c r="AQ386">
        <v>0</v>
      </c>
      <c r="AR386">
        <v>0</v>
      </c>
      <c r="AS386" t="s">
        <v>3</v>
      </c>
      <c r="AT386">
        <v>1.03</v>
      </c>
      <c r="AU386" t="s">
        <v>93</v>
      </c>
      <c r="AV386">
        <v>0</v>
      </c>
      <c r="AW386">
        <v>2</v>
      </c>
      <c r="AX386">
        <v>1473418623</v>
      </c>
      <c r="AY386">
        <v>1</v>
      </c>
      <c r="AZ386">
        <v>0</v>
      </c>
      <c r="BA386">
        <v>488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0</v>
      </c>
      <c r="BI386">
        <v>0</v>
      </c>
      <c r="BJ386">
        <v>0</v>
      </c>
      <c r="BK386">
        <v>0</v>
      </c>
      <c r="BL386">
        <v>0</v>
      </c>
      <c r="BM386">
        <v>0</v>
      </c>
      <c r="BN386">
        <v>0</v>
      </c>
      <c r="BO386">
        <v>0</v>
      </c>
      <c r="BP386">
        <v>0</v>
      </c>
      <c r="BQ386">
        <v>0</v>
      </c>
      <c r="BR386">
        <v>0</v>
      </c>
      <c r="BS386">
        <v>0</v>
      </c>
      <c r="BT386">
        <v>0</v>
      </c>
      <c r="BU386">
        <v>0</v>
      </c>
      <c r="BV386">
        <v>0</v>
      </c>
      <c r="BW386">
        <v>0</v>
      </c>
      <c r="CV386">
        <v>0</v>
      </c>
      <c r="CW386">
        <f>ROUND(Y386*Source!I211*DO386,9)</f>
        <v>0</v>
      </c>
      <c r="CX386">
        <f>ROUND(Y386*Source!I211,9)</f>
        <v>4.12</v>
      </c>
      <c r="CY386">
        <f>AB386</f>
        <v>59.51</v>
      </c>
      <c r="CZ386">
        <f>AF386</f>
        <v>59.51</v>
      </c>
      <c r="DA386">
        <f>AJ386</f>
        <v>1</v>
      </c>
      <c r="DB386">
        <f t="shared" si="163"/>
        <v>245.2</v>
      </c>
      <c r="DC386">
        <f t="shared" si="164"/>
        <v>3.36</v>
      </c>
      <c r="DD386" t="s">
        <v>3</v>
      </c>
      <c r="DE386" t="s">
        <v>3</v>
      </c>
      <c r="DF386">
        <f t="shared" si="165"/>
        <v>0</v>
      </c>
      <c r="DG386">
        <f t="shared" si="166"/>
        <v>245.18</v>
      </c>
      <c r="DH386">
        <f t="shared" si="167"/>
        <v>3.38</v>
      </c>
      <c r="DI386">
        <f t="shared" si="168"/>
        <v>0</v>
      </c>
      <c r="DJ386">
        <f>DG386</f>
        <v>245.18</v>
      </c>
      <c r="DK386">
        <v>0</v>
      </c>
      <c r="DL386" t="s">
        <v>3</v>
      </c>
      <c r="DM386">
        <v>0</v>
      </c>
      <c r="DN386" t="s">
        <v>3</v>
      </c>
      <c r="DO386">
        <v>0</v>
      </c>
    </row>
    <row r="387" spans="1:119" x14ac:dyDescent="0.2">
      <c r="A387">
        <f>ROW(Source!A211)</f>
        <v>211</v>
      </c>
      <c r="B387">
        <v>1473083510</v>
      </c>
      <c r="C387">
        <v>1473084694</v>
      </c>
      <c r="D387">
        <v>1441834139</v>
      </c>
      <c r="E387">
        <v>1</v>
      </c>
      <c r="F387">
        <v>1</v>
      </c>
      <c r="G387">
        <v>15514512</v>
      </c>
      <c r="H387">
        <v>2</v>
      </c>
      <c r="I387" t="s">
        <v>539</v>
      </c>
      <c r="J387" t="s">
        <v>540</v>
      </c>
      <c r="K387" t="s">
        <v>541</v>
      </c>
      <c r="L387">
        <v>1368</v>
      </c>
      <c r="N387">
        <v>1011</v>
      </c>
      <c r="O387" t="s">
        <v>463</v>
      </c>
      <c r="P387" t="s">
        <v>463</v>
      </c>
      <c r="Q387">
        <v>1</v>
      </c>
      <c r="W387">
        <v>0</v>
      </c>
      <c r="X387">
        <v>8340984</v>
      </c>
      <c r="Y387">
        <f t="shared" si="162"/>
        <v>1</v>
      </c>
      <c r="AA387">
        <v>0</v>
      </c>
      <c r="AB387">
        <v>8.82</v>
      </c>
      <c r="AC387">
        <v>0.11</v>
      </c>
      <c r="AD387">
        <v>0</v>
      </c>
      <c r="AE387">
        <v>0</v>
      </c>
      <c r="AF387">
        <v>8.82</v>
      </c>
      <c r="AG387">
        <v>0.11</v>
      </c>
      <c r="AH387">
        <v>0</v>
      </c>
      <c r="AI387">
        <v>1</v>
      </c>
      <c r="AJ387">
        <v>1</v>
      </c>
      <c r="AK387">
        <v>1</v>
      </c>
      <c r="AL387">
        <v>1</v>
      </c>
      <c r="AM387">
        <v>-2</v>
      </c>
      <c r="AN387">
        <v>0</v>
      </c>
      <c r="AO387">
        <v>1</v>
      </c>
      <c r="AP387">
        <v>1</v>
      </c>
      <c r="AQ387">
        <v>0</v>
      </c>
      <c r="AR387">
        <v>0</v>
      </c>
      <c r="AS387" t="s">
        <v>3</v>
      </c>
      <c r="AT387">
        <v>0.25</v>
      </c>
      <c r="AU387" t="s">
        <v>93</v>
      </c>
      <c r="AV387">
        <v>0</v>
      </c>
      <c r="AW387">
        <v>2</v>
      </c>
      <c r="AX387">
        <v>1473418624</v>
      </c>
      <c r="AY387">
        <v>1</v>
      </c>
      <c r="AZ387">
        <v>0</v>
      </c>
      <c r="BA387">
        <v>489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0</v>
      </c>
      <c r="BI387">
        <v>0</v>
      </c>
      <c r="BJ387">
        <v>0</v>
      </c>
      <c r="BK387">
        <v>0</v>
      </c>
      <c r="BL387">
        <v>0</v>
      </c>
      <c r="BM387">
        <v>0</v>
      </c>
      <c r="BN387">
        <v>0</v>
      </c>
      <c r="BO387">
        <v>0</v>
      </c>
      <c r="BP387">
        <v>0</v>
      </c>
      <c r="BQ387">
        <v>0</v>
      </c>
      <c r="BR387">
        <v>0</v>
      </c>
      <c r="BS387">
        <v>0</v>
      </c>
      <c r="BT387">
        <v>0</v>
      </c>
      <c r="BU387">
        <v>0</v>
      </c>
      <c r="BV387">
        <v>0</v>
      </c>
      <c r="BW387">
        <v>0</v>
      </c>
      <c r="CV387">
        <v>0</v>
      </c>
      <c r="CW387">
        <f>ROUND(Y387*Source!I211*DO387,9)</f>
        <v>0</v>
      </c>
      <c r="CX387">
        <f>ROUND(Y387*Source!I211,9)</f>
        <v>1</v>
      </c>
      <c r="CY387">
        <f>AB387</f>
        <v>8.82</v>
      </c>
      <c r="CZ387">
        <f>AF387</f>
        <v>8.82</v>
      </c>
      <c r="DA387">
        <f>AJ387</f>
        <v>1</v>
      </c>
      <c r="DB387">
        <f t="shared" si="163"/>
        <v>8.84</v>
      </c>
      <c r="DC387">
        <f t="shared" si="164"/>
        <v>0.12</v>
      </c>
      <c r="DD387" t="s">
        <v>3</v>
      </c>
      <c r="DE387" t="s">
        <v>3</v>
      </c>
      <c r="DF387">
        <f t="shared" si="165"/>
        <v>0</v>
      </c>
      <c r="DG387">
        <f t="shared" si="166"/>
        <v>8.82</v>
      </c>
      <c r="DH387">
        <f t="shared" si="167"/>
        <v>0.11</v>
      </c>
      <c r="DI387">
        <f t="shared" si="168"/>
        <v>0</v>
      </c>
      <c r="DJ387">
        <f>DG387</f>
        <v>8.82</v>
      </c>
      <c r="DK387">
        <v>0</v>
      </c>
      <c r="DL387" t="s">
        <v>3</v>
      </c>
      <c r="DM387">
        <v>0</v>
      </c>
      <c r="DN387" t="s">
        <v>3</v>
      </c>
      <c r="DO387">
        <v>0</v>
      </c>
    </row>
    <row r="388" spans="1:119" x14ac:dyDescent="0.2">
      <c r="A388">
        <f>ROW(Source!A211)</f>
        <v>211</v>
      </c>
      <c r="B388">
        <v>1473083510</v>
      </c>
      <c r="C388">
        <v>1473084694</v>
      </c>
      <c r="D388">
        <v>1441834258</v>
      </c>
      <c r="E388">
        <v>1</v>
      </c>
      <c r="F388">
        <v>1</v>
      </c>
      <c r="G388">
        <v>15514512</v>
      </c>
      <c r="H388">
        <v>2</v>
      </c>
      <c r="I388" t="s">
        <v>460</v>
      </c>
      <c r="J388" t="s">
        <v>461</v>
      </c>
      <c r="K388" t="s">
        <v>462</v>
      </c>
      <c r="L388">
        <v>1368</v>
      </c>
      <c r="N388">
        <v>1011</v>
      </c>
      <c r="O388" t="s">
        <v>463</v>
      </c>
      <c r="P388" t="s">
        <v>463</v>
      </c>
      <c r="Q388">
        <v>1</v>
      </c>
      <c r="W388">
        <v>0</v>
      </c>
      <c r="X388">
        <v>1077756263</v>
      </c>
      <c r="Y388">
        <f t="shared" si="162"/>
        <v>13.76</v>
      </c>
      <c r="AA388">
        <v>0</v>
      </c>
      <c r="AB388">
        <v>1303.01</v>
      </c>
      <c r="AC388">
        <v>826.2</v>
      </c>
      <c r="AD388">
        <v>0</v>
      </c>
      <c r="AE388">
        <v>0</v>
      </c>
      <c r="AF388">
        <v>1303.01</v>
      </c>
      <c r="AG388">
        <v>826.2</v>
      </c>
      <c r="AH388">
        <v>0</v>
      </c>
      <c r="AI388">
        <v>1</v>
      </c>
      <c r="AJ388">
        <v>1</v>
      </c>
      <c r="AK388">
        <v>1</v>
      </c>
      <c r="AL388">
        <v>1</v>
      </c>
      <c r="AM388">
        <v>-2</v>
      </c>
      <c r="AN388">
        <v>0</v>
      </c>
      <c r="AO388">
        <v>1</v>
      </c>
      <c r="AP388">
        <v>1</v>
      </c>
      <c r="AQ388">
        <v>0</v>
      </c>
      <c r="AR388">
        <v>0</v>
      </c>
      <c r="AS388" t="s">
        <v>3</v>
      </c>
      <c r="AT388">
        <v>3.44</v>
      </c>
      <c r="AU388" t="s">
        <v>93</v>
      </c>
      <c r="AV388">
        <v>0</v>
      </c>
      <c r="AW388">
        <v>2</v>
      </c>
      <c r="AX388">
        <v>1473418625</v>
      </c>
      <c r="AY388">
        <v>1</v>
      </c>
      <c r="AZ388">
        <v>0</v>
      </c>
      <c r="BA388">
        <v>490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0</v>
      </c>
      <c r="BI388">
        <v>0</v>
      </c>
      <c r="BJ388">
        <v>0</v>
      </c>
      <c r="BK388">
        <v>0</v>
      </c>
      <c r="BL388">
        <v>0</v>
      </c>
      <c r="BM388">
        <v>0</v>
      </c>
      <c r="BN388">
        <v>0</v>
      </c>
      <c r="BO388">
        <v>0</v>
      </c>
      <c r="BP388">
        <v>0</v>
      </c>
      <c r="BQ388">
        <v>0</v>
      </c>
      <c r="BR388">
        <v>0</v>
      </c>
      <c r="BS388">
        <v>0</v>
      </c>
      <c r="BT388">
        <v>0</v>
      </c>
      <c r="BU388">
        <v>0</v>
      </c>
      <c r="BV388">
        <v>0</v>
      </c>
      <c r="BW388">
        <v>0</v>
      </c>
      <c r="CV388">
        <v>0</v>
      </c>
      <c r="CW388">
        <f>ROUND(Y388*Source!I211*DO388,9)</f>
        <v>0</v>
      </c>
      <c r="CX388">
        <f>ROUND(Y388*Source!I211,9)</f>
        <v>13.76</v>
      </c>
      <c r="CY388">
        <f>AB388</f>
        <v>1303.01</v>
      </c>
      <c r="CZ388">
        <f>AF388</f>
        <v>1303.01</v>
      </c>
      <c r="DA388">
        <f>AJ388</f>
        <v>1</v>
      </c>
      <c r="DB388">
        <f t="shared" si="163"/>
        <v>17929.400000000001</v>
      </c>
      <c r="DC388">
        <f t="shared" si="164"/>
        <v>11368.52</v>
      </c>
      <c r="DD388" t="s">
        <v>3</v>
      </c>
      <c r="DE388" t="s">
        <v>3</v>
      </c>
      <c r="DF388">
        <f t="shared" si="165"/>
        <v>0</v>
      </c>
      <c r="DG388">
        <f t="shared" si="166"/>
        <v>17929.419999999998</v>
      </c>
      <c r="DH388">
        <f t="shared" si="167"/>
        <v>11368.51</v>
      </c>
      <c r="DI388">
        <f t="shared" si="168"/>
        <v>0</v>
      </c>
      <c r="DJ388">
        <f>DG388</f>
        <v>17929.419999999998</v>
      </c>
      <c r="DK388">
        <v>0</v>
      </c>
      <c r="DL388" t="s">
        <v>3</v>
      </c>
      <c r="DM388">
        <v>0</v>
      </c>
      <c r="DN388" t="s">
        <v>3</v>
      </c>
      <c r="DO388">
        <v>0</v>
      </c>
    </row>
    <row r="389" spans="1:119" x14ac:dyDescent="0.2">
      <c r="A389">
        <f>ROW(Source!A211)</f>
        <v>211</v>
      </c>
      <c r="B389">
        <v>1473083510</v>
      </c>
      <c r="C389">
        <v>1473084694</v>
      </c>
      <c r="D389">
        <v>1441836235</v>
      </c>
      <c r="E389">
        <v>1</v>
      </c>
      <c r="F389">
        <v>1</v>
      </c>
      <c r="G389">
        <v>15514512</v>
      </c>
      <c r="H389">
        <v>3</v>
      </c>
      <c r="I389" t="s">
        <v>464</v>
      </c>
      <c r="J389" t="s">
        <v>465</v>
      </c>
      <c r="K389" t="s">
        <v>466</v>
      </c>
      <c r="L389">
        <v>1346</v>
      </c>
      <c r="N389">
        <v>1009</v>
      </c>
      <c r="O389" t="s">
        <v>467</v>
      </c>
      <c r="P389" t="s">
        <v>467</v>
      </c>
      <c r="Q389">
        <v>1</v>
      </c>
      <c r="W389">
        <v>0</v>
      </c>
      <c r="X389">
        <v>-1595335418</v>
      </c>
      <c r="Y389">
        <f t="shared" si="162"/>
        <v>0.72</v>
      </c>
      <c r="AA389">
        <v>31.49</v>
      </c>
      <c r="AB389">
        <v>0</v>
      </c>
      <c r="AC389">
        <v>0</v>
      </c>
      <c r="AD389">
        <v>0</v>
      </c>
      <c r="AE389">
        <v>31.49</v>
      </c>
      <c r="AF389">
        <v>0</v>
      </c>
      <c r="AG389">
        <v>0</v>
      </c>
      <c r="AH389">
        <v>0</v>
      </c>
      <c r="AI389">
        <v>1</v>
      </c>
      <c r="AJ389">
        <v>1</v>
      </c>
      <c r="AK389">
        <v>1</v>
      </c>
      <c r="AL389">
        <v>1</v>
      </c>
      <c r="AM389">
        <v>-2</v>
      </c>
      <c r="AN389">
        <v>0</v>
      </c>
      <c r="AO389">
        <v>1</v>
      </c>
      <c r="AP389">
        <v>1</v>
      </c>
      <c r="AQ389">
        <v>0</v>
      </c>
      <c r="AR389">
        <v>0</v>
      </c>
      <c r="AS389" t="s">
        <v>3</v>
      </c>
      <c r="AT389">
        <v>0.18</v>
      </c>
      <c r="AU389" t="s">
        <v>93</v>
      </c>
      <c r="AV389">
        <v>0</v>
      </c>
      <c r="AW389">
        <v>2</v>
      </c>
      <c r="AX389">
        <v>1473418626</v>
      </c>
      <c r="AY389">
        <v>1</v>
      </c>
      <c r="AZ389">
        <v>0</v>
      </c>
      <c r="BA389">
        <v>491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0</v>
      </c>
      <c r="BI389">
        <v>0</v>
      </c>
      <c r="BJ389">
        <v>0</v>
      </c>
      <c r="BK389">
        <v>0</v>
      </c>
      <c r="BL389">
        <v>0</v>
      </c>
      <c r="BM389">
        <v>0</v>
      </c>
      <c r="BN389">
        <v>0</v>
      </c>
      <c r="BO389">
        <v>0</v>
      </c>
      <c r="BP389">
        <v>0</v>
      </c>
      <c r="BQ389">
        <v>0</v>
      </c>
      <c r="BR389">
        <v>0</v>
      </c>
      <c r="BS389">
        <v>0</v>
      </c>
      <c r="BT389">
        <v>0</v>
      </c>
      <c r="BU389">
        <v>0</v>
      </c>
      <c r="BV389">
        <v>0</v>
      </c>
      <c r="BW389">
        <v>0</v>
      </c>
      <c r="CV389">
        <v>0</v>
      </c>
      <c r="CW389">
        <v>0</v>
      </c>
      <c r="CX389">
        <f>ROUND(Y389*Source!I211,9)</f>
        <v>0.72</v>
      </c>
      <c r="CY389">
        <f>AA389</f>
        <v>31.49</v>
      </c>
      <c r="CZ389">
        <f>AE389</f>
        <v>31.49</v>
      </c>
      <c r="DA389">
        <f>AI389</f>
        <v>1</v>
      </c>
      <c r="DB389">
        <f t="shared" si="163"/>
        <v>22.68</v>
      </c>
      <c r="DC389">
        <f t="shared" si="164"/>
        <v>0</v>
      </c>
      <c r="DD389" t="s">
        <v>3</v>
      </c>
      <c r="DE389" t="s">
        <v>3</v>
      </c>
      <c r="DF389">
        <f t="shared" si="165"/>
        <v>22.67</v>
      </c>
      <c r="DG389">
        <f t="shared" si="166"/>
        <v>0</v>
      </c>
      <c r="DH389">
        <f t="shared" si="167"/>
        <v>0</v>
      </c>
      <c r="DI389">
        <f t="shared" si="168"/>
        <v>0</v>
      </c>
      <c r="DJ389">
        <f>DF389</f>
        <v>22.67</v>
      </c>
      <c r="DK389">
        <v>0</v>
      </c>
      <c r="DL389" t="s">
        <v>3</v>
      </c>
      <c r="DM389">
        <v>0</v>
      </c>
      <c r="DN389" t="s">
        <v>3</v>
      </c>
      <c r="DO389">
        <v>0</v>
      </c>
    </row>
    <row r="390" spans="1:119" x14ac:dyDescent="0.2">
      <c r="A390">
        <f>ROW(Source!A211)</f>
        <v>211</v>
      </c>
      <c r="B390">
        <v>1473083510</v>
      </c>
      <c r="C390">
        <v>1473084694</v>
      </c>
      <c r="D390">
        <v>1441836393</v>
      </c>
      <c r="E390">
        <v>1</v>
      </c>
      <c r="F390">
        <v>1</v>
      </c>
      <c r="G390">
        <v>15514512</v>
      </c>
      <c r="H390">
        <v>3</v>
      </c>
      <c r="I390" t="s">
        <v>542</v>
      </c>
      <c r="J390" t="s">
        <v>543</v>
      </c>
      <c r="K390" t="s">
        <v>544</v>
      </c>
      <c r="L390">
        <v>1296</v>
      </c>
      <c r="N390">
        <v>1002</v>
      </c>
      <c r="O390" t="s">
        <v>545</v>
      </c>
      <c r="P390" t="s">
        <v>545</v>
      </c>
      <c r="Q390">
        <v>1</v>
      </c>
      <c r="W390">
        <v>0</v>
      </c>
      <c r="X390">
        <v>-57204603</v>
      </c>
      <c r="Y390">
        <f t="shared" si="162"/>
        <v>9.5999999999999992E-3</v>
      </c>
      <c r="AA390">
        <v>4241.6400000000003</v>
      </c>
      <c r="AB390">
        <v>0</v>
      </c>
      <c r="AC390">
        <v>0</v>
      </c>
      <c r="AD390">
        <v>0</v>
      </c>
      <c r="AE390">
        <v>4241.6400000000003</v>
      </c>
      <c r="AF390">
        <v>0</v>
      </c>
      <c r="AG390">
        <v>0</v>
      </c>
      <c r="AH390">
        <v>0</v>
      </c>
      <c r="AI390">
        <v>1</v>
      </c>
      <c r="AJ390">
        <v>1</v>
      </c>
      <c r="AK390">
        <v>1</v>
      </c>
      <c r="AL390">
        <v>1</v>
      </c>
      <c r="AM390">
        <v>-2</v>
      </c>
      <c r="AN390">
        <v>0</v>
      </c>
      <c r="AO390">
        <v>1</v>
      </c>
      <c r="AP390">
        <v>1</v>
      </c>
      <c r="AQ390">
        <v>0</v>
      </c>
      <c r="AR390">
        <v>0</v>
      </c>
      <c r="AS390" t="s">
        <v>3</v>
      </c>
      <c r="AT390">
        <v>2.3999999999999998E-3</v>
      </c>
      <c r="AU390" t="s">
        <v>93</v>
      </c>
      <c r="AV390">
        <v>0</v>
      </c>
      <c r="AW390">
        <v>2</v>
      </c>
      <c r="AX390">
        <v>1473418627</v>
      </c>
      <c r="AY390">
        <v>1</v>
      </c>
      <c r="AZ390">
        <v>0</v>
      </c>
      <c r="BA390">
        <v>492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0</v>
      </c>
      <c r="BI390">
        <v>0</v>
      </c>
      <c r="BJ390">
        <v>0</v>
      </c>
      <c r="BK390">
        <v>0</v>
      </c>
      <c r="BL390">
        <v>0</v>
      </c>
      <c r="BM390">
        <v>0</v>
      </c>
      <c r="BN390">
        <v>0</v>
      </c>
      <c r="BO390">
        <v>0</v>
      </c>
      <c r="BP390">
        <v>0</v>
      </c>
      <c r="BQ390">
        <v>0</v>
      </c>
      <c r="BR390">
        <v>0</v>
      </c>
      <c r="BS390">
        <v>0</v>
      </c>
      <c r="BT390">
        <v>0</v>
      </c>
      <c r="BU390">
        <v>0</v>
      </c>
      <c r="BV390">
        <v>0</v>
      </c>
      <c r="BW390">
        <v>0</v>
      </c>
      <c r="CV390">
        <v>0</v>
      </c>
      <c r="CW390">
        <v>0</v>
      </c>
      <c r="CX390">
        <f>ROUND(Y390*Source!I211,9)</f>
        <v>9.5999999999999992E-3</v>
      </c>
      <c r="CY390">
        <f>AA390</f>
        <v>4241.6400000000003</v>
      </c>
      <c r="CZ390">
        <f>AE390</f>
        <v>4241.6400000000003</v>
      </c>
      <c r="DA390">
        <f>AI390</f>
        <v>1</v>
      </c>
      <c r="DB390">
        <f t="shared" si="163"/>
        <v>40.72</v>
      </c>
      <c r="DC390">
        <f t="shared" si="164"/>
        <v>0</v>
      </c>
      <c r="DD390" t="s">
        <v>3</v>
      </c>
      <c r="DE390" t="s">
        <v>3</v>
      </c>
      <c r="DF390">
        <f t="shared" si="165"/>
        <v>40.72</v>
      </c>
      <c r="DG390">
        <f t="shared" si="166"/>
        <v>0</v>
      </c>
      <c r="DH390">
        <f t="shared" si="167"/>
        <v>0</v>
      </c>
      <c r="DI390">
        <f t="shared" si="168"/>
        <v>0</v>
      </c>
      <c r="DJ390">
        <f>DF390</f>
        <v>40.72</v>
      </c>
      <c r="DK390">
        <v>0</v>
      </c>
      <c r="DL390" t="s">
        <v>3</v>
      </c>
      <c r="DM390">
        <v>0</v>
      </c>
      <c r="DN390" t="s">
        <v>3</v>
      </c>
      <c r="DO390">
        <v>0</v>
      </c>
    </row>
    <row r="391" spans="1:119" x14ac:dyDescent="0.2">
      <c r="A391">
        <f>ROW(Source!A211)</f>
        <v>211</v>
      </c>
      <c r="B391">
        <v>1473083510</v>
      </c>
      <c r="C391">
        <v>1473084694</v>
      </c>
      <c r="D391">
        <v>1441836514</v>
      </c>
      <c r="E391">
        <v>1</v>
      </c>
      <c r="F391">
        <v>1</v>
      </c>
      <c r="G391">
        <v>15514512</v>
      </c>
      <c r="H391">
        <v>3</v>
      </c>
      <c r="I391" t="s">
        <v>103</v>
      </c>
      <c r="J391" t="s">
        <v>106</v>
      </c>
      <c r="K391" t="s">
        <v>104</v>
      </c>
      <c r="L391">
        <v>1339</v>
      </c>
      <c r="N391">
        <v>1007</v>
      </c>
      <c r="O391" t="s">
        <v>105</v>
      </c>
      <c r="P391" t="s">
        <v>105</v>
      </c>
      <c r="Q391">
        <v>1</v>
      </c>
      <c r="W391">
        <v>0</v>
      </c>
      <c r="X391">
        <v>2112060389</v>
      </c>
      <c r="Y391">
        <f t="shared" si="162"/>
        <v>9.5999999999999992E-3</v>
      </c>
      <c r="AA391">
        <v>54.81</v>
      </c>
      <c r="AB391">
        <v>0</v>
      </c>
      <c r="AC391">
        <v>0</v>
      </c>
      <c r="AD391">
        <v>0</v>
      </c>
      <c r="AE391">
        <v>54.81</v>
      </c>
      <c r="AF391">
        <v>0</v>
      </c>
      <c r="AG391">
        <v>0</v>
      </c>
      <c r="AH391">
        <v>0</v>
      </c>
      <c r="AI391">
        <v>1</v>
      </c>
      <c r="AJ391">
        <v>1</v>
      </c>
      <c r="AK391">
        <v>1</v>
      </c>
      <c r="AL391">
        <v>1</v>
      </c>
      <c r="AM391">
        <v>-2</v>
      </c>
      <c r="AN391">
        <v>0</v>
      </c>
      <c r="AO391">
        <v>1</v>
      </c>
      <c r="AP391">
        <v>1</v>
      </c>
      <c r="AQ391">
        <v>0</v>
      </c>
      <c r="AR391">
        <v>0</v>
      </c>
      <c r="AS391" t="s">
        <v>3</v>
      </c>
      <c r="AT391">
        <v>2.3999999999999998E-3</v>
      </c>
      <c r="AU391" t="s">
        <v>93</v>
      </c>
      <c r="AV391">
        <v>0</v>
      </c>
      <c r="AW391">
        <v>2</v>
      </c>
      <c r="AX391">
        <v>1473418631</v>
      </c>
      <c r="AY391">
        <v>1</v>
      </c>
      <c r="AZ391">
        <v>0</v>
      </c>
      <c r="BA391">
        <v>493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0</v>
      </c>
      <c r="BI391">
        <v>0</v>
      </c>
      <c r="BJ391">
        <v>0</v>
      </c>
      <c r="BK391">
        <v>0</v>
      </c>
      <c r="BL391">
        <v>0</v>
      </c>
      <c r="BM391">
        <v>0</v>
      </c>
      <c r="BN391">
        <v>0</v>
      </c>
      <c r="BO391">
        <v>0</v>
      </c>
      <c r="BP391">
        <v>0</v>
      </c>
      <c r="BQ391">
        <v>0</v>
      </c>
      <c r="BR391">
        <v>0</v>
      </c>
      <c r="BS391">
        <v>0</v>
      </c>
      <c r="BT391">
        <v>0</v>
      </c>
      <c r="BU391">
        <v>0</v>
      </c>
      <c r="BV391">
        <v>0</v>
      </c>
      <c r="BW391">
        <v>0</v>
      </c>
      <c r="CV391">
        <v>0</v>
      </c>
      <c r="CW391">
        <v>0</v>
      </c>
      <c r="CX391">
        <f>ROUND(Y391*Source!I211,9)</f>
        <v>9.5999999999999992E-3</v>
      </c>
      <c r="CY391">
        <f>AA391</f>
        <v>54.81</v>
      </c>
      <c r="CZ391">
        <f>AE391</f>
        <v>54.81</v>
      </c>
      <c r="DA391">
        <f>AI391</f>
        <v>1</v>
      </c>
      <c r="DB391">
        <f t="shared" si="163"/>
        <v>0.52</v>
      </c>
      <c r="DC391">
        <f t="shared" si="164"/>
        <v>0</v>
      </c>
      <c r="DD391" t="s">
        <v>3</v>
      </c>
      <c r="DE391" t="s">
        <v>3</v>
      </c>
      <c r="DF391">
        <f t="shared" si="165"/>
        <v>0.53</v>
      </c>
      <c r="DG391">
        <f t="shared" si="166"/>
        <v>0</v>
      </c>
      <c r="DH391">
        <f t="shared" si="167"/>
        <v>0</v>
      </c>
      <c r="DI391">
        <f t="shared" si="168"/>
        <v>0</v>
      </c>
      <c r="DJ391">
        <f>DF391</f>
        <v>0.53</v>
      </c>
      <c r="DK391">
        <v>0</v>
      </c>
      <c r="DL391" t="s">
        <v>3</v>
      </c>
      <c r="DM391">
        <v>0</v>
      </c>
      <c r="DN391" t="s">
        <v>3</v>
      </c>
      <c r="DO391">
        <v>0</v>
      </c>
    </row>
    <row r="392" spans="1:119" x14ac:dyDescent="0.2">
      <c r="A392">
        <f>ROW(Source!A215)</f>
        <v>215</v>
      </c>
      <c r="B392">
        <v>1473083510</v>
      </c>
      <c r="C392">
        <v>1473084721</v>
      </c>
      <c r="D392">
        <v>1441819193</v>
      </c>
      <c r="E392">
        <v>15514512</v>
      </c>
      <c r="F392">
        <v>1</v>
      </c>
      <c r="G392">
        <v>15514512</v>
      </c>
      <c r="H392">
        <v>1</v>
      </c>
      <c r="I392" t="s">
        <v>457</v>
      </c>
      <c r="J392" t="s">
        <v>3</v>
      </c>
      <c r="K392" t="s">
        <v>458</v>
      </c>
      <c r="L392">
        <v>1191</v>
      </c>
      <c r="N392">
        <v>1013</v>
      </c>
      <c r="O392" t="s">
        <v>459</v>
      </c>
      <c r="P392" t="s">
        <v>459</v>
      </c>
      <c r="Q392">
        <v>1</v>
      </c>
      <c r="W392">
        <v>0</v>
      </c>
      <c r="X392">
        <v>476480486</v>
      </c>
      <c r="Y392">
        <f t="shared" ref="Y392:Y437" si="169">AT392</f>
        <v>84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1</v>
      </c>
      <c r="AJ392">
        <v>1</v>
      </c>
      <c r="AK392">
        <v>1</v>
      </c>
      <c r="AL392">
        <v>1</v>
      </c>
      <c r="AM392">
        <v>-2</v>
      </c>
      <c r="AN392">
        <v>0</v>
      </c>
      <c r="AO392">
        <v>1</v>
      </c>
      <c r="AP392">
        <v>1</v>
      </c>
      <c r="AQ392">
        <v>0</v>
      </c>
      <c r="AR392">
        <v>0</v>
      </c>
      <c r="AS392" t="s">
        <v>3</v>
      </c>
      <c r="AT392">
        <v>84</v>
      </c>
      <c r="AU392" t="s">
        <v>3</v>
      </c>
      <c r="AV392">
        <v>1</v>
      </c>
      <c r="AW392">
        <v>2</v>
      </c>
      <c r="AX392">
        <v>1473419436</v>
      </c>
      <c r="AY392">
        <v>1</v>
      </c>
      <c r="AZ392">
        <v>0</v>
      </c>
      <c r="BA392">
        <v>499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0</v>
      </c>
      <c r="BI392">
        <v>0</v>
      </c>
      <c r="BJ392">
        <v>0</v>
      </c>
      <c r="BK392">
        <v>0</v>
      </c>
      <c r="BL392">
        <v>0</v>
      </c>
      <c r="BM392">
        <v>0</v>
      </c>
      <c r="BN392">
        <v>0</v>
      </c>
      <c r="BO392">
        <v>0</v>
      </c>
      <c r="BP392">
        <v>0</v>
      </c>
      <c r="BQ392">
        <v>0</v>
      </c>
      <c r="BR392">
        <v>0</v>
      </c>
      <c r="BS392">
        <v>0</v>
      </c>
      <c r="BT392">
        <v>0</v>
      </c>
      <c r="BU392">
        <v>0</v>
      </c>
      <c r="BV392">
        <v>0</v>
      </c>
      <c r="BW392">
        <v>0</v>
      </c>
      <c r="CU392">
        <f>ROUND(AT392*Source!I215*AH392*AL392,2)</f>
        <v>0</v>
      </c>
      <c r="CV392">
        <f>ROUND(Y392*Source!I215,9)</f>
        <v>84</v>
      </c>
      <c r="CW392">
        <v>0</v>
      </c>
      <c r="CX392">
        <f>ROUND(Y392*Source!I215,9)</f>
        <v>84</v>
      </c>
      <c r="CY392">
        <f>AD392</f>
        <v>0</v>
      </c>
      <c r="CZ392">
        <f>AH392</f>
        <v>0</v>
      </c>
      <c r="DA392">
        <f>AL392</f>
        <v>1</v>
      </c>
      <c r="DB392">
        <f t="shared" ref="DB392:DB437" si="170">ROUND(ROUND(AT392*CZ392,2),6)</f>
        <v>0</v>
      </c>
      <c r="DC392">
        <f t="shared" ref="DC392:DC437" si="171">ROUND(ROUND(AT392*AG392,2),6)</f>
        <v>0</v>
      </c>
      <c r="DD392" t="s">
        <v>3</v>
      </c>
      <c r="DE392" t="s">
        <v>3</v>
      </c>
      <c r="DF392">
        <f t="shared" si="165"/>
        <v>0</v>
      </c>
      <c r="DG392">
        <f t="shared" si="166"/>
        <v>0</v>
      </c>
      <c r="DH392">
        <f t="shared" si="167"/>
        <v>0</v>
      </c>
      <c r="DI392">
        <f t="shared" si="168"/>
        <v>0</v>
      </c>
      <c r="DJ392">
        <f>DI392</f>
        <v>0</v>
      </c>
      <c r="DK392">
        <v>0</v>
      </c>
      <c r="DL392" t="s">
        <v>3</v>
      </c>
      <c r="DM392">
        <v>0</v>
      </c>
      <c r="DN392" t="s">
        <v>3</v>
      </c>
      <c r="DO392">
        <v>0</v>
      </c>
    </row>
    <row r="393" spans="1:119" x14ac:dyDescent="0.2">
      <c r="A393">
        <f>ROW(Source!A215)</f>
        <v>215</v>
      </c>
      <c r="B393">
        <v>1473083510</v>
      </c>
      <c r="C393">
        <v>1473084721</v>
      </c>
      <c r="D393">
        <v>1441835475</v>
      </c>
      <c r="E393">
        <v>1</v>
      </c>
      <c r="F393">
        <v>1</v>
      </c>
      <c r="G393">
        <v>15514512</v>
      </c>
      <c r="H393">
        <v>3</v>
      </c>
      <c r="I393" t="s">
        <v>482</v>
      </c>
      <c r="J393" t="s">
        <v>483</v>
      </c>
      <c r="K393" t="s">
        <v>484</v>
      </c>
      <c r="L393">
        <v>1348</v>
      </c>
      <c r="N393">
        <v>1009</v>
      </c>
      <c r="O393" t="s">
        <v>485</v>
      </c>
      <c r="P393" t="s">
        <v>485</v>
      </c>
      <c r="Q393">
        <v>1000</v>
      </c>
      <c r="W393">
        <v>0</v>
      </c>
      <c r="X393">
        <v>438248051</v>
      </c>
      <c r="Y393">
        <f t="shared" si="169"/>
        <v>8.0000000000000004E-4</v>
      </c>
      <c r="AA393">
        <v>155908.07999999999</v>
      </c>
      <c r="AB393">
        <v>0</v>
      </c>
      <c r="AC393">
        <v>0</v>
      </c>
      <c r="AD393">
        <v>0</v>
      </c>
      <c r="AE393">
        <v>155908.07999999999</v>
      </c>
      <c r="AF393">
        <v>0</v>
      </c>
      <c r="AG393">
        <v>0</v>
      </c>
      <c r="AH393">
        <v>0</v>
      </c>
      <c r="AI393">
        <v>1</v>
      </c>
      <c r="AJ393">
        <v>1</v>
      </c>
      <c r="AK393">
        <v>1</v>
      </c>
      <c r="AL393">
        <v>1</v>
      </c>
      <c r="AM393">
        <v>-2</v>
      </c>
      <c r="AN393">
        <v>0</v>
      </c>
      <c r="AO393">
        <v>1</v>
      </c>
      <c r="AP393">
        <v>1</v>
      </c>
      <c r="AQ393">
        <v>0</v>
      </c>
      <c r="AR393">
        <v>0</v>
      </c>
      <c r="AS393" t="s">
        <v>3</v>
      </c>
      <c r="AT393">
        <v>8.0000000000000004E-4</v>
      </c>
      <c r="AU393" t="s">
        <v>3</v>
      </c>
      <c r="AV393">
        <v>0</v>
      </c>
      <c r="AW393">
        <v>2</v>
      </c>
      <c r="AX393">
        <v>1473419437</v>
      </c>
      <c r="AY393">
        <v>1</v>
      </c>
      <c r="AZ393">
        <v>0</v>
      </c>
      <c r="BA393">
        <v>500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0</v>
      </c>
      <c r="BI393">
        <v>0</v>
      </c>
      <c r="BJ393">
        <v>0</v>
      </c>
      <c r="BK393">
        <v>0</v>
      </c>
      <c r="BL393">
        <v>0</v>
      </c>
      <c r="BM393">
        <v>0</v>
      </c>
      <c r="BN393">
        <v>0</v>
      </c>
      <c r="BO393">
        <v>0</v>
      </c>
      <c r="BP393">
        <v>0</v>
      </c>
      <c r="BQ393">
        <v>0</v>
      </c>
      <c r="BR393">
        <v>0</v>
      </c>
      <c r="BS393">
        <v>0</v>
      </c>
      <c r="BT393">
        <v>0</v>
      </c>
      <c r="BU393">
        <v>0</v>
      </c>
      <c r="BV393">
        <v>0</v>
      </c>
      <c r="BW393">
        <v>0</v>
      </c>
      <c r="CV393">
        <v>0</v>
      </c>
      <c r="CW393">
        <v>0</v>
      </c>
      <c r="CX393">
        <f>ROUND(Y393*Source!I215,9)</f>
        <v>8.0000000000000004E-4</v>
      </c>
      <c r="CY393">
        <f t="shared" ref="CY393:CY405" si="172">AA393</f>
        <v>155908.07999999999</v>
      </c>
      <c r="CZ393">
        <f t="shared" ref="CZ393:CZ405" si="173">AE393</f>
        <v>155908.07999999999</v>
      </c>
      <c r="DA393">
        <f t="shared" ref="DA393:DA405" si="174">AI393</f>
        <v>1</v>
      </c>
      <c r="DB393">
        <f t="shared" si="170"/>
        <v>124.73</v>
      </c>
      <c r="DC393">
        <f t="shared" si="171"/>
        <v>0</v>
      </c>
      <c r="DD393" t="s">
        <v>3</v>
      </c>
      <c r="DE393" t="s">
        <v>3</v>
      </c>
      <c r="DF393">
        <f t="shared" si="165"/>
        <v>124.73</v>
      </c>
      <c r="DG393">
        <f t="shared" si="166"/>
        <v>0</v>
      </c>
      <c r="DH393">
        <f t="shared" si="167"/>
        <v>0</v>
      </c>
      <c r="DI393">
        <f t="shared" si="168"/>
        <v>0</v>
      </c>
      <c r="DJ393">
        <f t="shared" ref="DJ393:DJ405" si="175">DF393</f>
        <v>124.73</v>
      </c>
      <c r="DK393">
        <v>0</v>
      </c>
      <c r="DL393" t="s">
        <v>3</v>
      </c>
      <c r="DM393">
        <v>0</v>
      </c>
      <c r="DN393" t="s">
        <v>3</v>
      </c>
      <c r="DO393">
        <v>0</v>
      </c>
    </row>
    <row r="394" spans="1:119" x14ac:dyDescent="0.2">
      <c r="A394">
        <f>ROW(Source!A215)</f>
        <v>215</v>
      </c>
      <c r="B394">
        <v>1473083510</v>
      </c>
      <c r="C394">
        <v>1473084721</v>
      </c>
      <c r="D394">
        <v>1441835549</v>
      </c>
      <c r="E394">
        <v>1</v>
      </c>
      <c r="F394">
        <v>1</v>
      </c>
      <c r="G394">
        <v>15514512</v>
      </c>
      <c r="H394">
        <v>3</v>
      </c>
      <c r="I394" t="s">
        <v>486</v>
      </c>
      <c r="J394" t="s">
        <v>487</v>
      </c>
      <c r="K394" t="s">
        <v>488</v>
      </c>
      <c r="L394">
        <v>1348</v>
      </c>
      <c r="N394">
        <v>1009</v>
      </c>
      <c r="O394" t="s">
        <v>485</v>
      </c>
      <c r="P394" t="s">
        <v>485</v>
      </c>
      <c r="Q394">
        <v>1000</v>
      </c>
      <c r="W394">
        <v>0</v>
      </c>
      <c r="X394">
        <v>-2009451208</v>
      </c>
      <c r="Y394">
        <f t="shared" si="169"/>
        <v>1E-4</v>
      </c>
      <c r="AA394">
        <v>194655.19</v>
      </c>
      <c r="AB394">
        <v>0</v>
      </c>
      <c r="AC394">
        <v>0</v>
      </c>
      <c r="AD394">
        <v>0</v>
      </c>
      <c r="AE394">
        <v>194655.19</v>
      </c>
      <c r="AF394">
        <v>0</v>
      </c>
      <c r="AG394">
        <v>0</v>
      </c>
      <c r="AH394">
        <v>0</v>
      </c>
      <c r="AI394">
        <v>1</v>
      </c>
      <c r="AJ394">
        <v>1</v>
      </c>
      <c r="AK394">
        <v>1</v>
      </c>
      <c r="AL394">
        <v>1</v>
      </c>
      <c r="AM394">
        <v>-2</v>
      </c>
      <c r="AN394">
        <v>0</v>
      </c>
      <c r="AO394">
        <v>1</v>
      </c>
      <c r="AP394">
        <v>1</v>
      </c>
      <c r="AQ394">
        <v>0</v>
      </c>
      <c r="AR394">
        <v>0</v>
      </c>
      <c r="AS394" t="s">
        <v>3</v>
      </c>
      <c r="AT394">
        <v>1E-4</v>
      </c>
      <c r="AU394" t="s">
        <v>3</v>
      </c>
      <c r="AV394">
        <v>0</v>
      </c>
      <c r="AW394">
        <v>2</v>
      </c>
      <c r="AX394">
        <v>1473419438</v>
      </c>
      <c r="AY394">
        <v>1</v>
      </c>
      <c r="AZ394">
        <v>0</v>
      </c>
      <c r="BA394">
        <v>501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0</v>
      </c>
      <c r="BI394">
        <v>0</v>
      </c>
      <c r="BJ394">
        <v>0</v>
      </c>
      <c r="BK394">
        <v>0</v>
      </c>
      <c r="BL394">
        <v>0</v>
      </c>
      <c r="BM394">
        <v>0</v>
      </c>
      <c r="BN394">
        <v>0</v>
      </c>
      <c r="BO394">
        <v>0</v>
      </c>
      <c r="BP394">
        <v>0</v>
      </c>
      <c r="BQ394">
        <v>0</v>
      </c>
      <c r="BR394">
        <v>0</v>
      </c>
      <c r="BS394">
        <v>0</v>
      </c>
      <c r="BT394">
        <v>0</v>
      </c>
      <c r="BU394">
        <v>0</v>
      </c>
      <c r="BV394">
        <v>0</v>
      </c>
      <c r="BW394">
        <v>0</v>
      </c>
      <c r="CV394">
        <v>0</v>
      </c>
      <c r="CW394">
        <v>0</v>
      </c>
      <c r="CX394">
        <f>ROUND(Y394*Source!I215,9)</f>
        <v>1E-4</v>
      </c>
      <c r="CY394">
        <f t="shared" si="172"/>
        <v>194655.19</v>
      </c>
      <c r="CZ394">
        <f t="shared" si="173"/>
        <v>194655.19</v>
      </c>
      <c r="DA394">
        <f t="shared" si="174"/>
        <v>1</v>
      </c>
      <c r="DB394">
        <f t="shared" si="170"/>
        <v>19.47</v>
      </c>
      <c r="DC394">
        <f t="shared" si="171"/>
        <v>0</v>
      </c>
      <c r="DD394" t="s">
        <v>3</v>
      </c>
      <c r="DE394" t="s">
        <v>3</v>
      </c>
      <c r="DF394">
        <f t="shared" si="165"/>
        <v>19.47</v>
      </c>
      <c r="DG394">
        <f t="shared" si="166"/>
        <v>0</v>
      </c>
      <c r="DH394">
        <f t="shared" si="167"/>
        <v>0</v>
      </c>
      <c r="DI394">
        <f t="shared" si="168"/>
        <v>0</v>
      </c>
      <c r="DJ394">
        <f t="shared" si="175"/>
        <v>19.47</v>
      </c>
      <c r="DK394">
        <v>0</v>
      </c>
      <c r="DL394" t="s">
        <v>3</v>
      </c>
      <c r="DM394">
        <v>0</v>
      </c>
      <c r="DN394" t="s">
        <v>3</v>
      </c>
      <c r="DO394">
        <v>0</v>
      </c>
    </row>
    <row r="395" spans="1:119" x14ac:dyDescent="0.2">
      <c r="A395">
        <f>ROW(Source!A215)</f>
        <v>215</v>
      </c>
      <c r="B395">
        <v>1473083510</v>
      </c>
      <c r="C395">
        <v>1473084721</v>
      </c>
      <c r="D395">
        <v>1441836325</v>
      </c>
      <c r="E395">
        <v>1</v>
      </c>
      <c r="F395">
        <v>1</v>
      </c>
      <c r="G395">
        <v>15514512</v>
      </c>
      <c r="H395">
        <v>3</v>
      </c>
      <c r="I395" t="s">
        <v>489</v>
      </c>
      <c r="J395" t="s">
        <v>490</v>
      </c>
      <c r="K395" t="s">
        <v>491</v>
      </c>
      <c r="L395">
        <v>1348</v>
      </c>
      <c r="N395">
        <v>1009</v>
      </c>
      <c r="O395" t="s">
        <v>485</v>
      </c>
      <c r="P395" t="s">
        <v>485</v>
      </c>
      <c r="Q395">
        <v>1000</v>
      </c>
      <c r="W395">
        <v>0</v>
      </c>
      <c r="X395">
        <v>-1093051030</v>
      </c>
      <c r="Y395">
        <f t="shared" si="169"/>
        <v>8.0000000000000004E-4</v>
      </c>
      <c r="AA395">
        <v>108798.39999999999</v>
      </c>
      <c r="AB395">
        <v>0</v>
      </c>
      <c r="AC395">
        <v>0</v>
      </c>
      <c r="AD395">
        <v>0</v>
      </c>
      <c r="AE395">
        <v>108798.39999999999</v>
      </c>
      <c r="AF395">
        <v>0</v>
      </c>
      <c r="AG395">
        <v>0</v>
      </c>
      <c r="AH395">
        <v>0</v>
      </c>
      <c r="AI395">
        <v>1</v>
      </c>
      <c r="AJ395">
        <v>1</v>
      </c>
      <c r="AK395">
        <v>1</v>
      </c>
      <c r="AL395">
        <v>1</v>
      </c>
      <c r="AM395">
        <v>-2</v>
      </c>
      <c r="AN395">
        <v>0</v>
      </c>
      <c r="AO395">
        <v>1</v>
      </c>
      <c r="AP395">
        <v>1</v>
      </c>
      <c r="AQ395">
        <v>0</v>
      </c>
      <c r="AR395">
        <v>0</v>
      </c>
      <c r="AS395" t="s">
        <v>3</v>
      </c>
      <c r="AT395">
        <v>8.0000000000000004E-4</v>
      </c>
      <c r="AU395" t="s">
        <v>3</v>
      </c>
      <c r="AV395">
        <v>0</v>
      </c>
      <c r="AW395">
        <v>2</v>
      </c>
      <c r="AX395">
        <v>1473419439</v>
      </c>
      <c r="AY395">
        <v>1</v>
      </c>
      <c r="AZ395">
        <v>0</v>
      </c>
      <c r="BA395">
        <v>502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0</v>
      </c>
      <c r="BI395">
        <v>0</v>
      </c>
      <c r="BJ395">
        <v>0</v>
      </c>
      <c r="BK395">
        <v>0</v>
      </c>
      <c r="BL395">
        <v>0</v>
      </c>
      <c r="BM395">
        <v>0</v>
      </c>
      <c r="BN395">
        <v>0</v>
      </c>
      <c r="BO395">
        <v>0</v>
      </c>
      <c r="BP395">
        <v>0</v>
      </c>
      <c r="BQ395">
        <v>0</v>
      </c>
      <c r="BR395">
        <v>0</v>
      </c>
      <c r="BS395">
        <v>0</v>
      </c>
      <c r="BT395">
        <v>0</v>
      </c>
      <c r="BU395">
        <v>0</v>
      </c>
      <c r="BV395">
        <v>0</v>
      </c>
      <c r="BW395">
        <v>0</v>
      </c>
      <c r="CV395">
        <v>0</v>
      </c>
      <c r="CW395">
        <v>0</v>
      </c>
      <c r="CX395">
        <f>ROUND(Y395*Source!I215,9)</f>
        <v>8.0000000000000004E-4</v>
      </c>
      <c r="CY395">
        <f t="shared" si="172"/>
        <v>108798.39999999999</v>
      </c>
      <c r="CZ395">
        <f t="shared" si="173"/>
        <v>108798.39999999999</v>
      </c>
      <c r="DA395">
        <f t="shared" si="174"/>
        <v>1</v>
      </c>
      <c r="DB395">
        <f t="shared" si="170"/>
        <v>87.04</v>
      </c>
      <c r="DC395">
        <f t="shared" si="171"/>
        <v>0</v>
      </c>
      <c r="DD395" t="s">
        <v>3</v>
      </c>
      <c r="DE395" t="s">
        <v>3</v>
      </c>
      <c r="DF395">
        <f t="shared" si="165"/>
        <v>87.04</v>
      </c>
      <c r="DG395">
        <f t="shared" si="166"/>
        <v>0</v>
      </c>
      <c r="DH395">
        <f t="shared" si="167"/>
        <v>0</v>
      </c>
      <c r="DI395">
        <f t="shared" si="168"/>
        <v>0</v>
      </c>
      <c r="DJ395">
        <f t="shared" si="175"/>
        <v>87.04</v>
      </c>
      <c r="DK395">
        <v>0</v>
      </c>
      <c r="DL395" t="s">
        <v>3</v>
      </c>
      <c r="DM395">
        <v>0</v>
      </c>
      <c r="DN395" t="s">
        <v>3</v>
      </c>
      <c r="DO395">
        <v>0</v>
      </c>
    </row>
    <row r="396" spans="1:119" x14ac:dyDescent="0.2">
      <c r="A396">
        <f>ROW(Source!A215)</f>
        <v>215</v>
      </c>
      <c r="B396">
        <v>1473083510</v>
      </c>
      <c r="C396">
        <v>1473084721</v>
      </c>
      <c r="D396">
        <v>1441838531</v>
      </c>
      <c r="E396">
        <v>1</v>
      </c>
      <c r="F396">
        <v>1</v>
      </c>
      <c r="G396">
        <v>15514512</v>
      </c>
      <c r="H396">
        <v>3</v>
      </c>
      <c r="I396" t="s">
        <v>492</v>
      </c>
      <c r="J396" t="s">
        <v>493</v>
      </c>
      <c r="K396" t="s">
        <v>494</v>
      </c>
      <c r="L396">
        <v>1348</v>
      </c>
      <c r="N396">
        <v>1009</v>
      </c>
      <c r="O396" t="s">
        <v>485</v>
      </c>
      <c r="P396" t="s">
        <v>485</v>
      </c>
      <c r="Q396">
        <v>1000</v>
      </c>
      <c r="W396">
        <v>0</v>
      </c>
      <c r="X396">
        <v>1694696001</v>
      </c>
      <c r="Y396">
        <f t="shared" si="169"/>
        <v>6.9999999999999999E-4</v>
      </c>
      <c r="AA396">
        <v>370783.55</v>
      </c>
      <c r="AB396">
        <v>0</v>
      </c>
      <c r="AC396">
        <v>0</v>
      </c>
      <c r="AD396">
        <v>0</v>
      </c>
      <c r="AE396">
        <v>370783.55</v>
      </c>
      <c r="AF396">
        <v>0</v>
      </c>
      <c r="AG396">
        <v>0</v>
      </c>
      <c r="AH396">
        <v>0</v>
      </c>
      <c r="AI396">
        <v>1</v>
      </c>
      <c r="AJ396">
        <v>1</v>
      </c>
      <c r="AK396">
        <v>1</v>
      </c>
      <c r="AL396">
        <v>1</v>
      </c>
      <c r="AM396">
        <v>-2</v>
      </c>
      <c r="AN396">
        <v>0</v>
      </c>
      <c r="AO396">
        <v>1</v>
      </c>
      <c r="AP396">
        <v>1</v>
      </c>
      <c r="AQ396">
        <v>0</v>
      </c>
      <c r="AR396">
        <v>0</v>
      </c>
      <c r="AS396" t="s">
        <v>3</v>
      </c>
      <c r="AT396">
        <v>6.9999999999999999E-4</v>
      </c>
      <c r="AU396" t="s">
        <v>3</v>
      </c>
      <c r="AV396">
        <v>0</v>
      </c>
      <c r="AW396">
        <v>2</v>
      </c>
      <c r="AX396">
        <v>1473419440</v>
      </c>
      <c r="AY396">
        <v>1</v>
      </c>
      <c r="AZ396">
        <v>0</v>
      </c>
      <c r="BA396">
        <v>503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0</v>
      </c>
      <c r="BI396">
        <v>0</v>
      </c>
      <c r="BJ396">
        <v>0</v>
      </c>
      <c r="BK396">
        <v>0</v>
      </c>
      <c r="BL396">
        <v>0</v>
      </c>
      <c r="BM396">
        <v>0</v>
      </c>
      <c r="BN396">
        <v>0</v>
      </c>
      <c r="BO396">
        <v>0</v>
      </c>
      <c r="BP396">
        <v>0</v>
      </c>
      <c r="BQ396">
        <v>0</v>
      </c>
      <c r="BR396">
        <v>0</v>
      </c>
      <c r="BS396">
        <v>0</v>
      </c>
      <c r="BT396">
        <v>0</v>
      </c>
      <c r="BU396">
        <v>0</v>
      </c>
      <c r="BV396">
        <v>0</v>
      </c>
      <c r="BW396">
        <v>0</v>
      </c>
      <c r="CV396">
        <v>0</v>
      </c>
      <c r="CW396">
        <v>0</v>
      </c>
      <c r="CX396">
        <f>ROUND(Y396*Source!I215,9)</f>
        <v>6.9999999999999999E-4</v>
      </c>
      <c r="CY396">
        <f t="shared" si="172"/>
        <v>370783.55</v>
      </c>
      <c r="CZ396">
        <f t="shared" si="173"/>
        <v>370783.55</v>
      </c>
      <c r="DA396">
        <f t="shared" si="174"/>
        <v>1</v>
      </c>
      <c r="DB396">
        <f t="shared" si="170"/>
        <v>259.55</v>
      </c>
      <c r="DC396">
        <f t="shared" si="171"/>
        <v>0</v>
      </c>
      <c r="DD396" t="s">
        <v>3</v>
      </c>
      <c r="DE396" t="s">
        <v>3</v>
      </c>
      <c r="DF396">
        <f t="shared" si="165"/>
        <v>259.55</v>
      </c>
      <c r="DG396">
        <f t="shared" si="166"/>
        <v>0</v>
      </c>
      <c r="DH396">
        <f t="shared" si="167"/>
        <v>0</v>
      </c>
      <c r="DI396">
        <f t="shared" si="168"/>
        <v>0</v>
      </c>
      <c r="DJ396">
        <f t="shared" si="175"/>
        <v>259.55</v>
      </c>
      <c r="DK396">
        <v>0</v>
      </c>
      <c r="DL396" t="s">
        <v>3</v>
      </c>
      <c r="DM396">
        <v>0</v>
      </c>
      <c r="DN396" t="s">
        <v>3</v>
      </c>
      <c r="DO396">
        <v>0</v>
      </c>
    </row>
    <row r="397" spans="1:119" x14ac:dyDescent="0.2">
      <c r="A397">
        <f>ROW(Source!A215)</f>
        <v>215</v>
      </c>
      <c r="B397">
        <v>1473083510</v>
      </c>
      <c r="C397">
        <v>1473084721</v>
      </c>
      <c r="D397">
        <v>1441838759</v>
      </c>
      <c r="E397">
        <v>1</v>
      </c>
      <c r="F397">
        <v>1</v>
      </c>
      <c r="G397">
        <v>15514512</v>
      </c>
      <c r="H397">
        <v>3</v>
      </c>
      <c r="I397" t="s">
        <v>495</v>
      </c>
      <c r="J397" t="s">
        <v>496</v>
      </c>
      <c r="K397" t="s">
        <v>497</v>
      </c>
      <c r="L397">
        <v>1348</v>
      </c>
      <c r="N397">
        <v>1009</v>
      </c>
      <c r="O397" t="s">
        <v>485</v>
      </c>
      <c r="P397" t="s">
        <v>485</v>
      </c>
      <c r="Q397">
        <v>1000</v>
      </c>
      <c r="W397">
        <v>0</v>
      </c>
      <c r="X397">
        <v>-1635103781</v>
      </c>
      <c r="Y397">
        <f t="shared" si="169"/>
        <v>6.9999999999999999E-4</v>
      </c>
      <c r="AA397">
        <v>1590701.16</v>
      </c>
      <c r="AB397">
        <v>0</v>
      </c>
      <c r="AC397">
        <v>0</v>
      </c>
      <c r="AD397">
        <v>0</v>
      </c>
      <c r="AE397">
        <v>1590701.16</v>
      </c>
      <c r="AF397">
        <v>0</v>
      </c>
      <c r="AG397">
        <v>0</v>
      </c>
      <c r="AH397">
        <v>0</v>
      </c>
      <c r="AI397">
        <v>1</v>
      </c>
      <c r="AJ397">
        <v>1</v>
      </c>
      <c r="AK397">
        <v>1</v>
      </c>
      <c r="AL397">
        <v>1</v>
      </c>
      <c r="AM397">
        <v>-2</v>
      </c>
      <c r="AN397">
        <v>0</v>
      </c>
      <c r="AO397">
        <v>1</v>
      </c>
      <c r="AP397">
        <v>1</v>
      </c>
      <c r="AQ397">
        <v>0</v>
      </c>
      <c r="AR397">
        <v>0</v>
      </c>
      <c r="AS397" t="s">
        <v>3</v>
      </c>
      <c r="AT397">
        <v>6.9999999999999999E-4</v>
      </c>
      <c r="AU397" t="s">
        <v>3</v>
      </c>
      <c r="AV397">
        <v>0</v>
      </c>
      <c r="AW397">
        <v>2</v>
      </c>
      <c r="AX397">
        <v>1473419441</v>
      </c>
      <c r="AY397">
        <v>1</v>
      </c>
      <c r="AZ397">
        <v>0</v>
      </c>
      <c r="BA397">
        <v>504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0</v>
      </c>
      <c r="BI397">
        <v>0</v>
      </c>
      <c r="BJ397">
        <v>0</v>
      </c>
      <c r="BK397">
        <v>0</v>
      </c>
      <c r="BL397">
        <v>0</v>
      </c>
      <c r="BM397">
        <v>0</v>
      </c>
      <c r="BN397">
        <v>0</v>
      </c>
      <c r="BO397">
        <v>0</v>
      </c>
      <c r="BP397">
        <v>0</v>
      </c>
      <c r="BQ397">
        <v>0</v>
      </c>
      <c r="BR397">
        <v>0</v>
      </c>
      <c r="BS397">
        <v>0</v>
      </c>
      <c r="BT397">
        <v>0</v>
      </c>
      <c r="BU397">
        <v>0</v>
      </c>
      <c r="BV397">
        <v>0</v>
      </c>
      <c r="BW397">
        <v>0</v>
      </c>
      <c r="CV397">
        <v>0</v>
      </c>
      <c r="CW397">
        <v>0</v>
      </c>
      <c r="CX397">
        <f>ROUND(Y397*Source!I215,9)</f>
        <v>6.9999999999999999E-4</v>
      </c>
      <c r="CY397">
        <f t="shared" si="172"/>
        <v>1590701.16</v>
      </c>
      <c r="CZ397">
        <f t="shared" si="173"/>
        <v>1590701.16</v>
      </c>
      <c r="DA397">
        <f t="shared" si="174"/>
        <v>1</v>
      </c>
      <c r="DB397">
        <f t="shared" si="170"/>
        <v>1113.49</v>
      </c>
      <c r="DC397">
        <f t="shared" si="171"/>
        <v>0</v>
      </c>
      <c r="DD397" t="s">
        <v>3</v>
      </c>
      <c r="DE397" t="s">
        <v>3</v>
      </c>
      <c r="DF397">
        <f t="shared" si="165"/>
        <v>1113.49</v>
      </c>
      <c r="DG397">
        <f t="shared" si="166"/>
        <v>0</v>
      </c>
      <c r="DH397">
        <f t="shared" si="167"/>
        <v>0</v>
      </c>
      <c r="DI397">
        <f t="shared" si="168"/>
        <v>0</v>
      </c>
      <c r="DJ397">
        <f t="shared" si="175"/>
        <v>1113.49</v>
      </c>
      <c r="DK397">
        <v>0</v>
      </c>
      <c r="DL397" t="s">
        <v>3</v>
      </c>
      <c r="DM397">
        <v>0</v>
      </c>
      <c r="DN397" t="s">
        <v>3</v>
      </c>
      <c r="DO397">
        <v>0</v>
      </c>
    </row>
    <row r="398" spans="1:119" x14ac:dyDescent="0.2">
      <c r="A398">
        <f>ROW(Source!A215)</f>
        <v>215</v>
      </c>
      <c r="B398">
        <v>1473083510</v>
      </c>
      <c r="C398">
        <v>1473084721</v>
      </c>
      <c r="D398">
        <v>1441834635</v>
      </c>
      <c r="E398">
        <v>1</v>
      </c>
      <c r="F398">
        <v>1</v>
      </c>
      <c r="G398">
        <v>15514512</v>
      </c>
      <c r="H398">
        <v>3</v>
      </c>
      <c r="I398" t="s">
        <v>498</v>
      </c>
      <c r="J398" t="s">
        <v>499</v>
      </c>
      <c r="K398" t="s">
        <v>500</v>
      </c>
      <c r="L398">
        <v>1339</v>
      </c>
      <c r="N398">
        <v>1007</v>
      </c>
      <c r="O398" t="s">
        <v>105</v>
      </c>
      <c r="P398" t="s">
        <v>105</v>
      </c>
      <c r="Q398">
        <v>1</v>
      </c>
      <c r="W398">
        <v>0</v>
      </c>
      <c r="X398">
        <v>-389859187</v>
      </c>
      <c r="Y398">
        <f t="shared" si="169"/>
        <v>1.8</v>
      </c>
      <c r="AA398">
        <v>103.4</v>
      </c>
      <c r="AB398">
        <v>0</v>
      </c>
      <c r="AC398">
        <v>0</v>
      </c>
      <c r="AD398">
        <v>0</v>
      </c>
      <c r="AE398">
        <v>103.4</v>
      </c>
      <c r="AF398">
        <v>0</v>
      </c>
      <c r="AG398">
        <v>0</v>
      </c>
      <c r="AH398">
        <v>0</v>
      </c>
      <c r="AI398">
        <v>1</v>
      </c>
      <c r="AJ398">
        <v>1</v>
      </c>
      <c r="AK398">
        <v>1</v>
      </c>
      <c r="AL398">
        <v>1</v>
      </c>
      <c r="AM398">
        <v>-2</v>
      </c>
      <c r="AN398">
        <v>0</v>
      </c>
      <c r="AO398">
        <v>1</v>
      </c>
      <c r="AP398">
        <v>1</v>
      </c>
      <c r="AQ398">
        <v>0</v>
      </c>
      <c r="AR398">
        <v>0</v>
      </c>
      <c r="AS398" t="s">
        <v>3</v>
      </c>
      <c r="AT398">
        <v>1.8</v>
      </c>
      <c r="AU398" t="s">
        <v>3</v>
      </c>
      <c r="AV398">
        <v>0</v>
      </c>
      <c r="AW398">
        <v>2</v>
      </c>
      <c r="AX398">
        <v>1473419442</v>
      </c>
      <c r="AY398">
        <v>1</v>
      </c>
      <c r="AZ398">
        <v>0</v>
      </c>
      <c r="BA398">
        <v>505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0</v>
      </c>
      <c r="BI398">
        <v>0</v>
      </c>
      <c r="BJ398">
        <v>0</v>
      </c>
      <c r="BK398">
        <v>0</v>
      </c>
      <c r="BL398">
        <v>0</v>
      </c>
      <c r="BM398">
        <v>0</v>
      </c>
      <c r="BN398">
        <v>0</v>
      </c>
      <c r="BO398">
        <v>0</v>
      </c>
      <c r="BP398">
        <v>0</v>
      </c>
      <c r="BQ398">
        <v>0</v>
      </c>
      <c r="BR398">
        <v>0</v>
      </c>
      <c r="BS398">
        <v>0</v>
      </c>
      <c r="BT398">
        <v>0</v>
      </c>
      <c r="BU398">
        <v>0</v>
      </c>
      <c r="BV398">
        <v>0</v>
      </c>
      <c r="BW398">
        <v>0</v>
      </c>
      <c r="CV398">
        <v>0</v>
      </c>
      <c r="CW398">
        <v>0</v>
      </c>
      <c r="CX398">
        <f>ROUND(Y398*Source!I215,9)</f>
        <v>1.8</v>
      </c>
      <c r="CY398">
        <f t="shared" si="172"/>
        <v>103.4</v>
      </c>
      <c r="CZ398">
        <f t="shared" si="173"/>
        <v>103.4</v>
      </c>
      <c r="DA398">
        <f t="shared" si="174"/>
        <v>1</v>
      </c>
      <c r="DB398">
        <f t="shared" si="170"/>
        <v>186.12</v>
      </c>
      <c r="DC398">
        <f t="shared" si="171"/>
        <v>0</v>
      </c>
      <c r="DD398" t="s">
        <v>3</v>
      </c>
      <c r="DE398" t="s">
        <v>3</v>
      </c>
      <c r="DF398">
        <f t="shared" si="165"/>
        <v>186.12</v>
      </c>
      <c r="DG398">
        <f t="shared" si="166"/>
        <v>0</v>
      </c>
      <c r="DH398">
        <f t="shared" si="167"/>
        <v>0</v>
      </c>
      <c r="DI398">
        <f t="shared" si="168"/>
        <v>0</v>
      </c>
      <c r="DJ398">
        <f t="shared" si="175"/>
        <v>186.12</v>
      </c>
      <c r="DK398">
        <v>0</v>
      </c>
      <c r="DL398" t="s">
        <v>3</v>
      </c>
      <c r="DM398">
        <v>0</v>
      </c>
      <c r="DN398" t="s">
        <v>3</v>
      </c>
      <c r="DO398">
        <v>0</v>
      </c>
    </row>
    <row r="399" spans="1:119" x14ac:dyDescent="0.2">
      <c r="A399">
        <f>ROW(Source!A215)</f>
        <v>215</v>
      </c>
      <c r="B399">
        <v>1473083510</v>
      </c>
      <c r="C399">
        <v>1473084721</v>
      </c>
      <c r="D399">
        <v>1441834627</v>
      </c>
      <c r="E399">
        <v>1</v>
      </c>
      <c r="F399">
        <v>1</v>
      </c>
      <c r="G399">
        <v>15514512</v>
      </c>
      <c r="H399">
        <v>3</v>
      </c>
      <c r="I399" t="s">
        <v>501</v>
      </c>
      <c r="J399" t="s">
        <v>502</v>
      </c>
      <c r="K399" t="s">
        <v>503</v>
      </c>
      <c r="L399">
        <v>1339</v>
      </c>
      <c r="N399">
        <v>1007</v>
      </c>
      <c r="O399" t="s">
        <v>105</v>
      </c>
      <c r="P399" t="s">
        <v>105</v>
      </c>
      <c r="Q399">
        <v>1</v>
      </c>
      <c r="W399">
        <v>0</v>
      </c>
      <c r="X399">
        <v>709656040</v>
      </c>
      <c r="Y399">
        <f t="shared" si="169"/>
        <v>0.9</v>
      </c>
      <c r="AA399">
        <v>875.46</v>
      </c>
      <c r="AB399">
        <v>0</v>
      </c>
      <c r="AC399">
        <v>0</v>
      </c>
      <c r="AD399">
        <v>0</v>
      </c>
      <c r="AE399">
        <v>875.46</v>
      </c>
      <c r="AF399">
        <v>0</v>
      </c>
      <c r="AG399">
        <v>0</v>
      </c>
      <c r="AH399">
        <v>0</v>
      </c>
      <c r="AI399">
        <v>1</v>
      </c>
      <c r="AJ399">
        <v>1</v>
      </c>
      <c r="AK399">
        <v>1</v>
      </c>
      <c r="AL399">
        <v>1</v>
      </c>
      <c r="AM399">
        <v>-2</v>
      </c>
      <c r="AN399">
        <v>0</v>
      </c>
      <c r="AO399">
        <v>1</v>
      </c>
      <c r="AP399">
        <v>1</v>
      </c>
      <c r="AQ399">
        <v>0</v>
      </c>
      <c r="AR399">
        <v>0</v>
      </c>
      <c r="AS399" t="s">
        <v>3</v>
      </c>
      <c r="AT399">
        <v>0.9</v>
      </c>
      <c r="AU399" t="s">
        <v>3</v>
      </c>
      <c r="AV399">
        <v>0</v>
      </c>
      <c r="AW399">
        <v>2</v>
      </c>
      <c r="AX399">
        <v>1473419443</v>
      </c>
      <c r="AY399">
        <v>1</v>
      </c>
      <c r="AZ399">
        <v>0</v>
      </c>
      <c r="BA399">
        <v>506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0</v>
      </c>
      <c r="BI399">
        <v>0</v>
      </c>
      <c r="BJ399">
        <v>0</v>
      </c>
      <c r="BK399">
        <v>0</v>
      </c>
      <c r="BL399">
        <v>0</v>
      </c>
      <c r="BM399">
        <v>0</v>
      </c>
      <c r="BN399">
        <v>0</v>
      </c>
      <c r="BO399">
        <v>0</v>
      </c>
      <c r="BP399">
        <v>0</v>
      </c>
      <c r="BQ399">
        <v>0</v>
      </c>
      <c r="BR399">
        <v>0</v>
      </c>
      <c r="BS399">
        <v>0</v>
      </c>
      <c r="BT399">
        <v>0</v>
      </c>
      <c r="BU399">
        <v>0</v>
      </c>
      <c r="BV399">
        <v>0</v>
      </c>
      <c r="BW399">
        <v>0</v>
      </c>
      <c r="CV399">
        <v>0</v>
      </c>
      <c r="CW399">
        <v>0</v>
      </c>
      <c r="CX399">
        <f>ROUND(Y399*Source!I215,9)</f>
        <v>0.9</v>
      </c>
      <c r="CY399">
        <f t="shared" si="172"/>
        <v>875.46</v>
      </c>
      <c r="CZ399">
        <f t="shared" si="173"/>
        <v>875.46</v>
      </c>
      <c r="DA399">
        <f t="shared" si="174"/>
        <v>1</v>
      </c>
      <c r="DB399">
        <f t="shared" si="170"/>
        <v>787.91</v>
      </c>
      <c r="DC399">
        <f t="shared" si="171"/>
        <v>0</v>
      </c>
      <c r="DD399" t="s">
        <v>3</v>
      </c>
      <c r="DE399" t="s">
        <v>3</v>
      </c>
      <c r="DF399">
        <f t="shared" si="165"/>
        <v>787.91</v>
      </c>
      <c r="DG399">
        <f t="shared" si="166"/>
        <v>0</v>
      </c>
      <c r="DH399">
        <f t="shared" si="167"/>
        <v>0</v>
      </c>
      <c r="DI399">
        <f t="shared" si="168"/>
        <v>0</v>
      </c>
      <c r="DJ399">
        <f t="shared" si="175"/>
        <v>787.91</v>
      </c>
      <c r="DK399">
        <v>0</v>
      </c>
      <c r="DL399" t="s">
        <v>3</v>
      </c>
      <c r="DM399">
        <v>0</v>
      </c>
      <c r="DN399" t="s">
        <v>3</v>
      </c>
      <c r="DO399">
        <v>0</v>
      </c>
    </row>
    <row r="400" spans="1:119" x14ac:dyDescent="0.2">
      <c r="A400">
        <f>ROW(Source!A215)</f>
        <v>215</v>
      </c>
      <c r="B400">
        <v>1473083510</v>
      </c>
      <c r="C400">
        <v>1473084721</v>
      </c>
      <c r="D400">
        <v>1441834671</v>
      </c>
      <c r="E400">
        <v>1</v>
      </c>
      <c r="F400">
        <v>1</v>
      </c>
      <c r="G400">
        <v>15514512</v>
      </c>
      <c r="H400">
        <v>3</v>
      </c>
      <c r="I400" t="s">
        <v>504</v>
      </c>
      <c r="J400" t="s">
        <v>505</v>
      </c>
      <c r="K400" t="s">
        <v>506</v>
      </c>
      <c r="L400">
        <v>1348</v>
      </c>
      <c r="N400">
        <v>1009</v>
      </c>
      <c r="O400" t="s">
        <v>485</v>
      </c>
      <c r="P400" t="s">
        <v>485</v>
      </c>
      <c r="Q400">
        <v>1000</v>
      </c>
      <c r="W400">
        <v>0</v>
      </c>
      <c r="X400">
        <v>-19071303</v>
      </c>
      <c r="Y400">
        <f t="shared" si="169"/>
        <v>5.9999999999999995E-4</v>
      </c>
      <c r="AA400">
        <v>184462.17</v>
      </c>
      <c r="AB400">
        <v>0</v>
      </c>
      <c r="AC400">
        <v>0</v>
      </c>
      <c r="AD400">
        <v>0</v>
      </c>
      <c r="AE400">
        <v>184462.17</v>
      </c>
      <c r="AF400">
        <v>0</v>
      </c>
      <c r="AG400">
        <v>0</v>
      </c>
      <c r="AH400">
        <v>0</v>
      </c>
      <c r="AI400">
        <v>1</v>
      </c>
      <c r="AJ400">
        <v>1</v>
      </c>
      <c r="AK400">
        <v>1</v>
      </c>
      <c r="AL400">
        <v>1</v>
      </c>
      <c r="AM400">
        <v>-2</v>
      </c>
      <c r="AN400">
        <v>0</v>
      </c>
      <c r="AO400">
        <v>1</v>
      </c>
      <c r="AP400">
        <v>1</v>
      </c>
      <c r="AQ400">
        <v>0</v>
      </c>
      <c r="AR400">
        <v>0</v>
      </c>
      <c r="AS400" t="s">
        <v>3</v>
      </c>
      <c r="AT400">
        <v>5.9999999999999995E-4</v>
      </c>
      <c r="AU400" t="s">
        <v>3</v>
      </c>
      <c r="AV400">
        <v>0</v>
      </c>
      <c r="AW400">
        <v>2</v>
      </c>
      <c r="AX400">
        <v>1473419444</v>
      </c>
      <c r="AY400">
        <v>1</v>
      </c>
      <c r="AZ400">
        <v>0</v>
      </c>
      <c r="BA400">
        <v>507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0</v>
      </c>
      <c r="BI400">
        <v>0</v>
      </c>
      <c r="BJ400">
        <v>0</v>
      </c>
      <c r="BK400">
        <v>0</v>
      </c>
      <c r="BL400">
        <v>0</v>
      </c>
      <c r="BM400">
        <v>0</v>
      </c>
      <c r="BN400">
        <v>0</v>
      </c>
      <c r="BO400">
        <v>0</v>
      </c>
      <c r="BP400">
        <v>0</v>
      </c>
      <c r="BQ400">
        <v>0</v>
      </c>
      <c r="BR400">
        <v>0</v>
      </c>
      <c r="BS400">
        <v>0</v>
      </c>
      <c r="BT400">
        <v>0</v>
      </c>
      <c r="BU400">
        <v>0</v>
      </c>
      <c r="BV400">
        <v>0</v>
      </c>
      <c r="BW400">
        <v>0</v>
      </c>
      <c r="CV400">
        <v>0</v>
      </c>
      <c r="CW400">
        <v>0</v>
      </c>
      <c r="CX400">
        <f>ROUND(Y400*Source!I215,9)</f>
        <v>5.9999999999999995E-4</v>
      </c>
      <c r="CY400">
        <f t="shared" si="172"/>
        <v>184462.17</v>
      </c>
      <c r="CZ400">
        <f t="shared" si="173"/>
        <v>184462.17</v>
      </c>
      <c r="DA400">
        <f t="shared" si="174"/>
        <v>1</v>
      </c>
      <c r="DB400">
        <f t="shared" si="170"/>
        <v>110.68</v>
      </c>
      <c r="DC400">
        <f t="shared" si="171"/>
        <v>0</v>
      </c>
      <c r="DD400" t="s">
        <v>3</v>
      </c>
      <c r="DE400" t="s">
        <v>3</v>
      </c>
      <c r="DF400">
        <f t="shared" si="165"/>
        <v>110.68</v>
      </c>
      <c r="DG400">
        <f t="shared" si="166"/>
        <v>0</v>
      </c>
      <c r="DH400">
        <f t="shared" si="167"/>
        <v>0</v>
      </c>
      <c r="DI400">
        <f t="shared" si="168"/>
        <v>0</v>
      </c>
      <c r="DJ400">
        <f t="shared" si="175"/>
        <v>110.68</v>
      </c>
      <c r="DK400">
        <v>0</v>
      </c>
      <c r="DL400" t="s">
        <v>3</v>
      </c>
      <c r="DM400">
        <v>0</v>
      </c>
      <c r="DN400" t="s">
        <v>3</v>
      </c>
      <c r="DO400">
        <v>0</v>
      </c>
    </row>
    <row r="401" spans="1:119" x14ac:dyDescent="0.2">
      <c r="A401">
        <f>ROW(Source!A215)</f>
        <v>215</v>
      </c>
      <c r="B401">
        <v>1473083510</v>
      </c>
      <c r="C401">
        <v>1473084721</v>
      </c>
      <c r="D401">
        <v>1441834634</v>
      </c>
      <c r="E401">
        <v>1</v>
      </c>
      <c r="F401">
        <v>1</v>
      </c>
      <c r="G401">
        <v>15514512</v>
      </c>
      <c r="H401">
        <v>3</v>
      </c>
      <c r="I401" t="s">
        <v>507</v>
      </c>
      <c r="J401" t="s">
        <v>508</v>
      </c>
      <c r="K401" t="s">
        <v>509</v>
      </c>
      <c r="L401">
        <v>1348</v>
      </c>
      <c r="N401">
        <v>1009</v>
      </c>
      <c r="O401" t="s">
        <v>485</v>
      </c>
      <c r="P401" t="s">
        <v>485</v>
      </c>
      <c r="Q401">
        <v>1000</v>
      </c>
      <c r="W401">
        <v>0</v>
      </c>
      <c r="X401">
        <v>1869974630</v>
      </c>
      <c r="Y401">
        <f t="shared" si="169"/>
        <v>1E-3</v>
      </c>
      <c r="AA401">
        <v>88053.759999999995</v>
      </c>
      <c r="AB401">
        <v>0</v>
      </c>
      <c r="AC401">
        <v>0</v>
      </c>
      <c r="AD401">
        <v>0</v>
      </c>
      <c r="AE401">
        <v>88053.759999999995</v>
      </c>
      <c r="AF401">
        <v>0</v>
      </c>
      <c r="AG401">
        <v>0</v>
      </c>
      <c r="AH401">
        <v>0</v>
      </c>
      <c r="AI401">
        <v>1</v>
      </c>
      <c r="AJ401">
        <v>1</v>
      </c>
      <c r="AK401">
        <v>1</v>
      </c>
      <c r="AL401">
        <v>1</v>
      </c>
      <c r="AM401">
        <v>-2</v>
      </c>
      <c r="AN401">
        <v>0</v>
      </c>
      <c r="AO401">
        <v>1</v>
      </c>
      <c r="AP401">
        <v>1</v>
      </c>
      <c r="AQ401">
        <v>0</v>
      </c>
      <c r="AR401">
        <v>0</v>
      </c>
      <c r="AS401" t="s">
        <v>3</v>
      </c>
      <c r="AT401">
        <v>1E-3</v>
      </c>
      <c r="AU401" t="s">
        <v>3</v>
      </c>
      <c r="AV401">
        <v>0</v>
      </c>
      <c r="AW401">
        <v>2</v>
      </c>
      <c r="AX401">
        <v>1473419445</v>
      </c>
      <c r="AY401">
        <v>1</v>
      </c>
      <c r="AZ401">
        <v>0</v>
      </c>
      <c r="BA401">
        <v>508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0</v>
      </c>
      <c r="BI401">
        <v>0</v>
      </c>
      <c r="BJ401">
        <v>0</v>
      </c>
      <c r="BK401">
        <v>0</v>
      </c>
      <c r="BL401">
        <v>0</v>
      </c>
      <c r="BM401">
        <v>0</v>
      </c>
      <c r="BN401">
        <v>0</v>
      </c>
      <c r="BO401">
        <v>0</v>
      </c>
      <c r="BP401">
        <v>0</v>
      </c>
      <c r="BQ401">
        <v>0</v>
      </c>
      <c r="BR401">
        <v>0</v>
      </c>
      <c r="BS401">
        <v>0</v>
      </c>
      <c r="BT401">
        <v>0</v>
      </c>
      <c r="BU401">
        <v>0</v>
      </c>
      <c r="BV401">
        <v>0</v>
      </c>
      <c r="BW401">
        <v>0</v>
      </c>
      <c r="CV401">
        <v>0</v>
      </c>
      <c r="CW401">
        <v>0</v>
      </c>
      <c r="CX401">
        <f>ROUND(Y401*Source!I215,9)</f>
        <v>1E-3</v>
      </c>
      <c r="CY401">
        <f t="shared" si="172"/>
        <v>88053.759999999995</v>
      </c>
      <c r="CZ401">
        <f t="shared" si="173"/>
        <v>88053.759999999995</v>
      </c>
      <c r="DA401">
        <f t="shared" si="174"/>
        <v>1</v>
      </c>
      <c r="DB401">
        <f t="shared" si="170"/>
        <v>88.05</v>
      </c>
      <c r="DC401">
        <f t="shared" si="171"/>
        <v>0</v>
      </c>
      <c r="DD401" t="s">
        <v>3</v>
      </c>
      <c r="DE401" t="s">
        <v>3</v>
      </c>
      <c r="DF401">
        <f t="shared" si="165"/>
        <v>88.05</v>
      </c>
      <c r="DG401">
        <f t="shared" si="166"/>
        <v>0</v>
      </c>
      <c r="DH401">
        <f t="shared" si="167"/>
        <v>0</v>
      </c>
      <c r="DI401">
        <f t="shared" si="168"/>
        <v>0</v>
      </c>
      <c r="DJ401">
        <f t="shared" si="175"/>
        <v>88.05</v>
      </c>
      <c r="DK401">
        <v>0</v>
      </c>
      <c r="DL401" t="s">
        <v>3</v>
      </c>
      <c r="DM401">
        <v>0</v>
      </c>
      <c r="DN401" t="s">
        <v>3</v>
      </c>
      <c r="DO401">
        <v>0</v>
      </c>
    </row>
    <row r="402" spans="1:119" x14ac:dyDescent="0.2">
      <c r="A402">
        <f>ROW(Source!A215)</f>
        <v>215</v>
      </c>
      <c r="B402">
        <v>1473083510</v>
      </c>
      <c r="C402">
        <v>1473084721</v>
      </c>
      <c r="D402">
        <v>1441834836</v>
      </c>
      <c r="E402">
        <v>1</v>
      </c>
      <c r="F402">
        <v>1</v>
      </c>
      <c r="G402">
        <v>15514512</v>
      </c>
      <c r="H402">
        <v>3</v>
      </c>
      <c r="I402" t="s">
        <v>510</v>
      </c>
      <c r="J402" t="s">
        <v>511</v>
      </c>
      <c r="K402" t="s">
        <v>512</v>
      </c>
      <c r="L402">
        <v>1348</v>
      </c>
      <c r="N402">
        <v>1009</v>
      </c>
      <c r="O402" t="s">
        <v>485</v>
      </c>
      <c r="P402" t="s">
        <v>485</v>
      </c>
      <c r="Q402">
        <v>1000</v>
      </c>
      <c r="W402">
        <v>0</v>
      </c>
      <c r="X402">
        <v>1434651514</v>
      </c>
      <c r="Y402">
        <f t="shared" si="169"/>
        <v>2.16E-3</v>
      </c>
      <c r="AA402">
        <v>93194.67</v>
      </c>
      <c r="AB402">
        <v>0</v>
      </c>
      <c r="AC402">
        <v>0</v>
      </c>
      <c r="AD402">
        <v>0</v>
      </c>
      <c r="AE402">
        <v>93194.67</v>
      </c>
      <c r="AF402">
        <v>0</v>
      </c>
      <c r="AG402">
        <v>0</v>
      </c>
      <c r="AH402">
        <v>0</v>
      </c>
      <c r="AI402">
        <v>1</v>
      </c>
      <c r="AJ402">
        <v>1</v>
      </c>
      <c r="AK402">
        <v>1</v>
      </c>
      <c r="AL402">
        <v>1</v>
      </c>
      <c r="AM402">
        <v>-2</v>
      </c>
      <c r="AN402">
        <v>0</v>
      </c>
      <c r="AO402">
        <v>1</v>
      </c>
      <c r="AP402">
        <v>1</v>
      </c>
      <c r="AQ402">
        <v>0</v>
      </c>
      <c r="AR402">
        <v>0</v>
      </c>
      <c r="AS402" t="s">
        <v>3</v>
      </c>
      <c r="AT402">
        <v>2.16E-3</v>
      </c>
      <c r="AU402" t="s">
        <v>3</v>
      </c>
      <c r="AV402">
        <v>0</v>
      </c>
      <c r="AW402">
        <v>2</v>
      </c>
      <c r="AX402">
        <v>1473419446</v>
      </c>
      <c r="AY402">
        <v>1</v>
      </c>
      <c r="AZ402">
        <v>0</v>
      </c>
      <c r="BA402">
        <v>509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0</v>
      </c>
      <c r="BI402">
        <v>0</v>
      </c>
      <c r="BJ402">
        <v>0</v>
      </c>
      <c r="BK402">
        <v>0</v>
      </c>
      <c r="BL402">
        <v>0</v>
      </c>
      <c r="BM402">
        <v>0</v>
      </c>
      <c r="BN402">
        <v>0</v>
      </c>
      <c r="BO402">
        <v>0</v>
      </c>
      <c r="BP402">
        <v>0</v>
      </c>
      <c r="BQ402">
        <v>0</v>
      </c>
      <c r="BR402">
        <v>0</v>
      </c>
      <c r="BS402">
        <v>0</v>
      </c>
      <c r="BT402">
        <v>0</v>
      </c>
      <c r="BU402">
        <v>0</v>
      </c>
      <c r="BV402">
        <v>0</v>
      </c>
      <c r="BW402">
        <v>0</v>
      </c>
      <c r="CV402">
        <v>0</v>
      </c>
      <c r="CW402">
        <v>0</v>
      </c>
      <c r="CX402">
        <f>ROUND(Y402*Source!I215,9)</f>
        <v>2.16E-3</v>
      </c>
      <c r="CY402">
        <f t="shared" si="172"/>
        <v>93194.67</v>
      </c>
      <c r="CZ402">
        <f t="shared" si="173"/>
        <v>93194.67</v>
      </c>
      <c r="DA402">
        <f t="shared" si="174"/>
        <v>1</v>
      </c>
      <c r="DB402">
        <f t="shared" si="170"/>
        <v>201.3</v>
      </c>
      <c r="DC402">
        <f t="shared" si="171"/>
        <v>0</v>
      </c>
      <c r="DD402" t="s">
        <v>3</v>
      </c>
      <c r="DE402" t="s">
        <v>3</v>
      </c>
      <c r="DF402">
        <f t="shared" si="165"/>
        <v>201.3</v>
      </c>
      <c r="DG402">
        <f t="shared" si="166"/>
        <v>0</v>
      </c>
      <c r="DH402">
        <f t="shared" si="167"/>
        <v>0</v>
      </c>
      <c r="DI402">
        <f t="shared" si="168"/>
        <v>0</v>
      </c>
      <c r="DJ402">
        <f t="shared" si="175"/>
        <v>201.3</v>
      </c>
      <c r="DK402">
        <v>0</v>
      </c>
      <c r="DL402" t="s">
        <v>3</v>
      </c>
      <c r="DM402">
        <v>0</v>
      </c>
      <c r="DN402" t="s">
        <v>3</v>
      </c>
      <c r="DO402">
        <v>0</v>
      </c>
    </row>
    <row r="403" spans="1:119" x14ac:dyDescent="0.2">
      <c r="A403">
        <f>ROW(Source!A215)</f>
        <v>215</v>
      </c>
      <c r="B403">
        <v>1473083510</v>
      </c>
      <c r="C403">
        <v>1473084721</v>
      </c>
      <c r="D403">
        <v>1441834853</v>
      </c>
      <c r="E403">
        <v>1</v>
      </c>
      <c r="F403">
        <v>1</v>
      </c>
      <c r="G403">
        <v>15514512</v>
      </c>
      <c r="H403">
        <v>3</v>
      </c>
      <c r="I403" t="s">
        <v>513</v>
      </c>
      <c r="J403" t="s">
        <v>514</v>
      </c>
      <c r="K403" t="s">
        <v>515</v>
      </c>
      <c r="L403">
        <v>1348</v>
      </c>
      <c r="N403">
        <v>1009</v>
      </c>
      <c r="O403" t="s">
        <v>485</v>
      </c>
      <c r="P403" t="s">
        <v>485</v>
      </c>
      <c r="Q403">
        <v>1000</v>
      </c>
      <c r="W403">
        <v>0</v>
      </c>
      <c r="X403">
        <v>-1847698748</v>
      </c>
      <c r="Y403">
        <f t="shared" si="169"/>
        <v>8.0000000000000004E-4</v>
      </c>
      <c r="AA403">
        <v>78065.73</v>
      </c>
      <c r="AB403">
        <v>0</v>
      </c>
      <c r="AC403">
        <v>0</v>
      </c>
      <c r="AD403">
        <v>0</v>
      </c>
      <c r="AE403">
        <v>78065.73</v>
      </c>
      <c r="AF403">
        <v>0</v>
      </c>
      <c r="AG403">
        <v>0</v>
      </c>
      <c r="AH403">
        <v>0</v>
      </c>
      <c r="AI403">
        <v>1</v>
      </c>
      <c r="AJ403">
        <v>1</v>
      </c>
      <c r="AK403">
        <v>1</v>
      </c>
      <c r="AL403">
        <v>1</v>
      </c>
      <c r="AM403">
        <v>-2</v>
      </c>
      <c r="AN403">
        <v>0</v>
      </c>
      <c r="AO403">
        <v>1</v>
      </c>
      <c r="AP403">
        <v>1</v>
      </c>
      <c r="AQ403">
        <v>0</v>
      </c>
      <c r="AR403">
        <v>0</v>
      </c>
      <c r="AS403" t="s">
        <v>3</v>
      </c>
      <c r="AT403">
        <v>8.0000000000000004E-4</v>
      </c>
      <c r="AU403" t="s">
        <v>3</v>
      </c>
      <c r="AV403">
        <v>0</v>
      </c>
      <c r="AW403">
        <v>2</v>
      </c>
      <c r="AX403">
        <v>1473419447</v>
      </c>
      <c r="AY403">
        <v>1</v>
      </c>
      <c r="AZ403">
        <v>0</v>
      </c>
      <c r="BA403">
        <v>510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0</v>
      </c>
      <c r="BI403">
        <v>0</v>
      </c>
      <c r="BJ403">
        <v>0</v>
      </c>
      <c r="BK403">
        <v>0</v>
      </c>
      <c r="BL403">
        <v>0</v>
      </c>
      <c r="BM403">
        <v>0</v>
      </c>
      <c r="BN403">
        <v>0</v>
      </c>
      <c r="BO403">
        <v>0</v>
      </c>
      <c r="BP403">
        <v>0</v>
      </c>
      <c r="BQ403">
        <v>0</v>
      </c>
      <c r="BR403">
        <v>0</v>
      </c>
      <c r="BS403">
        <v>0</v>
      </c>
      <c r="BT403">
        <v>0</v>
      </c>
      <c r="BU403">
        <v>0</v>
      </c>
      <c r="BV403">
        <v>0</v>
      </c>
      <c r="BW403">
        <v>0</v>
      </c>
      <c r="CV403">
        <v>0</v>
      </c>
      <c r="CW403">
        <v>0</v>
      </c>
      <c r="CX403">
        <f>ROUND(Y403*Source!I215,9)</f>
        <v>8.0000000000000004E-4</v>
      </c>
      <c r="CY403">
        <f t="shared" si="172"/>
        <v>78065.73</v>
      </c>
      <c r="CZ403">
        <f t="shared" si="173"/>
        <v>78065.73</v>
      </c>
      <c r="DA403">
        <f t="shared" si="174"/>
        <v>1</v>
      </c>
      <c r="DB403">
        <f t="shared" si="170"/>
        <v>62.45</v>
      </c>
      <c r="DC403">
        <f t="shared" si="171"/>
        <v>0</v>
      </c>
      <c r="DD403" t="s">
        <v>3</v>
      </c>
      <c r="DE403" t="s">
        <v>3</v>
      </c>
      <c r="DF403">
        <f t="shared" si="165"/>
        <v>62.45</v>
      </c>
      <c r="DG403">
        <f t="shared" si="166"/>
        <v>0</v>
      </c>
      <c r="DH403">
        <f t="shared" si="167"/>
        <v>0</v>
      </c>
      <c r="DI403">
        <f t="shared" si="168"/>
        <v>0</v>
      </c>
      <c r="DJ403">
        <f t="shared" si="175"/>
        <v>62.45</v>
      </c>
      <c r="DK403">
        <v>0</v>
      </c>
      <c r="DL403" t="s">
        <v>3</v>
      </c>
      <c r="DM403">
        <v>0</v>
      </c>
      <c r="DN403" t="s">
        <v>3</v>
      </c>
      <c r="DO403">
        <v>0</v>
      </c>
    </row>
    <row r="404" spans="1:119" x14ac:dyDescent="0.2">
      <c r="A404">
        <f>ROW(Source!A215)</f>
        <v>215</v>
      </c>
      <c r="B404">
        <v>1473083510</v>
      </c>
      <c r="C404">
        <v>1473084721</v>
      </c>
      <c r="D404">
        <v>1441822273</v>
      </c>
      <c r="E404">
        <v>15514512</v>
      </c>
      <c r="F404">
        <v>1</v>
      </c>
      <c r="G404">
        <v>15514512</v>
      </c>
      <c r="H404">
        <v>3</v>
      </c>
      <c r="I404" t="s">
        <v>476</v>
      </c>
      <c r="J404" t="s">
        <v>3</v>
      </c>
      <c r="K404" t="s">
        <v>478</v>
      </c>
      <c r="L404">
        <v>1348</v>
      </c>
      <c r="N404">
        <v>1009</v>
      </c>
      <c r="O404" t="s">
        <v>485</v>
      </c>
      <c r="P404" t="s">
        <v>485</v>
      </c>
      <c r="Q404">
        <v>1000</v>
      </c>
      <c r="W404">
        <v>0</v>
      </c>
      <c r="X404">
        <v>-1698336702</v>
      </c>
      <c r="Y404">
        <f t="shared" si="169"/>
        <v>2.4000000000000001E-4</v>
      </c>
      <c r="AA404">
        <v>94640</v>
      </c>
      <c r="AB404">
        <v>0</v>
      </c>
      <c r="AC404">
        <v>0</v>
      </c>
      <c r="AD404">
        <v>0</v>
      </c>
      <c r="AE404">
        <v>94640</v>
      </c>
      <c r="AF404">
        <v>0</v>
      </c>
      <c r="AG404">
        <v>0</v>
      </c>
      <c r="AH404">
        <v>0</v>
      </c>
      <c r="AI404">
        <v>1</v>
      </c>
      <c r="AJ404">
        <v>1</v>
      </c>
      <c r="AK404">
        <v>1</v>
      </c>
      <c r="AL404">
        <v>1</v>
      </c>
      <c r="AM404">
        <v>-2</v>
      </c>
      <c r="AN404">
        <v>0</v>
      </c>
      <c r="AO404">
        <v>1</v>
      </c>
      <c r="AP404">
        <v>1</v>
      </c>
      <c r="AQ404">
        <v>0</v>
      </c>
      <c r="AR404">
        <v>0</v>
      </c>
      <c r="AS404" t="s">
        <v>3</v>
      </c>
      <c r="AT404">
        <v>2.4000000000000001E-4</v>
      </c>
      <c r="AU404" t="s">
        <v>3</v>
      </c>
      <c r="AV404">
        <v>0</v>
      </c>
      <c r="AW404">
        <v>2</v>
      </c>
      <c r="AX404">
        <v>1473419449</v>
      </c>
      <c r="AY404">
        <v>1</v>
      </c>
      <c r="AZ404">
        <v>0</v>
      </c>
      <c r="BA404">
        <v>511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0</v>
      </c>
      <c r="BI404">
        <v>0</v>
      </c>
      <c r="BJ404">
        <v>0</v>
      </c>
      <c r="BK404">
        <v>0</v>
      </c>
      <c r="BL404">
        <v>0</v>
      </c>
      <c r="BM404">
        <v>0</v>
      </c>
      <c r="BN404">
        <v>0</v>
      </c>
      <c r="BO404">
        <v>0</v>
      </c>
      <c r="BP404">
        <v>0</v>
      </c>
      <c r="BQ404">
        <v>0</v>
      </c>
      <c r="BR404">
        <v>0</v>
      </c>
      <c r="BS404">
        <v>0</v>
      </c>
      <c r="BT404">
        <v>0</v>
      </c>
      <c r="BU404">
        <v>0</v>
      </c>
      <c r="BV404">
        <v>0</v>
      </c>
      <c r="BW404">
        <v>0</v>
      </c>
      <c r="CV404">
        <v>0</v>
      </c>
      <c r="CW404">
        <v>0</v>
      </c>
      <c r="CX404">
        <f>ROUND(Y404*Source!I215,9)</f>
        <v>2.4000000000000001E-4</v>
      </c>
      <c r="CY404">
        <f t="shared" si="172"/>
        <v>94640</v>
      </c>
      <c r="CZ404">
        <f t="shared" si="173"/>
        <v>94640</v>
      </c>
      <c r="DA404">
        <f t="shared" si="174"/>
        <v>1</v>
      </c>
      <c r="DB404">
        <f t="shared" si="170"/>
        <v>22.71</v>
      </c>
      <c r="DC404">
        <f t="shared" si="171"/>
        <v>0</v>
      </c>
      <c r="DD404" t="s">
        <v>3</v>
      </c>
      <c r="DE404" t="s">
        <v>3</v>
      </c>
      <c r="DF404">
        <f t="shared" si="165"/>
        <v>22.71</v>
      </c>
      <c r="DG404">
        <f t="shared" si="166"/>
        <v>0</v>
      </c>
      <c r="DH404">
        <f t="shared" si="167"/>
        <v>0</v>
      </c>
      <c r="DI404">
        <f t="shared" si="168"/>
        <v>0</v>
      </c>
      <c r="DJ404">
        <f t="shared" si="175"/>
        <v>22.71</v>
      </c>
      <c r="DK404">
        <v>0</v>
      </c>
      <c r="DL404" t="s">
        <v>3</v>
      </c>
      <c r="DM404">
        <v>0</v>
      </c>
      <c r="DN404" t="s">
        <v>3</v>
      </c>
      <c r="DO404">
        <v>0</v>
      </c>
    </row>
    <row r="405" spans="1:119" x14ac:dyDescent="0.2">
      <c r="A405">
        <f>ROW(Source!A215)</f>
        <v>215</v>
      </c>
      <c r="B405">
        <v>1473083510</v>
      </c>
      <c r="C405">
        <v>1473084721</v>
      </c>
      <c r="D405">
        <v>1441850453</v>
      </c>
      <c r="E405">
        <v>1</v>
      </c>
      <c r="F405">
        <v>1</v>
      </c>
      <c r="G405">
        <v>15514512</v>
      </c>
      <c r="H405">
        <v>3</v>
      </c>
      <c r="I405" t="s">
        <v>516</v>
      </c>
      <c r="J405" t="s">
        <v>517</v>
      </c>
      <c r="K405" t="s">
        <v>518</v>
      </c>
      <c r="L405">
        <v>1348</v>
      </c>
      <c r="N405">
        <v>1009</v>
      </c>
      <c r="O405" t="s">
        <v>485</v>
      </c>
      <c r="P405" t="s">
        <v>485</v>
      </c>
      <c r="Q405">
        <v>1000</v>
      </c>
      <c r="W405">
        <v>0</v>
      </c>
      <c r="X405">
        <v>-1449669889</v>
      </c>
      <c r="Y405">
        <f t="shared" si="169"/>
        <v>8.9999999999999998E-4</v>
      </c>
      <c r="AA405">
        <v>178433.97</v>
      </c>
      <c r="AB405">
        <v>0</v>
      </c>
      <c r="AC405">
        <v>0</v>
      </c>
      <c r="AD405">
        <v>0</v>
      </c>
      <c r="AE405">
        <v>178433.97</v>
      </c>
      <c r="AF405">
        <v>0</v>
      </c>
      <c r="AG405">
        <v>0</v>
      </c>
      <c r="AH405">
        <v>0</v>
      </c>
      <c r="AI405">
        <v>1</v>
      </c>
      <c r="AJ405">
        <v>1</v>
      </c>
      <c r="AK405">
        <v>1</v>
      </c>
      <c r="AL405">
        <v>1</v>
      </c>
      <c r="AM405">
        <v>-2</v>
      </c>
      <c r="AN405">
        <v>0</v>
      </c>
      <c r="AO405">
        <v>1</v>
      </c>
      <c r="AP405">
        <v>1</v>
      </c>
      <c r="AQ405">
        <v>0</v>
      </c>
      <c r="AR405">
        <v>0</v>
      </c>
      <c r="AS405" t="s">
        <v>3</v>
      </c>
      <c r="AT405">
        <v>8.9999999999999998E-4</v>
      </c>
      <c r="AU405" t="s">
        <v>3</v>
      </c>
      <c r="AV405">
        <v>0</v>
      </c>
      <c r="AW405">
        <v>2</v>
      </c>
      <c r="AX405">
        <v>1473419448</v>
      </c>
      <c r="AY405">
        <v>1</v>
      </c>
      <c r="AZ405">
        <v>0</v>
      </c>
      <c r="BA405">
        <v>512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0</v>
      </c>
      <c r="BI405">
        <v>0</v>
      </c>
      <c r="BJ405">
        <v>0</v>
      </c>
      <c r="BK405">
        <v>0</v>
      </c>
      <c r="BL405">
        <v>0</v>
      </c>
      <c r="BM405">
        <v>0</v>
      </c>
      <c r="BN405">
        <v>0</v>
      </c>
      <c r="BO405">
        <v>0</v>
      </c>
      <c r="BP405">
        <v>0</v>
      </c>
      <c r="BQ405">
        <v>0</v>
      </c>
      <c r="BR405">
        <v>0</v>
      </c>
      <c r="BS405">
        <v>0</v>
      </c>
      <c r="BT405">
        <v>0</v>
      </c>
      <c r="BU405">
        <v>0</v>
      </c>
      <c r="BV405">
        <v>0</v>
      </c>
      <c r="BW405">
        <v>0</v>
      </c>
      <c r="CV405">
        <v>0</v>
      </c>
      <c r="CW405">
        <v>0</v>
      </c>
      <c r="CX405">
        <f>ROUND(Y405*Source!I215,9)</f>
        <v>8.9999999999999998E-4</v>
      </c>
      <c r="CY405">
        <f t="shared" si="172"/>
        <v>178433.97</v>
      </c>
      <c r="CZ405">
        <f t="shared" si="173"/>
        <v>178433.97</v>
      </c>
      <c r="DA405">
        <f t="shared" si="174"/>
        <v>1</v>
      </c>
      <c r="DB405">
        <f t="shared" si="170"/>
        <v>160.59</v>
      </c>
      <c r="DC405">
        <f t="shared" si="171"/>
        <v>0</v>
      </c>
      <c r="DD405" t="s">
        <v>3</v>
      </c>
      <c r="DE405" t="s">
        <v>3</v>
      </c>
      <c r="DF405">
        <f t="shared" si="165"/>
        <v>160.59</v>
      </c>
      <c r="DG405">
        <f t="shared" si="166"/>
        <v>0</v>
      </c>
      <c r="DH405">
        <f t="shared" si="167"/>
        <v>0</v>
      </c>
      <c r="DI405">
        <f t="shared" si="168"/>
        <v>0</v>
      </c>
      <c r="DJ405">
        <f t="shared" si="175"/>
        <v>160.59</v>
      </c>
      <c r="DK405">
        <v>0</v>
      </c>
      <c r="DL405" t="s">
        <v>3</v>
      </c>
      <c r="DM405">
        <v>0</v>
      </c>
      <c r="DN405" t="s">
        <v>3</v>
      </c>
      <c r="DO405">
        <v>0</v>
      </c>
    </row>
    <row r="406" spans="1:119" x14ac:dyDescent="0.2">
      <c r="A406">
        <f>ROW(Source!A218)</f>
        <v>218</v>
      </c>
      <c r="B406">
        <v>1473083510</v>
      </c>
      <c r="C406">
        <v>1473084750</v>
      </c>
      <c r="D406">
        <v>1306222152</v>
      </c>
      <c r="E406">
        <v>37</v>
      </c>
      <c r="F406">
        <v>1</v>
      </c>
      <c r="G406">
        <v>15514512</v>
      </c>
      <c r="H406">
        <v>1</v>
      </c>
      <c r="I406" t="s">
        <v>457</v>
      </c>
      <c r="J406" t="s">
        <v>3</v>
      </c>
      <c r="K406" t="s">
        <v>458</v>
      </c>
      <c r="L406">
        <v>1191</v>
      </c>
      <c r="N406">
        <v>1013</v>
      </c>
      <c r="O406" t="s">
        <v>459</v>
      </c>
      <c r="P406" t="s">
        <v>459</v>
      </c>
      <c r="Q406">
        <v>1</v>
      </c>
      <c r="W406">
        <v>0</v>
      </c>
      <c r="X406">
        <v>476480486</v>
      </c>
      <c r="Y406">
        <f t="shared" si="169"/>
        <v>9.6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1</v>
      </c>
      <c r="AJ406">
        <v>1</v>
      </c>
      <c r="AK406">
        <v>1</v>
      </c>
      <c r="AL406">
        <v>1</v>
      </c>
      <c r="AM406">
        <v>-2</v>
      </c>
      <c r="AN406">
        <v>0</v>
      </c>
      <c r="AO406">
        <v>1</v>
      </c>
      <c r="AP406">
        <v>1</v>
      </c>
      <c r="AQ406">
        <v>0</v>
      </c>
      <c r="AR406">
        <v>0</v>
      </c>
      <c r="AS406" t="s">
        <v>3</v>
      </c>
      <c r="AT406">
        <v>9.6</v>
      </c>
      <c r="AU406" t="s">
        <v>3</v>
      </c>
      <c r="AV406">
        <v>1</v>
      </c>
      <c r="AW406">
        <v>2</v>
      </c>
      <c r="AX406">
        <v>1473419530</v>
      </c>
      <c r="AY406">
        <v>1</v>
      </c>
      <c r="AZ406">
        <v>0</v>
      </c>
      <c r="BA406">
        <v>519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0</v>
      </c>
      <c r="BI406">
        <v>0</v>
      </c>
      <c r="BJ406">
        <v>0</v>
      </c>
      <c r="BK406">
        <v>0</v>
      </c>
      <c r="BL406">
        <v>0</v>
      </c>
      <c r="BM406">
        <v>0</v>
      </c>
      <c r="BN406">
        <v>0</v>
      </c>
      <c r="BO406">
        <v>0</v>
      </c>
      <c r="BP406">
        <v>0</v>
      </c>
      <c r="BQ406">
        <v>0</v>
      </c>
      <c r="BR406">
        <v>0</v>
      </c>
      <c r="BS406">
        <v>0</v>
      </c>
      <c r="BT406">
        <v>0</v>
      </c>
      <c r="BU406">
        <v>0</v>
      </c>
      <c r="BV406">
        <v>0</v>
      </c>
      <c r="BW406">
        <v>0</v>
      </c>
      <c r="CU406">
        <f>ROUND(AT406*Source!I218*AH406*AL406,2)</f>
        <v>0</v>
      </c>
      <c r="CV406">
        <f>ROUND(Y406*Source!I218,9)</f>
        <v>9.6</v>
      </c>
      <c r="CW406">
        <v>0</v>
      </c>
      <c r="CX406">
        <f>ROUND(Y406*Source!I218,9)</f>
        <v>9.6</v>
      </c>
      <c r="CY406">
        <f>AD406</f>
        <v>0</v>
      </c>
      <c r="CZ406">
        <f>AH406</f>
        <v>0</v>
      </c>
      <c r="DA406">
        <f>AL406</f>
        <v>1</v>
      </c>
      <c r="DB406">
        <f t="shared" si="170"/>
        <v>0</v>
      </c>
      <c r="DC406">
        <f t="shared" si="171"/>
        <v>0</v>
      </c>
      <c r="DD406" t="s">
        <v>3</v>
      </c>
      <c r="DE406" t="s">
        <v>3</v>
      </c>
      <c r="DF406">
        <f t="shared" si="165"/>
        <v>0</v>
      </c>
      <c r="DG406">
        <f t="shared" si="166"/>
        <v>0</v>
      </c>
      <c r="DH406">
        <f t="shared" si="167"/>
        <v>0</v>
      </c>
      <c r="DI406">
        <f t="shared" si="168"/>
        <v>0</v>
      </c>
      <c r="DJ406">
        <f>DI406</f>
        <v>0</v>
      </c>
      <c r="DK406">
        <v>0</v>
      </c>
      <c r="DL406" t="s">
        <v>3</v>
      </c>
      <c r="DM406">
        <v>0</v>
      </c>
      <c r="DN406" t="s">
        <v>3</v>
      </c>
      <c r="DO406">
        <v>0</v>
      </c>
    </row>
    <row r="407" spans="1:119" x14ac:dyDescent="0.2">
      <c r="A407">
        <f>ROW(Source!A218)</f>
        <v>218</v>
      </c>
      <c r="B407">
        <v>1473083510</v>
      </c>
      <c r="C407">
        <v>1473084750</v>
      </c>
      <c r="D407">
        <v>1306223898</v>
      </c>
      <c r="E407">
        <v>1</v>
      </c>
      <c r="F407">
        <v>1</v>
      </c>
      <c r="G407">
        <v>15514512</v>
      </c>
      <c r="H407">
        <v>2</v>
      </c>
      <c r="I407" t="s">
        <v>526</v>
      </c>
      <c r="J407" t="s">
        <v>527</v>
      </c>
      <c r="K407" t="s">
        <v>528</v>
      </c>
      <c r="L407">
        <v>1368</v>
      </c>
      <c r="N407">
        <v>1011</v>
      </c>
      <c r="O407" t="s">
        <v>463</v>
      </c>
      <c r="P407" t="s">
        <v>463</v>
      </c>
      <c r="Q407">
        <v>1</v>
      </c>
      <c r="W407">
        <v>0</v>
      </c>
      <c r="X407">
        <v>-1063987438</v>
      </c>
      <c r="Y407">
        <f t="shared" si="169"/>
        <v>2.23</v>
      </c>
      <c r="AA407">
        <v>0</v>
      </c>
      <c r="AB407">
        <v>7.3</v>
      </c>
      <c r="AC407">
        <v>0.14000000000000001</v>
      </c>
      <c r="AD407">
        <v>0</v>
      </c>
      <c r="AE407">
        <v>0</v>
      </c>
      <c r="AF407">
        <v>7.3</v>
      </c>
      <c r="AG407">
        <v>0.14000000000000001</v>
      </c>
      <c r="AH407">
        <v>0</v>
      </c>
      <c r="AI407">
        <v>1</v>
      </c>
      <c r="AJ407">
        <v>1</v>
      </c>
      <c r="AK407">
        <v>1</v>
      </c>
      <c r="AL407">
        <v>1</v>
      </c>
      <c r="AM407">
        <v>-2</v>
      </c>
      <c r="AN407">
        <v>0</v>
      </c>
      <c r="AO407">
        <v>1</v>
      </c>
      <c r="AP407">
        <v>1</v>
      </c>
      <c r="AQ407">
        <v>0</v>
      </c>
      <c r="AR407">
        <v>0</v>
      </c>
      <c r="AS407" t="s">
        <v>3</v>
      </c>
      <c r="AT407">
        <v>2.23</v>
      </c>
      <c r="AU407" t="s">
        <v>3</v>
      </c>
      <c r="AV407">
        <v>0</v>
      </c>
      <c r="AW407">
        <v>2</v>
      </c>
      <c r="AX407">
        <v>1473419531</v>
      </c>
      <c r="AY407">
        <v>2</v>
      </c>
      <c r="AZ407">
        <v>98304</v>
      </c>
      <c r="BA407">
        <v>520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0</v>
      </c>
      <c r="BI407">
        <v>0</v>
      </c>
      <c r="BJ407">
        <v>0</v>
      </c>
      <c r="BK407">
        <v>0</v>
      </c>
      <c r="BL407">
        <v>0</v>
      </c>
      <c r="BM407">
        <v>0</v>
      </c>
      <c r="BN407">
        <v>0</v>
      </c>
      <c r="BO407">
        <v>0</v>
      </c>
      <c r="BP407">
        <v>0</v>
      </c>
      <c r="BQ407">
        <v>0</v>
      </c>
      <c r="BR407">
        <v>0</v>
      </c>
      <c r="BS407">
        <v>0</v>
      </c>
      <c r="BT407">
        <v>0</v>
      </c>
      <c r="BU407">
        <v>0</v>
      </c>
      <c r="BV407">
        <v>0</v>
      </c>
      <c r="BW407">
        <v>0</v>
      </c>
      <c r="CV407">
        <v>0</v>
      </c>
      <c r="CW407">
        <f>ROUND(Y407*Source!I218*DO407,9)</f>
        <v>0</v>
      </c>
      <c r="CX407">
        <f>ROUND(Y407*Source!I218,9)</f>
        <v>2.23</v>
      </c>
      <c r="CY407">
        <f>AB407</f>
        <v>7.3</v>
      </c>
      <c r="CZ407">
        <f>AF407</f>
        <v>7.3</v>
      </c>
      <c r="DA407">
        <f>AJ407</f>
        <v>1</v>
      </c>
      <c r="DB407">
        <f t="shared" si="170"/>
        <v>16.28</v>
      </c>
      <c r="DC407">
        <f t="shared" si="171"/>
        <v>0.31</v>
      </c>
      <c r="DD407" t="s">
        <v>3</v>
      </c>
      <c r="DE407" t="s">
        <v>3</v>
      </c>
      <c r="DF407">
        <f t="shared" si="165"/>
        <v>0</v>
      </c>
      <c r="DG407">
        <f t="shared" si="166"/>
        <v>16.28</v>
      </c>
      <c r="DH407">
        <f t="shared" si="167"/>
        <v>0.31</v>
      </c>
      <c r="DI407">
        <f t="shared" si="168"/>
        <v>0</v>
      </c>
      <c r="DJ407">
        <f>DG407</f>
        <v>16.28</v>
      </c>
      <c r="DK407">
        <v>0</v>
      </c>
      <c r="DL407" t="s">
        <v>3</v>
      </c>
      <c r="DM407">
        <v>0</v>
      </c>
      <c r="DN407" t="s">
        <v>3</v>
      </c>
      <c r="DO407">
        <v>0</v>
      </c>
    </row>
    <row r="408" spans="1:119" x14ac:dyDescent="0.2">
      <c r="A408">
        <f>ROW(Source!A218)</f>
        <v>218</v>
      </c>
      <c r="B408">
        <v>1473083510</v>
      </c>
      <c r="C408">
        <v>1473084750</v>
      </c>
      <c r="D408">
        <v>1306224024</v>
      </c>
      <c r="E408">
        <v>1</v>
      </c>
      <c r="F408">
        <v>1</v>
      </c>
      <c r="G408">
        <v>15514512</v>
      </c>
      <c r="H408">
        <v>2</v>
      </c>
      <c r="I408" t="s">
        <v>460</v>
      </c>
      <c r="J408" t="s">
        <v>529</v>
      </c>
      <c r="K408" t="s">
        <v>462</v>
      </c>
      <c r="L408">
        <v>1368</v>
      </c>
      <c r="N408">
        <v>1011</v>
      </c>
      <c r="O408" t="s">
        <v>463</v>
      </c>
      <c r="P408" t="s">
        <v>463</v>
      </c>
      <c r="Q408">
        <v>1</v>
      </c>
      <c r="W408">
        <v>0</v>
      </c>
      <c r="X408">
        <v>1391077869</v>
      </c>
      <c r="Y408">
        <f t="shared" si="169"/>
        <v>2.4500000000000002</v>
      </c>
      <c r="AA408">
        <v>0</v>
      </c>
      <c r="AB408">
        <v>1335.8</v>
      </c>
      <c r="AC408">
        <v>668.13</v>
      </c>
      <c r="AD408">
        <v>0</v>
      </c>
      <c r="AE408">
        <v>0</v>
      </c>
      <c r="AF408">
        <v>1335.8</v>
      </c>
      <c r="AG408">
        <v>668.13</v>
      </c>
      <c r="AH408">
        <v>0</v>
      </c>
      <c r="AI408">
        <v>1</v>
      </c>
      <c r="AJ408">
        <v>1</v>
      </c>
      <c r="AK408">
        <v>1</v>
      </c>
      <c r="AL408">
        <v>1</v>
      </c>
      <c r="AM408">
        <v>-2</v>
      </c>
      <c r="AN408">
        <v>0</v>
      </c>
      <c r="AO408">
        <v>1</v>
      </c>
      <c r="AP408">
        <v>1</v>
      </c>
      <c r="AQ408">
        <v>0</v>
      </c>
      <c r="AR408">
        <v>0</v>
      </c>
      <c r="AS408" t="s">
        <v>3</v>
      </c>
      <c r="AT408">
        <v>2.4500000000000002</v>
      </c>
      <c r="AU408" t="s">
        <v>3</v>
      </c>
      <c r="AV408">
        <v>0</v>
      </c>
      <c r="AW408">
        <v>2</v>
      </c>
      <c r="AX408">
        <v>1473419532</v>
      </c>
      <c r="AY408">
        <v>2</v>
      </c>
      <c r="AZ408">
        <v>98304</v>
      </c>
      <c r="BA408">
        <v>521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0</v>
      </c>
      <c r="BI408">
        <v>0</v>
      </c>
      <c r="BJ408">
        <v>0</v>
      </c>
      <c r="BK408">
        <v>0</v>
      </c>
      <c r="BL408">
        <v>0</v>
      </c>
      <c r="BM408">
        <v>0</v>
      </c>
      <c r="BN408">
        <v>0</v>
      </c>
      <c r="BO408">
        <v>0</v>
      </c>
      <c r="BP408">
        <v>0</v>
      </c>
      <c r="BQ408">
        <v>0</v>
      </c>
      <c r="BR408">
        <v>0</v>
      </c>
      <c r="BS408">
        <v>0</v>
      </c>
      <c r="BT408">
        <v>0</v>
      </c>
      <c r="BU408">
        <v>0</v>
      </c>
      <c r="BV408">
        <v>0</v>
      </c>
      <c r="BW408">
        <v>0</v>
      </c>
      <c r="CV408">
        <v>0</v>
      </c>
      <c r="CW408">
        <f>ROUND(Y408*Source!I218*DO408,9)</f>
        <v>0</v>
      </c>
      <c r="CX408">
        <f>ROUND(Y408*Source!I218,9)</f>
        <v>2.4500000000000002</v>
      </c>
      <c r="CY408">
        <f>AB408</f>
        <v>1335.8</v>
      </c>
      <c r="CZ408">
        <f>AF408</f>
        <v>1335.8</v>
      </c>
      <c r="DA408">
        <f>AJ408</f>
        <v>1</v>
      </c>
      <c r="DB408">
        <f t="shared" si="170"/>
        <v>3272.71</v>
      </c>
      <c r="DC408">
        <f t="shared" si="171"/>
        <v>1636.92</v>
      </c>
      <c r="DD408" t="s">
        <v>3</v>
      </c>
      <c r="DE408" t="s">
        <v>3</v>
      </c>
      <c r="DF408">
        <f t="shared" si="165"/>
        <v>0</v>
      </c>
      <c r="DG408">
        <f t="shared" si="166"/>
        <v>3272.71</v>
      </c>
      <c r="DH408">
        <f t="shared" si="167"/>
        <v>1636.92</v>
      </c>
      <c r="DI408">
        <f t="shared" si="168"/>
        <v>0</v>
      </c>
      <c r="DJ408">
        <f>DG408</f>
        <v>3272.71</v>
      </c>
      <c r="DK408">
        <v>0</v>
      </c>
      <c r="DL408" t="s">
        <v>3</v>
      </c>
      <c r="DM408">
        <v>0</v>
      </c>
      <c r="DN408" t="s">
        <v>3</v>
      </c>
      <c r="DO408">
        <v>0</v>
      </c>
    </row>
    <row r="409" spans="1:119" x14ac:dyDescent="0.2">
      <c r="A409">
        <f>ROW(Source!A218)</f>
        <v>218</v>
      </c>
      <c r="B409">
        <v>1473083510</v>
      </c>
      <c r="C409">
        <v>1473084750</v>
      </c>
      <c r="D409">
        <v>1306226163</v>
      </c>
      <c r="E409">
        <v>1</v>
      </c>
      <c r="F409">
        <v>1</v>
      </c>
      <c r="G409">
        <v>15514512</v>
      </c>
      <c r="H409">
        <v>3</v>
      </c>
      <c r="I409" t="s">
        <v>530</v>
      </c>
      <c r="J409" t="s">
        <v>531</v>
      </c>
      <c r="K409" t="s">
        <v>532</v>
      </c>
      <c r="L409">
        <v>1346</v>
      </c>
      <c r="N409">
        <v>1009</v>
      </c>
      <c r="O409" t="s">
        <v>467</v>
      </c>
      <c r="P409" t="s">
        <v>467</v>
      </c>
      <c r="Q409">
        <v>1</v>
      </c>
      <c r="W409">
        <v>0</v>
      </c>
      <c r="X409">
        <v>-166253626</v>
      </c>
      <c r="Y409">
        <f t="shared" si="169"/>
        <v>0.32</v>
      </c>
      <c r="AA409">
        <v>1017.45</v>
      </c>
      <c r="AB409">
        <v>0</v>
      </c>
      <c r="AC409">
        <v>0</v>
      </c>
      <c r="AD409">
        <v>0</v>
      </c>
      <c r="AE409">
        <v>1017.45</v>
      </c>
      <c r="AF409">
        <v>0</v>
      </c>
      <c r="AG409">
        <v>0</v>
      </c>
      <c r="AH409">
        <v>0</v>
      </c>
      <c r="AI409">
        <v>1</v>
      </c>
      <c r="AJ409">
        <v>1</v>
      </c>
      <c r="AK409">
        <v>1</v>
      </c>
      <c r="AL409">
        <v>1</v>
      </c>
      <c r="AM409">
        <v>-2</v>
      </c>
      <c r="AN409">
        <v>0</v>
      </c>
      <c r="AO409">
        <v>1</v>
      </c>
      <c r="AP409">
        <v>1</v>
      </c>
      <c r="AQ409">
        <v>0</v>
      </c>
      <c r="AR409">
        <v>0</v>
      </c>
      <c r="AS409" t="s">
        <v>3</v>
      </c>
      <c r="AT409">
        <v>0.32</v>
      </c>
      <c r="AU409" t="s">
        <v>3</v>
      </c>
      <c r="AV409">
        <v>0</v>
      </c>
      <c r="AW409">
        <v>2</v>
      </c>
      <c r="AX409">
        <v>1473419533</v>
      </c>
      <c r="AY409">
        <v>2</v>
      </c>
      <c r="AZ409">
        <v>16384</v>
      </c>
      <c r="BA409">
        <v>522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0</v>
      </c>
      <c r="BI409">
        <v>0</v>
      </c>
      <c r="BJ409">
        <v>0</v>
      </c>
      <c r="BK409">
        <v>0</v>
      </c>
      <c r="BL409">
        <v>0</v>
      </c>
      <c r="BM409">
        <v>0</v>
      </c>
      <c r="BN409">
        <v>0</v>
      </c>
      <c r="BO409">
        <v>0</v>
      </c>
      <c r="BP409">
        <v>0</v>
      </c>
      <c r="BQ409">
        <v>0</v>
      </c>
      <c r="BR409">
        <v>0</v>
      </c>
      <c r="BS409">
        <v>0</v>
      </c>
      <c r="BT409">
        <v>0</v>
      </c>
      <c r="BU409">
        <v>0</v>
      </c>
      <c r="BV409">
        <v>0</v>
      </c>
      <c r="BW409">
        <v>0</v>
      </c>
      <c r="CV409">
        <v>0</v>
      </c>
      <c r="CW409">
        <v>0</v>
      </c>
      <c r="CX409">
        <f>ROUND(Y409*Source!I218,9)</f>
        <v>0.32</v>
      </c>
      <c r="CY409">
        <f>AA409</f>
        <v>1017.45</v>
      </c>
      <c r="CZ409">
        <f>AE409</f>
        <v>1017.45</v>
      </c>
      <c r="DA409">
        <f>AI409</f>
        <v>1</v>
      </c>
      <c r="DB409">
        <f t="shared" si="170"/>
        <v>325.58</v>
      </c>
      <c r="DC409">
        <f t="shared" si="171"/>
        <v>0</v>
      </c>
      <c r="DD409" t="s">
        <v>3</v>
      </c>
      <c r="DE409" t="s">
        <v>3</v>
      </c>
      <c r="DF409">
        <f t="shared" si="165"/>
        <v>325.58</v>
      </c>
      <c r="DG409">
        <f t="shared" si="166"/>
        <v>0</v>
      </c>
      <c r="DH409">
        <f t="shared" si="167"/>
        <v>0</v>
      </c>
      <c r="DI409">
        <f t="shared" si="168"/>
        <v>0</v>
      </c>
      <c r="DJ409">
        <f>DF409</f>
        <v>325.58</v>
      </c>
      <c r="DK409">
        <v>0</v>
      </c>
      <c r="DL409" t="s">
        <v>3</v>
      </c>
      <c r="DM409">
        <v>0</v>
      </c>
      <c r="DN409" t="s">
        <v>3</v>
      </c>
      <c r="DO409">
        <v>0</v>
      </c>
    </row>
    <row r="410" spans="1:119" x14ac:dyDescent="0.2">
      <c r="A410">
        <f>ROW(Source!A222)</f>
        <v>222</v>
      </c>
      <c r="B410">
        <v>1473083510</v>
      </c>
      <c r="C410">
        <v>1473084772</v>
      </c>
      <c r="D410">
        <v>1441819193</v>
      </c>
      <c r="E410">
        <v>15514512</v>
      </c>
      <c r="F410">
        <v>1</v>
      </c>
      <c r="G410">
        <v>15514512</v>
      </c>
      <c r="H410">
        <v>1</v>
      </c>
      <c r="I410" t="s">
        <v>457</v>
      </c>
      <c r="J410" t="s">
        <v>3</v>
      </c>
      <c r="K410" t="s">
        <v>458</v>
      </c>
      <c r="L410">
        <v>1191</v>
      </c>
      <c r="N410">
        <v>1013</v>
      </c>
      <c r="O410" t="s">
        <v>459</v>
      </c>
      <c r="P410" t="s">
        <v>459</v>
      </c>
      <c r="Q410">
        <v>1</v>
      </c>
      <c r="W410">
        <v>0</v>
      </c>
      <c r="X410">
        <v>476480486</v>
      </c>
      <c r="Y410">
        <f t="shared" si="169"/>
        <v>36.1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1</v>
      </c>
      <c r="AJ410">
        <v>1</v>
      </c>
      <c r="AK410">
        <v>1</v>
      </c>
      <c r="AL410">
        <v>1</v>
      </c>
      <c r="AM410">
        <v>-2</v>
      </c>
      <c r="AN410">
        <v>0</v>
      </c>
      <c r="AO410">
        <v>1</v>
      </c>
      <c r="AP410">
        <v>1</v>
      </c>
      <c r="AQ410">
        <v>0</v>
      </c>
      <c r="AR410">
        <v>0</v>
      </c>
      <c r="AS410" t="s">
        <v>3</v>
      </c>
      <c r="AT410">
        <v>36.1</v>
      </c>
      <c r="AU410" t="s">
        <v>3</v>
      </c>
      <c r="AV410">
        <v>1</v>
      </c>
      <c r="AW410">
        <v>2</v>
      </c>
      <c r="AX410">
        <v>1473419642</v>
      </c>
      <c r="AY410">
        <v>1</v>
      </c>
      <c r="AZ410">
        <v>0</v>
      </c>
      <c r="BA410">
        <v>533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0</v>
      </c>
      <c r="BI410">
        <v>0</v>
      </c>
      <c r="BJ410">
        <v>0</v>
      </c>
      <c r="BK410">
        <v>0</v>
      </c>
      <c r="BL410">
        <v>0</v>
      </c>
      <c r="BM410">
        <v>0</v>
      </c>
      <c r="BN410">
        <v>0</v>
      </c>
      <c r="BO410">
        <v>0</v>
      </c>
      <c r="BP410">
        <v>0</v>
      </c>
      <c r="BQ410">
        <v>0</v>
      </c>
      <c r="BR410">
        <v>0</v>
      </c>
      <c r="BS410">
        <v>0</v>
      </c>
      <c r="BT410">
        <v>0</v>
      </c>
      <c r="BU410">
        <v>0</v>
      </c>
      <c r="BV410">
        <v>0</v>
      </c>
      <c r="BW410">
        <v>0</v>
      </c>
      <c r="CU410">
        <f>ROUND(AT410*Source!I222*AH410*AL410,2)</f>
        <v>0</v>
      </c>
      <c r="CV410">
        <f>ROUND(Y410*Source!I222,9)</f>
        <v>36.1</v>
      </c>
      <c r="CW410">
        <v>0</v>
      </c>
      <c r="CX410">
        <f>ROUND(Y410*Source!I222,9)</f>
        <v>36.1</v>
      </c>
      <c r="CY410">
        <f>AD410</f>
        <v>0</v>
      </c>
      <c r="CZ410">
        <f>AH410</f>
        <v>0</v>
      </c>
      <c r="DA410">
        <f>AL410</f>
        <v>1</v>
      </c>
      <c r="DB410">
        <f t="shared" si="170"/>
        <v>0</v>
      </c>
      <c r="DC410">
        <f t="shared" si="171"/>
        <v>0</v>
      </c>
      <c r="DD410" t="s">
        <v>3</v>
      </c>
      <c r="DE410" t="s">
        <v>3</v>
      </c>
      <c r="DF410">
        <f t="shared" si="165"/>
        <v>0</v>
      </c>
      <c r="DG410">
        <f t="shared" si="166"/>
        <v>0</v>
      </c>
      <c r="DH410">
        <f t="shared" si="167"/>
        <v>0</v>
      </c>
      <c r="DI410">
        <f t="shared" si="168"/>
        <v>0</v>
      </c>
      <c r="DJ410">
        <f>DI410</f>
        <v>0</v>
      </c>
      <c r="DK410">
        <v>0</v>
      </c>
      <c r="DL410" t="s">
        <v>3</v>
      </c>
      <c r="DM410">
        <v>0</v>
      </c>
      <c r="DN410" t="s">
        <v>3</v>
      </c>
      <c r="DO410">
        <v>0</v>
      </c>
    </row>
    <row r="411" spans="1:119" x14ac:dyDescent="0.2">
      <c r="A411">
        <f>ROW(Source!A222)</f>
        <v>222</v>
      </c>
      <c r="B411">
        <v>1473083510</v>
      </c>
      <c r="C411">
        <v>1473084772</v>
      </c>
      <c r="D411">
        <v>1441835475</v>
      </c>
      <c r="E411">
        <v>1</v>
      </c>
      <c r="F411">
        <v>1</v>
      </c>
      <c r="G411">
        <v>15514512</v>
      </c>
      <c r="H411">
        <v>3</v>
      </c>
      <c r="I411" t="s">
        <v>482</v>
      </c>
      <c r="J411" t="s">
        <v>483</v>
      </c>
      <c r="K411" t="s">
        <v>484</v>
      </c>
      <c r="L411">
        <v>1348</v>
      </c>
      <c r="N411">
        <v>1009</v>
      </c>
      <c r="O411" t="s">
        <v>485</v>
      </c>
      <c r="P411" t="s">
        <v>485</v>
      </c>
      <c r="Q411">
        <v>1000</v>
      </c>
      <c r="W411">
        <v>0</v>
      </c>
      <c r="X411">
        <v>438248051</v>
      </c>
      <c r="Y411">
        <f t="shared" si="169"/>
        <v>2.9999999999999997E-4</v>
      </c>
      <c r="AA411">
        <v>155908.07999999999</v>
      </c>
      <c r="AB411">
        <v>0</v>
      </c>
      <c r="AC411">
        <v>0</v>
      </c>
      <c r="AD411">
        <v>0</v>
      </c>
      <c r="AE411">
        <v>155908.07999999999</v>
      </c>
      <c r="AF411">
        <v>0</v>
      </c>
      <c r="AG411">
        <v>0</v>
      </c>
      <c r="AH411">
        <v>0</v>
      </c>
      <c r="AI411">
        <v>1</v>
      </c>
      <c r="AJ411">
        <v>1</v>
      </c>
      <c r="AK411">
        <v>1</v>
      </c>
      <c r="AL411">
        <v>1</v>
      </c>
      <c r="AM411">
        <v>-2</v>
      </c>
      <c r="AN411">
        <v>0</v>
      </c>
      <c r="AO411">
        <v>1</v>
      </c>
      <c r="AP411">
        <v>1</v>
      </c>
      <c r="AQ411">
        <v>0</v>
      </c>
      <c r="AR411">
        <v>0</v>
      </c>
      <c r="AS411" t="s">
        <v>3</v>
      </c>
      <c r="AT411">
        <v>2.9999999999999997E-4</v>
      </c>
      <c r="AU411" t="s">
        <v>3</v>
      </c>
      <c r="AV411">
        <v>0</v>
      </c>
      <c r="AW411">
        <v>2</v>
      </c>
      <c r="AX411">
        <v>1473419643</v>
      </c>
      <c r="AY411">
        <v>1</v>
      </c>
      <c r="AZ411">
        <v>0</v>
      </c>
      <c r="BA411">
        <v>534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0</v>
      </c>
      <c r="BI411">
        <v>0</v>
      </c>
      <c r="BJ411">
        <v>0</v>
      </c>
      <c r="BK411">
        <v>0</v>
      </c>
      <c r="BL411">
        <v>0</v>
      </c>
      <c r="BM411">
        <v>0</v>
      </c>
      <c r="BN411">
        <v>0</v>
      </c>
      <c r="BO411">
        <v>0</v>
      </c>
      <c r="BP411">
        <v>0</v>
      </c>
      <c r="BQ411">
        <v>0</v>
      </c>
      <c r="BR411">
        <v>0</v>
      </c>
      <c r="BS411">
        <v>0</v>
      </c>
      <c r="BT411">
        <v>0</v>
      </c>
      <c r="BU411">
        <v>0</v>
      </c>
      <c r="BV411">
        <v>0</v>
      </c>
      <c r="BW411">
        <v>0</v>
      </c>
      <c r="CV411">
        <v>0</v>
      </c>
      <c r="CW411">
        <v>0</v>
      </c>
      <c r="CX411">
        <f>ROUND(Y411*Source!I222,9)</f>
        <v>2.9999999999999997E-4</v>
      </c>
      <c r="CY411">
        <f t="shared" ref="CY411:CY419" si="176">AA411</f>
        <v>155908.07999999999</v>
      </c>
      <c r="CZ411">
        <f t="shared" ref="CZ411:CZ419" si="177">AE411</f>
        <v>155908.07999999999</v>
      </c>
      <c r="DA411">
        <f t="shared" ref="DA411:DA419" si="178">AI411</f>
        <v>1</v>
      </c>
      <c r="DB411">
        <f t="shared" si="170"/>
        <v>46.77</v>
      </c>
      <c r="DC411">
        <f t="shared" si="171"/>
        <v>0</v>
      </c>
      <c r="DD411" t="s">
        <v>3</v>
      </c>
      <c r="DE411" t="s">
        <v>3</v>
      </c>
      <c r="DF411">
        <f t="shared" si="165"/>
        <v>46.77</v>
      </c>
      <c r="DG411">
        <f t="shared" si="166"/>
        <v>0</v>
      </c>
      <c r="DH411">
        <f t="shared" si="167"/>
        <v>0</v>
      </c>
      <c r="DI411">
        <f t="shared" si="168"/>
        <v>0</v>
      </c>
      <c r="DJ411">
        <f t="shared" ref="DJ411:DJ419" si="179">DF411</f>
        <v>46.77</v>
      </c>
      <c r="DK411">
        <v>0</v>
      </c>
      <c r="DL411" t="s">
        <v>3</v>
      </c>
      <c r="DM411">
        <v>0</v>
      </c>
      <c r="DN411" t="s">
        <v>3</v>
      </c>
      <c r="DO411">
        <v>0</v>
      </c>
    </row>
    <row r="412" spans="1:119" x14ac:dyDescent="0.2">
      <c r="A412">
        <f>ROW(Source!A222)</f>
        <v>222</v>
      </c>
      <c r="B412">
        <v>1473083510</v>
      </c>
      <c r="C412">
        <v>1473084772</v>
      </c>
      <c r="D412">
        <v>1441835549</v>
      </c>
      <c r="E412">
        <v>1</v>
      </c>
      <c r="F412">
        <v>1</v>
      </c>
      <c r="G412">
        <v>15514512</v>
      </c>
      <c r="H412">
        <v>3</v>
      </c>
      <c r="I412" t="s">
        <v>486</v>
      </c>
      <c r="J412" t="s">
        <v>487</v>
      </c>
      <c r="K412" t="s">
        <v>488</v>
      </c>
      <c r="L412">
        <v>1348</v>
      </c>
      <c r="N412">
        <v>1009</v>
      </c>
      <c r="O412" t="s">
        <v>485</v>
      </c>
      <c r="P412" t="s">
        <v>485</v>
      </c>
      <c r="Q412">
        <v>1000</v>
      </c>
      <c r="W412">
        <v>0</v>
      </c>
      <c r="X412">
        <v>-2009451208</v>
      </c>
      <c r="Y412">
        <f t="shared" si="169"/>
        <v>1E-4</v>
      </c>
      <c r="AA412">
        <v>194655.19</v>
      </c>
      <c r="AB412">
        <v>0</v>
      </c>
      <c r="AC412">
        <v>0</v>
      </c>
      <c r="AD412">
        <v>0</v>
      </c>
      <c r="AE412">
        <v>194655.19</v>
      </c>
      <c r="AF412">
        <v>0</v>
      </c>
      <c r="AG412">
        <v>0</v>
      </c>
      <c r="AH412">
        <v>0</v>
      </c>
      <c r="AI412">
        <v>1</v>
      </c>
      <c r="AJ412">
        <v>1</v>
      </c>
      <c r="AK412">
        <v>1</v>
      </c>
      <c r="AL412">
        <v>1</v>
      </c>
      <c r="AM412">
        <v>-2</v>
      </c>
      <c r="AN412">
        <v>0</v>
      </c>
      <c r="AO412">
        <v>1</v>
      </c>
      <c r="AP412">
        <v>1</v>
      </c>
      <c r="AQ412">
        <v>0</v>
      </c>
      <c r="AR412">
        <v>0</v>
      </c>
      <c r="AS412" t="s">
        <v>3</v>
      </c>
      <c r="AT412">
        <v>1E-4</v>
      </c>
      <c r="AU412" t="s">
        <v>3</v>
      </c>
      <c r="AV412">
        <v>0</v>
      </c>
      <c r="AW412">
        <v>2</v>
      </c>
      <c r="AX412">
        <v>1473419644</v>
      </c>
      <c r="AY412">
        <v>1</v>
      </c>
      <c r="AZ412">
        <v>0</v>
      </c>
      <c r="BA412">
        <v>535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0</v>
      </c>
      <c r="BI412">
        <v>0</v>
      </c>
      <c r="BJ412">
        <v>0</v>
      </c>
      <c r="BK412">
        <v>0</v>
      </c>
      <c r="BL412">
        <v>0</v>
      </c>
      <c r="BM412">
        <v>0</v>
      </c>
      <c r="BN412">
        <v>0</v>
      </c>
      <c r="BO412">
        <v>0</v>
      </c>
      <c r="BP412">
        <v>0</v>
      </c>
      <c r="BQ412">
        <v>0</v>
      </c>
      <c r="BR412">
        <v>0</v>
      </c>
      <c r="BS412">
        <v>0</v>
      </c>
      <c r="BT412">
        <v>0</v>
      </c>
      <c r="BU412">
        <v>0</v>
      </c>
      <c r="BV412">
        <v>0</v>
      </c>
      <c r="BW412">
        <v>0</v>
      </c>
      <c r="CV412">
        <v>0</v>
      </c>
      <c r="CW412">
        <v>0</v>
      </c>
      <c r="CX412">
        <f>ROUND(Y412*Source!I222,9)</f>
        <v>1E-4</v>
      </c>
      <c r="CY412">
        <f t="shared" si="176"/>
        <v>194655.19</v>
      </c>
      <c r="CZ412">
        <f t="shared" si="177"/>
        <v>194655.19</v>
      </c>
      <c r="DA412">
        <f t="shared" si="178"/>
        <v>1</v>
      </c>
      <c r="DB412">
        <f t="shared" si="170"/>
        <v>19.47</v>
      </c>
      <c r="DC412">
        <f t="shared" si="171"/>
        <v>0</v>
      </c>
      <c r="DD412" t="s">
        <v>3</v>
      </c>
      <c r="DE412" t="s">
        <v>3</v>
      </c>
      <c r="DF412">
        <f t="shared" si="165"/>
        <v>19.47</v>
      </c>
      <c r="DG412">
        <f t="shared" si="166"/>
        <v>0</v>
      </c>
      <c r="DH412">
        <f t="shared" si="167"/>
        <v>0</v>
      </c>
      <c r="DI412">
        <f t="shared" si="168"/>
        <v>0</v>
      </c>
      <c r="DJ412">
        <f t="shared" si="179"/>
        <v>19.47</v>
      </c>
      <c r="DK412">
        <v>0</v>
      </c>
      <c r="DL412" t="s">
        <v>3</v>
      </c>
      <c r="DM412">
        <v>0</v>
      </c>
      <c r="DN412" t="s">
        <v>3</v>
      </c>
      <c r="DO412">
        <v>0</v>
      </c>
    </row>
    <row r="413" spans="1:119" x14ac:dyDescent="0.2">
      <c r="A413">
        <f>ROW(Source!A222)</f>
        <v>222</v>
      </c>
      <c r="B413">
        <v>1473083510</v>
      </c>
      <c r="C413">
        <v>1473084772</v>
      </c>
      <c r="D413">
        <v>1441836250</v>
      </c>
      <c r="E413">
        <v>1</v>
      </c>
      <c r="F413">
        <v>1</v>
      </c>
      <c r="G413">
        <v>15514512</v>
      </c>
      <c r="H413">
        <v>3</v>
      </c>
      <c r="I413" t="s">
        <v>522</v>
      </c>
      <c r="J413" t="s">
        <v>523</v>
      </c>
      <c r="K413" t="s">
        <v>524</v>
      </c>
      <c r="L413">
        <v>1327</v>
      </c>
      <c r="N413">
        <v>1005</v>
      </c>
      <c r="O413" t="s">
        <v>525</v>
      </c>
      <c r="P413" t="s">
        <v>525</v>
      </c>
      <c r="Q413">
        <v>1</v>
      </c>
      <c r="W413">
        <v>0</v>
      </c>
      <c r="X413">
        <v>1447035648</v>
      </c>
      <c r="Y413">
        <f t="shared" si="169"/>
        <v>1.1000000000000001</v>
      </c>
      <c r="AA413">
        <v>149.25</v>
      </c>
      <c r="AB413">
        <v>0</v>
      </c>
      <c r="AC413">
        <v>0</v>
      </c>
      <c r="AD413">
        <v>0</v>
      </c>
      <c r="AE413">
        <v>149.25</v>
      </c>
      <c r="AF413">
        <v>0</v>
      </c>
      <c r="AG413">
        <v>0</v>
      </c>
      <c r="AH413">
        <v>0</v>
      </c>
      <c r="AI413">
        <v>1</v>
      </c>
      <c r="AJ413">
        <v>1</v>
      </c>
      <c r="AK413">
        <v>1</v>
      </c>
      <c r="AL413">
        <v>1</v>
      </c>
      <c r="AM413">
        <v>-2</v>
      </c>
      <c r="AN413">
        <v>0</v>
      </c>
      <c r="AO413">
        <v>1</v>
      </c>
      <c r="AP413">
        <v>1</v>
      </c>
      <c r="AQ413">
        <v>0</v>
      </c>
      <c r="AR413">
        <v>0</v>
      </c>
      <c r="AS413" t="s">
        <v>3</v>
      </c>
      <c r="AT413">
        <v>1.1000000000000001</v>
      </c>
      <c r="AU413" t="s">
        <v>3</v>
      </c>
      <c r="AV413">
        <v>0</v>
      </c>
      <c r="AW413">
        <v>2</v>
      </c>
      <c r="AX413">
        <v>1473419645</v>
      </c>
      <c r="AY413">
        <v>1</v>
      </c>
      <c r="AZ413">
        <v>0</v>
      </c>
      <c r="BA413">
        <v>536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0</v>
      </c>
      <c r="BI413">
        <v>0</v>
      </c>
      <c r="BJ413">
        <v>0</v>
      </c>
      <c r="BK413">
        <v>0</v>
      </c>
      <c r="BL413">
        <v>0</v>
      </c>
      <c r="BM413">
        <v>0</v>
      </c>
      <c r="BN413">
        <v>0</v>
      </c>
      <c r="BO413">
        <v>0</v>
      </c>
      <c r="BP413">
        <v>0</v>
      </c>
      <c r="BQ413">
        <v>0</v>
      </c>
      <c r="BR413">
        <v>0</v>
      </c>
      <c r="BS413">
        <v>0</v>
      </c>
      <c r="BT413">
        <v>0</v>
      </c>
      <c r="BU413">
        <v>0</v>
      </c>
      <c r="BV413">
        <v>0</v>
      </c>
      <c r="BW413">
        <v>0</v>
      </c>
      <c r="CV413">
        <v>0</v>
      </c>
      <c r="CW413">
        <v>0</v>
      </c>
      <c r="CX413">
        <f>ROUND(Y413*Source!I222,9)</f>
        <v>1.1000000000000001</v>
      </c>
      <c r="CY413">
        <f t="shared" si="176"/>
        <v>149.25</v>
      </c>
      <c r="CZ413">
        <f t="shared" si="177"/>
        <v>149.25</v>
      </c>
      <c r="DA413">
        <f t="shared" si="178"/>
        <v>1</v>
      </c>
      <c r="DB413">
        <f t="shared" si="170"/>
        <v>164.18</v>
      </c>
      <c r="DC413">
        <f t="shared" si="171"/>
        <v>0</v>
      </c>
      <c r="DD413" t="s">
        <v>3</v>
      </c>
      <c r="DE413" t="s">
        <v>3</v>
      </c>
      <c r="DF413">
        <f t="shared" si="165"/>
        <v>164.18</v>
      </c>
      <c r="DG413">
        <f t="shared" si="166"/>
        <v>0</v>
      </c>
      <c r="DH413">
        <f t="shared" si="167"/>
        <v>0</v>
      </c>
      <c r="DI413">
        <f t="shared" si="168"/>
        <v>0</v>
      </c>
      <c r="DJ413">
        <f t="shared" si="179"/>
        <v>164.18</v>
      </c>
      <c r="DK413">
        <v>0</v>
      </c>
      <c r="DL413" t="s">
        <v>3</v>
      </c>
      <c r="DM413">
        <v>0</v>
      </c>
      <c r="DN413" t="s">
        <v>3</v>
      </c>
      <c r="DO413">
        <v>0</v>
      </c>
    </row>
    <row r="414" spans="1:119" x14ac:dyDescent="0.2">
      <c r="A414">
        <f>ROW(Source!A222)</f>
        <v>222</v>
      </c>
      <c r="B414">
        <v>1473083510</v>
      </c>
      <c r="C414">
        <v>1473084772</v>
      </c>
      <c r="D414">
        <v>1441834635</v>
      </c>
      <c r="E414">
        <v>1</v>
      </c>
      <c r="F414">
        <v>1</v>
      </c>
      <c r="G414">
        <v>15514512</v>
      </c>
      <c r="H414">
        <v>3</v>
      </c>
      <c r="I414" t="s">
        <v>498</v>
      </c>
      <c r="J414" t="s">
        <v>499</v>
      </c>
      <c r="K414" t="s">
        <v>500</v>
      </c>
      <c r="L414">
        <v>1339</v>
      </c>
      <c r="N414">
        <v>1007</v>
      </c>
      <c r="O414" t="s">
        <v>105</v>
      </c>
      <c r="P414" t="s">
        <v>105</v>
      </c>
      <c r="Q414">
        <v>1</v>
      </c>
      <c r="W414">
        <v>0</v>
      </c>
      <c r="X414">
        <v>-389859187</v>
      </c>
      <c r="Y414">
        <f t="shared" si="169"/>
        <v>0.5</v>
      </c>
      <c r="AA414">
        <v>103.4</v>
      </c>
      <c r="AB414">
        <v>0</v>
      </c>
      <c r="AC414">
        <v>0</v>
      </c>
      <c r="AD414">
        <v>0</v>
      </c>
      <c r="AE414">
        <v>103.4</v>
      </c>
      <c r="AF414">
        <v>0</v>
      </c>
      <c r="AG414">
        <v>0</v>
      </c>
      <c r="AH414">
        <v>0</v>
      </c>
      <c r="AI414">
        <v>1</v>
      </c>
      <c r="AJ414">
        <v>1</v>
      </c>
      <c r="AK414">
        <v>1</v>
      </c>
      <c r="AL414">
        <v>1</v>
      </c>
      <c r="AM414">
        <v>-2</v>
      </c>
      <c r="AN414">
        <v>0</v>
      </c>
      <c r="AO414">
        <v>1</v>
      </c>
      <c r="AP414">
        <v>1</v>
      </c>
      <c r="AQ414">
        <v>0</v>
      </c>
      <c r="AR414">
        <v>0</v>
      </c>
      <c r="AS414" t="s">
        <v>3</v>
      </c>
      <c r="AT414">
        <v>0.5</v>
      </c>
      <c r="AU414" t="s">
        <v>3</v>
      </c>
      <c r="AV414">
        <v>0</v>
      </c>
      <c r="AW414">
        <v>2</v>
      </c>
      <c r="AX414">
        <v>1473419646</v>
      </c>
      <c r="AY414">
        <v>1</v>
      </c>
      <c r="AZ414">
        <v>0</v>
      </c>
      <c r="BA414">
        <v>537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0</v>
      </c>
      <c r="BI414">
        <v>0</v>
      </c>
      <c r="BJ414">
        <v>0</v>
      </c>
      <c r="BK414">
        <v>0</v>
      </c>
      <c r="BL414">
        <v>0</v>
      </c>
      <c r="BM414">
        <v>0</v>
      </c>
      <c r="BN414">
        <v>0</v>
      </c>
      <c r="BO414">
        <v>0</v>
      </c>
      <c r="BP414">
        <v>0</v>
      </c>
      <c r="BQ414">
        <v>0</v>
      </c>
      <c r="BR414">
        <v>0</v>
      </c>
      <c r="BS414">
        <v>0</v>
      </c>
      <c r="BT414">
        <v>0</v>
      </c>
      <c r="BU414">
        <v>0</v>
      </c>
      <c r="BV414">
        <v>0</v>
      </c>
      <c r="BW414">
        <v>0</v>
      </c>
      <c r="CV414">
        <v>0</v>
      </c>
      <c r="CW414">
        <v>0</v>
      </c>
      <c r="CX414">
        <f>ROUND(Y414*Source!I222,9)</f>
        <v>0.5</v>
      </c>
      <c r="CY414">
        <f t="shared" si="176"/>
        <v>103.4</v>
      </c>
      <c r="CZ414">
        <f t="shared" si="177"/>
        <v>103.4</v>
      </c>
      <c r="DA414">
        <f t="shared" si="178"/>
        <v>1</v>
      </c>
      <c r="DB414">
        <f t="shared" si="170"/>
        <v>51.7</v>
      </c>
      <c r="DC414">
        <f t="shared" si="171"/>
        <v>0</v>
      </c>
      <c r="DD414" t="s">
        <v>3</v>
      </c>
      <c r="DE414" t="s">
        <v>3</v>
      </c>
      <c r="DF414">
        <f t="shared" si="165"/>
        <v>51.7</v>
      </c>
      <c r="DG414">
        <f t="shared" si="166"/>
        <v>0</v>
      </c>
      <c r="DH414">
        <f t="shared" si="167"/>
        <v>0</v>
      </c>
      <c r="DI414">
        <f t="shared" si="168"/>
        <v>0</v>
      </c>
      <c r="DJ414">
        <f t="shared" si="179"/>
        <v>51.7</v>
      </c>
      <c r="DK414">
        <v>0</v>
      </c>
      <c r="DL414" t="s">
        <v>3</v>
      </c>
      <c r="DM414">
        <v>0</v>
      </c>
      <c r="DN414" t="s">
        <v>3</v>
      </c>
      <c r="DO414">
        <v>0</v>
      </c>
    </row>
    <row r="415" spans="1:119" x14ac:dyDescent="0.2">
      <c r="A415">
        <f>ROW(Source!A222)</f>
        <v>222</v>
      </c>
      <c r="B415">
        <v>1473083510</v>
      </c>
      <c r="C415">
        <v>1473084772</v>
      </c>
      <c r="D415">
        <v>1441834627</v>
      </c>
      <c r="E415">
        <v>1</v>
      </c>
      <c r="F415">
        <v>1</v>
      </c>
      <c r="G415">
        <v>15514512</v>
      </c>
      <c r="H415">
        <v>3</v>
      </c>
      <c r="I415" t="s">
        <v>501</v>
      </c>
      <c r="J415" t="s">
        <v>502</v>
      </c>
      <c r="K415" t="s">
        <v>503</v>
      </c>
      <c r="L415">
        <v>1339</v>
      </c>
      <c r="N415">
        <v>1007</v>
      </c>
      <c r="O415" t="s">
        <v>105</v>
      </c>
      <c r="P415" t="s">
        <v>105</v>
      </c>
      <c r="Q415">
        <v>1</v>
      </c>
      <c r="W415">
        <v>0</v>
      </c>
      <c r="X415">
        <v>709656040</v>
      </c>
      <c r="Y415">
        <f t="shared" si="169"/>
        <v>0.3</v>
      </c>
      <c r="AA415">
        <v>875.46</v>
      </c>
      <c r="AB415">
        <v>0</v>
      </c>
      <c r="AC415">
        <v>0</v>
      </c>
      <c r="AD415">
        <v>0</v>
      </c>
      <c r="AE415">
        <v>875.46</v>
      </c>
      <c r="AF415">
        <v>0</v>
      </c>
      <c r="AG415">
        <v>0</v>
      </c>
      <c r="AH415">
        <v>0</v>
      </c>
      <c r="AI415">
        <v>1</v>
      </c>
      <c r="AJ415">
        <v>1</v>
      </c>
      <c r="AK415">
        <v>1</v>
      </c>
      <c r="AL415">
        <v>1</v>
      </c>
      <c r="AM415">
        <v>-2</v>
      </c>
      <c r="AN415">
        <v>0</v>
      </c>
      <c r="AO415">
        <v>1</v>
      </c>
      <c r="AP415">
        <v>1</v>
      </c>
      <c r="AQ415">
        <v>0</v>
      </c>
      <c r="AR415">
        <v>0</v>
      </c>
      <c r="AS415" t="s">
        <v>3</v>
      </c>
      <c r="AT415">
        <v>0.3</v>
      </c>
      <c r="AU415" t="s">
        <v>3</v>
      </c>
      <c r="AV415">
        <v>0</v>
      </c>
      <c r="AW415">
        <v>2</v>
      </c>
      <c r="AX415">
        <v>1473419647</v>
      </c>
      <c r="AY415">
        <v>1</v>
      </c>
      <c r="AZ415">
        <v>0</v>
      </c>
      <c r="BA415">
        <v>538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0</v>
      </c>
      <c r="BI415">
        <v>0</v>
      </c>
      <c r="BJ415">
        <v>0</v>
      </c>
      <c r="BK415">
        <v>0</v>
      </c>
      <c r="BL415">
        <v>0</v>
      </c>
      <c r="BM415">
        <v>0</v>
      </c>
      <c r="BN415">
        <v>0</v>
      </c>
      <c r="BO415">
        <v>0</v>
      </c>
      <c r="BP415">
        <v>0</v>
      </c>
      <c r="BQ415">
        <v>0</v>
      </c>
      <c r="BR415">
        <v>0</v>
      </c>
      <c r="BS415">
        <v>0</v>
      </c>
      <c r="BT415">
        <v>0</v>
      </c>
      <c r="BU415">
        <v>0</v>
      </c>
      <c r="BV415">
        <v>0</v>
      </c>
      <c r="BW415">
        <v>0</v>
      </c>
      <c r="CV415">
        <v>0</v>
      </c>
      <c r="CW415">
        <v>0</v>
      </c>
      <c r="CX415">
        <f>ROUND(Y415*Source!I222,9)</f>
        <v>0.3</v>
      </c>
      <c r="CY415">
        <f t="shared" si="176"/>
        <v>875.46</v>
      </c>
      <c r="CZ415">
        <f t="shared" si="177"/>
        <v>875.46</v>
      </c>
      <c r="DA415">
        <f t="shared" si="178"/>
        <v>1</v>
      </c>
      <c r="DB415">
        <f t="shared" si="170"/>
        <v>262.64</v>
      </c>
      <c r="DC415">
        <f t="shared" si="171"/>
        <v>0</v>
      </c>
      <c r="DD415" t="s">
        <v>3</v>
      </c>
      <c r="DE415" t="s">
        <v>3</v>
      </c>
      <c r="DF415">
        <f t="shared" si="165"/>
        <v>262.64</v>
      </c>
      <c r="DG415">
        <f t="shared" si="166"/>
        <v>0</v>
      </c>
      <c r="DH415">
        <f t="shared" si="167"/>
        <v>0</v>
      </c>
      <c r="DI415">
        <f t="shared" si="168"/>
        <v>0</v>
      </c>
      <c r="DJ415">
        <f t="shared" si="179"/>
        <v>262.64</v>
      </c>
      <c r="DK415">
        <v>0</v>
      </c>
      <c r="DL415" t="s">
        <v>3</v>
      </c>
      <c r="DM415">
        <v>0</v>
      </c>
      <c r="DN415" t="s">
        <v>3</v>
      </c>
      <c r="DO415">
        <v>0</v>
      </c>
    </row>
    <row r="416" spans="1:119" x14ac:dyDescent="0.2">
      <c r="A416">
        <f>ROW(Source!A222)</f>
        <v>222</v>
      </c>
      <c r="B416">
        <v>1473083510</v>
      </c>
      <c r="C416">
        <v>1473084772</v>
      </c>
      <c r="D416">
        <v>1441834671</v>
      </c>
      <c r="E416">
        <v>1</v>
      </c>
      <c r="F416">
        <v>1</v>
      </c>
      <c r="G416">
        <v>15514512</v>
      </c>
      <c r="H416">
        <v>3</v>
      </c>
      <c r="I416" t="s">
        <v>504</v>
      </c>
      <c r="J416" t="s">
        <v>505</v>
      </c>
      <c r="K416" t="s">
        <v>506</v>
      </c>
      <c r="L416">
        <v>1348</v>
      </c>
      <c r="N416">
        <v>1009</v>
      </c>
      <c r="O416" t="s">
        <v>485</v>
      </c>
      <c r="P416" t="s">
        <v>485</v>
      </c>
      <c r="Q416">
        <v>1000</v>
      </c>
      <c r="W416">
        <v>0</v>
      </c>
      <c r="X416">
        <v>-19071303</v>
      </c>
      <c r="Y416">
        <f t="shared" si="169"/>
        <v>1E-4</v>
      </c>
      <c r="AA416">
        <v>184462.17</v>
      </c>
      <c r="AB416">
        <v>0</v>
      </c>
      <c r="AC416">
        <v>0</v>
      </c>
      <c r="AD416">
        <v>0</v>
      </c>
      <c r="AE416">
        <v>184462.17</v>
      </c>
      <c r="AF416">
        <v>0</v>
      </c>
      <c r="AG416">
        <v>0</v>
      </c>
      <c r="AH416">
        <v>0</v>
      </c>
      <c r="AI416">
        <v>1</v>
      </c>
      <c r="AJ416">
        <v>1</v>
      </c>
      <c r="AK416">
        <v>1</v>
      </c>
      <c r="AL416">
        <v>1</v>
      </c>
      <c r="AM416">
        <v>-2</v>
      </c>
      <c r="AN416">
        <v>0</v>
      </c>
      <c r="AO416">
        <v>1</v>
      </c>
      <c r="AP416">
        <v>1</v>
      </c>
      <c r="AQ416">
        <v>0</v>
      </c>
      <c r="AR416">
        <v>0</v>
      </c>
      <c r="AS416" t="s">
        <v>3</v>
      </c>
      <c r="AT416">
        <v>1E-4</v>
      </c>
      <c r="AU416" t="s">
        <v>3</v>
      </c>
      <c r="AV416">
        <v>0</v>
      </c>
      <c r="AW416">
        <v>2</v>
      </c>
      <c r="AX416">
        <v>1473419648</v>
      </c>
      <c r="AY416">
        <v>1</v>
      </c>
      <c r="AZ416">
        <v>0</v>
      </c>
      <c r="BA416">
        <v>539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0</v>
      </c>
      <c r="BI416">
        <v>0</v>
      </c>
      <c r="BJ416">
        <v>0</v>
      </c>
      <c r="BK416">
        <v>0</v>
      </c>
      <c r="BL416">
        <v>0</v>
      </c>
      <c r="BM416">
        <v>0</v>
      </c>
      <c r="BN416">
        <v>0</v>
      </c>
      <c r="BO416">
        <v>0</v>
      </c>
      <c r="BP416">
        <v>0</v>
      </c>
      <c r="BQ416">
        <v>0</v>
      </c>
      <c r="BR416">
        <v>0</v>
      </c>
      <c r="BS416">
        <v>0</v>
      </c>
      <c r="BT416">
        <v>0</v>
      </c>
      <c r="BU416">
        <v>0</v>
      </c>
      <c r="BV416">
        <v>0</v>
      </c>
      <c r="BW416">
        <v>0</v>
      </c>
      <c r="CV416">
        <v>0</v>
      </c>
      <c r="CW416">
        <v>0</v>
      </c>
      <c r="CX416">
        <f>ROUND(Y416*Source!I222,9)</f>
        <v>1E-4</v>
      </c>
      <c r="CY416">
        <f t="shared" si="176"/>
        <v>184462.17</v>
      </c>
      <c r="CZ416">
        <f t="shared" si="177"/>
        <v>184462.17</v>
      </c>
      <c r="DA416">
        <f t="shared" si="178"/>
        <v>1</v>
      </c>
      <c r="DB416">
        <f t="shared" si="170"/>
        <v>18.45</v>
      </c>
      <c r="DC416">
        <f t="shared" si="171"/>
        <v>0</v>
      </c>
      <c r="DD416" t="s">
        <v>3</v>
      </c>
      <c r="DE416" t="s">
        <v>3</v>
      </c>
      <c r="DF416">
        <f t="shared" si="165"/>
        <v>18.45</v>
      </c>
      <c r="DG416">
        <f t="shared" si="166"/>
        <v>0</v>
      </c>
      <c r="DH416">
        <f t="shared" si="167"/>
        <v>0</v>
      </c>
      <c r="DI416">
        <f t="shared" si="168"/>
        <v>0</v>
      </c>
      <c r="DJ416">
        <f t="shared" si="179"/>
        <v>18.45</v>
      </c>
      <c r="DK416">
        <v>0</v>
      </c>
      <c r="DL416" t="s">
        <v>3</v>
      </c>
      <c r="DM416">
        <v>0</v>
      </c>
      <c r="DN416" t="s">
        <v>3</v>
      </c>
      <c r="DO416">
        <v>0</v>
      </c>
    </row>
    <row r="417" spans="1:119" x14ac:dyDescent="0.2">
      <c r="A417">
        <f>ROW(Source!A222)</f>
        <v>222</v>
      </c>
      <c r="B417">
        <v>1473083510</v>
      </c>
      <c r="C417">
        <v>1473084772</v>
      </c>
      <c r="D417">
        <v>1441834634</v>
      </c>
      <c r="E417">
        <v>1</v>
      </c>
      <c r="F417">
        <v>1</v>
      </c>
      <c r="G417">
        <v>15514512</v>
      </c>
      <c r="H417">
        <v>3</v>
      </c>
      <c r="I417" t="s">
        <v>507</v>
      </c>
      <c r="J417" t="s">
        <v>508</v>
      </c>
      <c r="K417" t="s">
        <v>509</v>
      </c>
      <c r="L417">
        <v>1348</v>
      </c>
      <c r="N417">
        <v>1009</v>
      </c>
      <c r="O417" t="s">
        <v>485</v>
      </c>
      <c r="P417" t="s">
        <v>485</v>
      </c>
      <c r="Q417">
        <v>1000</v>
      </c>
      <c r="W417">
        <v>0</v>
      </c>
      <c r="X417">
        <v>1869974630</v>
      </c>
      <c r="Y417">
        <f t="shared" si="169"/>
        <v>2.9999999999999997E-4</v>
      </c>
      <c r="AA417">
        <v>88053.759999999995</v>
      </c>
      <c r="AB417">
        <v>0</v>
      </c>
      <c r="AC417">
        <v>0</v>
      </c>
      <c r="AD417">
        <v>0</v>
      </c>
      <c r="AE417">
        <v>88053.759999999995</v>
      </c>
      <c r="AF417">
        <v>0</v>
      </c>
      <c r="AG417">
        <v>0</v>
      </c>
      <c r="AH417">
        <v>0</v>
      </c>
      <c r="AI417">
        <v>1</v>
      </c>
      <c r="AJ417">
        <v>1</v>
      </c>
      <c r="AK417">
        <v>1</v>
      </c>
      <c r="AL417">
        <v>1</v>
      </c>
      <c r="AM417">
        <v>-2</v>
      </c>
      <c r="AN417">
        <v>0</v>
      </c>
      <c r="AO417">
        <v>1</v>
      </c>
      <c r="AP417">
        <v>1</v>
      </c>
      <c r="AQ417">
        <v>0</v>
      </c>
      <c r="AR417">
        <v>0</v>
      </c>
      <c r="AS417" t="s">
        <v>3</v>
      </c>
      <c r="AT417">
        <v>2.9999999999999997E-4</v>
      </c>
      <c r="AU417" t="s">
        <v>3</v>
      </c>
      <c r="AV417">
        <v>0</v>
      </c>
      <c r="AW417">
        <v>2</v>
      </c>
      <c r="AX417">
        <v>1473419649</v>
      </c>
      <c r="AY417">
        <v>1</v>
      </c>
      <c r="AZ417">
        <v>0</v>
      </c>
      <c r="BA417">
        <v>540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0</v>
      </c>
      <c r="BI417">
        <v>0</v>
      </c>
      <c r="BJ417">
        <v>0</v>
      </c>
      <c r="BK417">
        <v>0</v>
      </c>
      <c r="BL417">
        <v>0</v>
      </c>
      <c r="BM417">
        <v>0</v>
      </c>
      <c r="BN417">
        <v>0</v>
      </c>
      <c r="BO417">
        <v>0</v>
      </c>
      <c r="BP417">
        <v>0</v>
      </c>
      <c r="BQ417">
        <v>0</v>
      </c>
      <c r="BR417">
        <v>0</v>
      </c>
      <c r="BS417">
        <v>0</v>
      </c>
      <c r="BT417">
        <v>0</v>
      </c>
      <c r="BU417">
        <v>0</v>
      </c>
      <c r="BV417">
        <v>0</v>
      </c>
      <c r="BW417">
        <v>0</v>
      </c>
      <c r="CV417">
        <v>0</v>
      </c>
      <c r="CW417">
        <v>0</v>
      </c>
      <c r="CX417">
        <f>ROUND(Y417*Source!I222,9)</f>
        <v>2.9999999999999997E-4</v>
      </c>
      <c r="CY417">
        <f t="shared" si="176"/>
        <v>88053.759999999995</v>
      </c>
      <c r="CZ417">
        <f t="shared" si="177"/>
        <v>88053.759999999995</v>
      </c>
      <c r="DA417">
        <f t="shared" si="178"/>
        <v>1</v>
      </c>
      <c r="DB417">
        <f t="shared" si="170"/>
        <v>26.42</v>
      </c>
      <c r="DC417">
        <f t="shared" si="171"/>
        <v>0</v>
      </c>
      <c r="DD417" t="s">
        <v>3</v>
      </c>
      <c r="DE417" t="s">
        <v>3</v>
      </c>
      <c r="DF417">
        <f t="shared" si="165"/>
        <v>26.42</v>
      </c>
      <c r="DG417">
        <f t="shared" si="166"/>
        <v>0</v>
      </c>
      <c r="DH417">
        <f t="shared" si="167"/>
        <v>0</v>
      </c>
      <c r="DI417">
        <f t="shared" si="168"/>
        <v>0</v>
      </c>
      <c r="DJ417">
        <f t="shared" si="179"/>
        <v>26.42</v>
      </c>
      <c r="DK417">
        <v>0</v>
      </c>
      <c r="DL417" t="s">
        <v>3</v>
      </c>
      <c r="DM417">
        <v>0</v>
      </c>
      <c r="DN417" t="s">
        <v>3</v>
      </c>
      <c r="DO417">
        <v>0</v>
      </c>
    </row>
    <row r="418" spans="1:119" x14ac:dyDescent="0.2">
      <c r="A418">
        <f>ROW(Source!A222)</f>
        <v>222</v>
      </c>
      <c r="B418">
        <v>1473083510</v>
      </c>
      <c r="C418">
        <v>1473084772</v>
      </c>
      <c r="D418">
        <v>1441834836</v>
      </c>
      <c r="E418">
        <v>1</v>
      </c>
      <c r="F418">
        <v>1</v>
      </c>
      <c r="G418">
        <v>15514512</v>
      </c>
      <c r="H418">
        <v>3</v>
      </c>
      <c r="I418" t="s">
        <v>510</v>
      </c>
      <c r="J418" t="s">
        <v>511</v>
      </c>
      <c r="K418" t="s">
        <v>512</v>
      </c>
      <c r="L418">
        <v>1348</v>
      </c>
      <c r="N418">
        <v>1009</v>
      </c>
      <c r="O418" t="s">
        <v>485</v>
      </c>
      <c r="P418" t="s">
        <v>485</v>
      </c>
      <c r="Q418">
        <v>1000</v>
      </c>
      <c r="W418">
        <v>0</v>
      </c>
      <c r="X418">
        <v>1434651514</v>
      </c>
      <c r="Y418">
        <f t="shared" si="169"/>
        <v>6.3000000000000003E-4</v>
      </c>
      <c r="AA418">
        <v>93194.67</v>
      </c>
      <c r="AB418">
        <v>0</v>
      </c>
      <c r="AC418">
        <v>0</v>
      </c>
      <c r="AD418">
        <v>0</v>
      </c>
      <c r="AE418">
        <v>93194.67</v>
      </c>
      <c r="AF418">
        <v>0</v>
      </c>
      <c r="AG418">
        <v>0</v>
      </c>
      <c r="AH418">
        <v>0</v>
      </c>
      <c r="AI418">
        <v>1</v>
      </c>
      <c r="AJ418">
        <v>1</v>
      </c>
      <c r="AK418">
        <v>1</v>
      </c>
      <c r="AL418">
        <v>1</v>
      </c>
      <c r="AM418">
        <v>-2</v>
      </c>
      <c r="AN418">
        <v>0</v>
      </c>
      <c r="AO418">
        <v>1</v>
      </c>
      <c r="AP418">
        <v>1</v>
      </c>
      <c r="AQ418">
        <v>0</v>
      </c>
      <c r="AR418">
        <v>0</v>
      </c>
      <c r="AS418" t="s">
        <v>3</v>
      </c>
      <c r="AT418">
        <v>6.3000000000000003E-4</v>
      </c>
      <c r="AU418" t="s">
        <v>3</v>
      </c>
      <c r="AV418">
        <v>0</v>
      </c>
      <c r="AW418">
        <v>2</v>
      </c>
      <c r="AX418">
        <v>1473419650</v>
      </c>
      <c r="AY418">
        <v>1</v>
      </c>
      <c r="AZ418">
        <v>0</v>
      </c>
      <c r="BA418">
        <v>541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0</v>
      </c>
      <c r="BI418">
        <v>0</v>
      </c>
      <c r="BJ418">
        <v>0</v>
      </c>
      <c r="BK418">
        <v>0</v>
      </c>
      <c r="BL418">
        <v>0</v>
      </c>
      <c r="BM418">
        <v>0</v>
      </c>
      <c r="BN418">
        <v>0</v>
      </c>
      <c r="BO418">
        <v>0</v>
      </c>
      <c r="BP418">
        <v>0</v>
      </c>
      <c r="BQ418">
        <v>0</v>
      </c>
      <c r="BR418">
        <v>0</v>
      </c>
      <c r="BS418">
        <v>0</v>
      </c>
      <c r="BT418">
        <v>0</v>
      </c>
      <c r="BU418">
        <v>0</v>
      </c>
      <c r="BV418">
        <v>0</v>
      </c>
      <c r="BW418">
        <v>0</v>
      </c>
      <c r="CV418">
        <v>0</v>
      </c>
      <c r="CW418">
        <v>0</v>
      </c>
      <c r="CX418">
        <f>ROUND(Y418*Source!I222,9)</f>
        <v>6.3000000000000003E-4</v>
      </c>
      <c r="CY418">
        <f t="shared" si="176"/>
        <v>93194.67</v>
      </c>
      <c r="CZ418">
        <f t="shared" si="177"/>
        <v>93194.67</v>
      </c>
      <c r="DA418">
        <f t="shared" si="178"/>
        <v>1</v>
      </c>
      <c r="DB418">
        <f t="shared" si="170"/>
        <v>58.71</v>
      </c>
      <c r="DC418">
        <f t="shared" si="171"/>
        <v>0</v>
      </c>
      <c r="DD418" t="s">
        <v>3</v>
      </c>
      <c r="DE418" t="s">
        <v>3</v>
      </c>
      <c r="DF418">
        <f t="shared" si="165"/>
        <v>58.71</v>
      </c>
      <c r="DG418">
        <f t="shared" si="166"/>
        <v>0</v>
      </c>
      <c r="DH418">
        <f t="shared" si="167"/>
        <v>0</v>
      </c>
      <c r="DI418">
        <f t="shared" si="168"/>
        <v>0</v>
      </c>
      <c r="DJ418">
        <f t="shared" si="179"/>
        <v>58.71</v>
      </c>
      <c r="DK418">
        <v>0</v>
      </c>
      <c r="DL418" t="s">
        <v>3</v>
      </c>
      <c r="DM418">
        <v>0</v>
      </c>
      <c r="DN418" t="s">
        <v>3</v>
      </c>
      <c r="DO418">
        <v>0</v>
      </c>
    </row>
    <row r="419" spans="1:119" x14ac:dyDescent="0.2">
      <c r="A419">
        <f>ROW(Source!A222)</f>
        <v>222</v>
      </c>
      <c r="B419">
        <v>1473083510</v>
      </c>
      <c r="C419">
        <v>1473084772</v>
      </c>
      <c r="D419">
        <v>1441822273</v>
      </c>
      <c r="E419">
        <v>15514512</v>
      </c>
      <c r="F419">
        <v>1</v>
      </c>
      <c r="G419">
        <v>15514512</v>
      </c>
      <c r="H419">
        <v>3</v>
      </c>
      <c r="I419" t="s">
        <v>476</v>
      </c>
      <c r="J419" t="s">
        <v>3</v>
      </c>
      <c r="K419" t="s">
        <v>478</v>
      </c>
      <c r="L419">
        <v>1348</v>
      </c>
      <c r="N419">
        <v>1009</v>
      </c>
      <c r="O419" t="s">
        <v>485</v>
      </c>
      <c r="P419" t="s">
        <v>485</v>
      </c>
      <c r="Q419">
        <v>1000</v>
      </c>
      <c r="W419">
        <v>0</v>
      </c>
      <c r="X419">
        <v>-1698336702</v>
      </c>
      <c r="Y419">
        <f t="shared" si="169"/>
        <v>6.9999999999999994E-5</v>
      </c>
      <c r="AA419">
        <v>94640</v>
      </c>
      <c r="AB419">
        <v>0</v>
      </c>
      <c r="AC419">
        <v>0</v>
      </c>
      <c r="AD419">
        <v>0</v>
      </c>
      <c r="AE419">
        <v>94640</v>
      </c>
      <c r="AF419">
        <v>0</v>
      </c>
      <c r="AG419">
        <v>0</v>
      </c>
      <c r="AH419">
        <v>0</v>
      </c>
      <c r="AI419">
        <v>1</v>
      </c>
      <c r="AJ419">
        <v>1</v>
      </c>
      <c r="AK419">
        <v>1</v>
      </c>
      <c r="AL419">
        <v>1</v>
      </c>
      <c r="AM419">
        <v>-2</v>
      </c>
      <c r="AN419">
        <v>0</v>
      </c>
      <c r="AO419">
        <v>1</v>
      </c>
      <c r="AP419">
        <v>1</v>
      </c>
      <c r="AQ419">
        <v>0</v>
      </c>
      <c r="AR419">
        <v>0</v>
      </c>
      <c r="AS419" t="s">
        <v>3</v>
      </c>
      <c r="AT419">
        <v>6.9999999999999994E-5</v>
      </c>
      <c r="AU419" t="s">
        <v>3</v>
      </c>
      <c r="AV419">
        <v>0</v>
      </c>
      <c r="AW419">
        <v>2</v>
      </c>
      <c r="AX419">
        <v>1473419651</v>
      </c>
      <c r="AY419">
        <v>1</v>
      </c>
      <c r="AZ419">
        <v>0</v>
      </c>
      <c r="BA419">
        <v>542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0</v>
      </c>
      <c r="BI419">
        <v>0</v>
      </c>
      <c r="BJ419">
        <v>0</v>
      </c>
      <c r="BK419">
        <v>0</v>
      </c>
      <c r="BL419">
        <v>0</v>
      </c>
      <c r="BM419">
        <v>0</v>
      </c>
      <c r="BN419">
        <v>0</v>
      </c>
      <c r="BO419">
        <v>0</v>
      </c>
      <c r="BP419">
        <v>0</v>
      </c>
      <c r="BQ419">
        <v>0</v>
      </c>
      <c r="BR419">
        <v>0</v>
      </c>
      <c r="BS419">
        <v>0</v>
      </c>
      <c r="BT419">
        <v>0</v>
      </c>
      <c r="BU419">
        <v>0</v>
      </c>
      <c r="BV419">
        <v>0</v>
      </c>
      <c r="BW419">
        <v>0</v>
      </c>
      <c r="CV419">
        <v>0</v>
      </c>
      <c r="CW419">
        <v>0</v>
      </c>
      <c r="CX419">
        <f>ROUND(Y419*Source!I222,9)</f>
        <v>6.9999999999999994E-5</v>
      </c>
      <c r="CY419">
        <f t="shared" si="176"/>
        <v>94640</v>
      </c>
      <c r="CZ419">
        <f t="shared" si="177"/>
        <v>94640</v>
      </c>
      <c r="DA419">
        <f t="shared" si="178"/>
        <v>1</v>
      </c>
      <c r="DB419">
        <f t="shared" si="170"/>
        <v>6.62</v>
      </c>
      <c r="DC419">
        <f t="shared" si="171"/>
        <v>0</v>
      </c>
      <c r="DD419" t="s">
        <v>3</v>
      </c>
      <c r="DE419" t="s">
        <v>3</v>
      </c>
      <c r="DF419">
        <f t="shared" si="165"/>
        <v>6.62</v>
      </c>
      <c r="DG419">
        <f t="shared" si="166"/>
        <v>0</v>
      </c>
      <c r="DH419">
        <f t="shared" si="167"/>
        <v>0</v>
      </c>
      <c r="DI419">
        <f t="shared" si="168"/>
        <v>0</v>
      </c>
      <c r="DJ419">
        <f t="shared" si="179"/>
        <v>6.62</v>
      </c>
      <c r="DK419">
        <v>0</v>
      </c>
      <c r="DL419" t="s">
        <v>3</v>
      </c>
      <c r="DM419">
        <v>0</v>
      </c>
      <c r="DN419" t="s">
        <v>3</v>
      </c>
      <c r="DO419">
        <v>0</v>
      </c>
    </row>
    <row r="420" spans="1:119" x14ac:dyDescent="0.2">
      <c r="A420">
        <f>ROW(Source!A225)</f>
        <v>225</v>
      </c>
      <c r="B420">
        <v>1473083510</v>
      </c>
      <c r="C420">
        <v>1473084793</v>
      </c>
      <c r="D420">
        <v>1441819193</v>
      </c>
      <c r="E420">
        <v>15514512</v>
      </c>
      <c r="F420">
        <v>1</v>
      </c>
      <c r="G420">
        <v>15514512</v>
      </c>
      <c r="H420">
        <v>1</v>
      </c>
      <c r="I420" t="s">
        <v>457</v>
      </c>
      <c r="J420" t="s">
        <v>3</v>
      </c>
      <c r="K420" t="s">
        <v>458</v>
      </c>
      <c r="L420">
        <v>1191</v>
      </c>
      <c r="N420">
        <v>1013</v>
      </c>
      <c r="O420" t="s">
        <v>459</v>
      </c>
      <c r="P420" t="s">
        <v>459</v>
      </c>
      <c r="Q420">
        <v>1</v>
      </c>
      <c r="W420">
        <v>0</v>
      </c>
      <c r="X420">
        <v>476480486</v>
      </c>
      <c r="Y420">
        <f t="shared" si="169"/>
        <v>6.44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1</v>
      </c>
      <c r="AJ420">
        <v>1</v>
      </c>
      <c r="AK420">
        <v>1</v>
      </c>
      <c r="AL420">
        <v>1</v>
      </c>
      <c r="AM420">
        <v>-2</v>
      </c>
      <c r="AN420">
        <v>0</v>
      </c>
      <c r="AO420">
        <v>1</v>
      </c>
      <c r="AP420">
        <v>0</v>
      </c>
      <c r="AQ420">
        <v>0</v>
      </c>
      <c r="AR420">
        <v>0</v>
      </c>
      <c r="AS420" t="s">
        <v>3</v>
      </c>
      <c r="AT420">
        <v>6.44</v>
      </c>
      <c r="AU420" t="s">
        <v>3</v>
      </c>
      <c r="AV420">
        <v>1</v>
      </c>
      <c r="AW420">
        <v>2</v>
      </c>
      <c r="AX420">
        <v>1473419757</v>
      </c>
      <c r="AY420">
        <v>1</v>
      </c>
      <c r="AZ420">
        <v>2048</v>
      </c>
      <c r="BA420">
        <v>547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0</v>
      </c>
      <c r="BI420">
        <v>0</v>
      </c>
      <c r="BJ420">
        <v>0</v>
      </c>
      <c r="BK420">
        <v>0</v>
      </c>
      <c r="BL420">
        <v>0</v>
      </c>
      <c r="BM420">
        <v>0</v>
      </c>
      <c r="BN420">
        <v>0</v>
      </c>
      <c r="BO420">
        <v>0</v>
      </c>
      <c r="BP420">
        <v>0</v>
      </c>
      <c r="BQ420">
        <v>0</v>
      </c>
      <c r="BR420">
        <v>0</v>
      </c>
      <c r="BS420">
        <v>0</v>
      </c>
      <c r="BT420">
        <v>0</v>
      </c>
      <c r="BU420">
        <v>0</v>
      </c>
      <c r="BV420">
        <v>0</v>
      </c>
      <c r="BW420">
        <v>0</v>
      </c>
      <c r="CU420">
        <f>ROUND(AT420*Source!I225*AH420*AL420,2)</f>
        <v>0</v>
      </c>
      <c r="CV420">
        <f>ROUND(Y420*Source!I225,9)</f>
        <v>6.44</v>
      </c>
      <c r="CW420">
        <v>0</v>
      </c>
      <c r="CX420">
        <f>ROUND(Y420*Source!I225,9)</f>
        <v>6.44</v>
      </c>
      <c r="CY420">
        <f>AD420</f>
        <v>0</v>
      </c>
      <c r="CZ420">
        <f>AH420</f>
        <v>0</v>
      </c>
      <c r="DA420">
        <f>AL420</f>
        <v>1</v>
      </c>
      <c r="DB420">
        <f t="shared" si="170"/>
        <v>0</v>
      </c>
      <c r="DC420">
        <f t="shared" si="171"/>
        <v>0</v>
      </c>
      <c r="DD420" t="s">
        <v>3</v>
      </c>
      <c r="DE420" t="s">
        <v>3</v>
      </c>
      <c r="DF420">
        <f t="shared" si="165"/>
        <v>0</v>
      </c>
      <c r="DG420">
        <f t="shared" si="166"/>
        <v>0</v>
      </c>
      <c r="DH420">
        <f t="shared" si="167"/>
        <v>0</v>
      </c>
      <c r="DI420">
        <f t="shared" si="168"/>
        <v>0</v>
      </c>
      <c r="DJ420">
        <f>DI420</f>
        <v>0</v>
      </c>
      <c r="DK420">
        <v>0</v>
      </c>
      <c r="DL420" t="s">
        <v>3</v>
      </c>
      <c r="DM420">
        <v>0</v>
      </c>
      <c r="DN420" t="s">
        <v>3</v>
      </c>
      <c r="DO420">
        <v>0</v>
      </c>
    </row>
    <row r="421" spans="1:119" x14ac:dyDescent="0.2">
      <c r="A421">
        <f>ROW(Source!A225)</f>
        <v>225</v>
      </c>
      <c r="B421">
        <v>1473083510</v>
      </c>
      <c r="C421">
        <v>1473084793</v>
      </c>
      <c r="D421">
        <v>1441833954</v>
      </c>
      <c r="E421">
        <v>1</v>
      </c>
      <c r="F421">
        <v>1</v>
      </c>
      <c r="G421">
        <v>15514512</v>
      </c>
      <c r="H421">
        <v>2</v>
      </c>
      <c r="I421" t="s">
        <v>519</v>
      </c>
      <c r="J421" t="s">
        <v>520</v>
      </c>
      <c r="K421" t="s">
        <v>521</v>
      </c>
      <c r="L421">
        <v>1368</v>
      </c>
      <c r="N421">
        <v>1011</v>
      </c>
      <c r="O421" t="s">
        <v>463</v>
      </c>
      <c r="P421" t="s">
        <v>463</v>
      </c>
      <c r="Q421">
        <v>1</v>
      </c>
      <c r="W421">
        <v>0</v>
      </c>
      <c r="X421">
        <v>-1438587603</v>
      </c>
      <c r="Y421">
        <f t="shared" si="169"/>
        <v>0.17</v>
      </c>
      <c r="AA421">
        <v>0</v>
      </c>
      <c r="AB421">
        <v>59.51</v>
      </c>
      <c r="AC421">
        <v>0.82</v>
      </c>
      <c r="AD421">
        <v>0</v>
      </c>
      <c r="AE421">
        <v>0</v>
      </c>
      <c r="AF421">
        <v>59.51</v>
      </c>
      <c r="AG421">
        <v>0.82</v>
      </c>
      <c r="AH421">
        <v>0</v>
      </c>
      <c r="AI421">
        <v>1</v>
      </c>
      <c r="AJ421">
        <v>1</v>
      </c>
      <c r="AK421">
        <v>1</v>
      </c>
      <c r="AL421">
        <v>1</v>
      </c>
      <c r="AM421">
        <v>-2</v>
      </c>
      <c r="AN421">
        <v>0</v>
      </c>
      <c r="AO421">
        <v>1</v>
      </c>
      <c r="AP421">
        <v>0</v>
      </c>
      <c r="AQ421">
        <v>0</v>
      </c>
      <c r="AR421">
        <v>0</v>
      </c>
      <c r="AS421" t="s">
        <v>3</v>
      </c>
      <c r="AT421">
        <v>0.17</v>
      </c>
      <c r="AU421" t="s">
        <v>3</v>
      </c>
      <c r="AV421">
        <v>0</v>
      </c>
      <c r="AW421">
        <v>2</v>
      </c>
      <c r="AX421">
        <v>1473419758</v>
      </c>
      <c r="AY421">
        <v>1</v>
      </c>
      <c r="AZ421">
        <v>2048</v>
      </c>
      <c r="BA421">
        <v>548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0</v>
      </c>
      <c r="BI421">
        <v>0</v>
      </c>
      <c r="BJ421">
        <v>0</v>
      </c>
      <c r="BK421">
        <v>0</v>
      </c>
      <c r="BL421">
        <v>0</v>
      </c>
      <c r="BM421">
        <v>0</v>
      </c>
      <c r="BN421">
        <v>0</v>
      </c>
      <c r="BO421">
        <v>0</v>
      </c>
      <c r="BP421">
        <v>0</v>
      </c>
      <c r="BQ421">
        <v>0</v>
      </c>
      <c r="BR421">
        <v>0</v>
      </c>
      <c r="BS421">
        <v>0</v>
      </c>
      <c r="BT421">
        <v>0</v>
      </c>
      <c r="BU421">
        <v>0</v>
      </c>
      <c r="BV421">
        <v>0</v>
      </c>
      <c r="BW421">
        <v>0</v>
      </c>
      <c r="CV421">
        <v>0</v>
      </c>
      <c r="CW421">
        <f>ROUND(Y421*Source!I225*DO421,9)</f>
        <v>0</v>
      </c>
      <c r="CX421">
        <f>ROUND(Y421*Source!I225,9)</f>
        <v>0.17</v>
      </c>
      <c r="CY421">
        <f>AB421</f>
        <v>59.51</v>
      </c>
      <c r="CZ421">
        <f>AF421</f>
        <v>59.51</v>
      </c>
      <c r="DA421">
        <f>AJ421</f>
        <v>1</v>
      </c>
      <c r="DB421">
        <f t="shared" si="170"/>
        <v>10.119999999999999</v>
      </c>
      <c r="DC421">
        <f t="shared" si="171"/>
        <v>0.14000000000000001</v>
      </c>
      <c r="DD421" t="s">
        <v>3</v>
      </c>
      <c r="DE421" t="s">
        <v>3</v>
      </c>
      <c r="DF421">
        <f t="shared" si="165"/>
        <v>0</v>
      </c>
      <c r="DG421">
        <f t="shared" si="166"/>
        <v>10.119999999999999</v>
      </c>
      <c r="DH421">
        <f t="shared" si="167"/>
        <v>0.14000000000000001</v>
      </c>
      <c r="DI421">
        <f t="shared" si="168"/>
        <v>0</v>
      </c>
      <c r="DJ421">
        <f>DG421</f>
        <v>10.119999999999999</v>
      </c>
      <c r="DK421">
        <v>0</v>
      </c>
      <c r="DL421" t="s">
        <v>3</v>
      </c>
      <c r="DM421">
        <v>0</v>
      </c>
      <c r="DN421" t="s">
        <v>3</v>
      </c>
      <c r="DO421">
        <v>0</v>
      </c>
    </row>
    <row r="422" spans="1:119" x14ac:dyDescent="0.2">
      <c r="A422">
        <f>ROW(Source!A225)</f>
        <v>225</v>
      </c>
      <c r="B422">
        <v>1473083510</v>
      </c>
      <c r="C422">
        <v>1473084793</v>
      </c>
      <c r="D422">
        <v>1441834258</v>
      </c>
      <c r="E422">
        <v>1</v>
      </c>
      <c r="F422">
        <v>1</v>
      </c>
      <c r="G422">
        <v>15514512</v>
      </c>
      <c r="H422">
        <v>2</v>
      </c>
      <c r="I422" t="s">
        <v>460</v>
      </c>
      <c r="J422" t="s">
        <v>461</v>
      </c>
      <c r="K422" t="s">
        <v>462</v>
      </c>
      <c r="L422">
        <v>1368</v>
      </c>
      <c r="N422">
        <v>1011</v>
      </c>
      <c r="O422" t="s">
        <v>463</v>
      </c>
      <c r="P422" t="s">
        <v>463</v>
      </c>
      <c r="Q422">
        <v>1</v>
      </c>
      <c r="W422">
        <v>0</v>
      </c>
      <c r="X422">
        <v>1077756263</v>
      </c>
      <c r="Y422">
        <f t="shared" si="169"/>
        <v>2.4300000000000002</v>
      </c>
      <c r="AA422">
        <v>0</v>
      </c>
      <c r="AB422">
        <v>1303.01</v>
      </c>
      <c r="AC422">
        <v>826.2</v>
      </c>
      <c r="AD422">
        <v>0</v>
      </c>
      <c r="AE422">
        <v>0</v>
      </c>
      <c r="AF422">
        <v>1303.01</v>
      </c>
      <c r="AG422">
        <v>826.2</v>
      </c>
      <c r="AH422">
        <v>0</v>
      </c>
      <c r="AI422">
        <v>1</v>
      </c>
      <c r="AJ422">
        <v>1</v>
      </c>
      <c r="AK422">
        <v>1</v>
      </c>
      <c r="AL422">
        <v>1</v>
      </c>
      <c r="AM422">
        <v>-2</v>
      </c>
      <c r="AN422">
        <v>0</v>
      </c>
      <c r="AO422">
        <v>1</v>
      </c>
      <c r="AP422">
        <v>0</v>
      </c>
      <c r="AQ422">
        <v>0</v>
      </c>
      <c r="AR422">
        <v>0</v>
      </c>
      <c r="AS422" t="s">
        <v>3</v>
      </c>
      <c r="AT422">
        <v>2.4300000000000002</v>
      </c>
      <c r="AU422" t="s">
        <v>3</v>
      </c>
      <c r="AV422">
        <v>0</v>
      </c>
      <c r="AW422">
        <v>2</v>
      </c>
      <c r="AX422">
        <v>1473419759</v>
      </c>
      <c r="AY422">
        <v>1</v>
      </c>
      <c r="AZ422">
        <v>2048</v>
      </c>
      <c r="BA422">
        <v>549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0</v>
      </c>
      <c r="BI422">
        <v>0</v>
      </c>
      <c r="BJ422">
        <v>0</v>
      </c>
      <c r="BK422">
        <v>0</v>
      </c>
      <c r="BL422">
        <v>0</v>
      </c>
      <c r="BM422">
        <v>0</v>
      </c>
      <c r="BN422">
        <v>0</v>
      </c>
      <c r="BO422">
        <v>0</v>
      </c>
      <c r="BP422">
        <v>0</v>
      </c>
      <c r="BQ422">
        <v>0</v>
      </c>
      <c r="BR422">
        <v>0</v>
      </c>
      <c r="BS422">
        <v>0</v>
      </c>
      <c r="BT422">
        <v>0</v>
      </c>
      <c r="BU422">
        <v>0</v>
      </c>
      <c r="BV422">
        <v>0</v>
      </c>
      <c r="BW422">
        <v>0</v>
      </c>
      <c r="CV422">
        <v>0</v>
      </c>
      <c r="CW422">
        <f>ROUND(Y422*Source!I225*DO422,9)</f>
        <v>0</v>
      </c>
      <c r="CX422">
        <f>ROUND(Y422*Source!I225,9)</f>
        <v>2.4300000000000002</v>
      </c>
      <c r="CY422">
        <f>AB422</f>
        <v>1303.01</v>
      </c>
      <c r="CZ422">
        <f>AF422</f>
        <v>1303.01</v>
      </c>
      <c r="DA422">
        <f>AJ422</f>
        <v>1</v>
      </c>
      <c r="DB422">
        <f t="shared" si="170"/>
        <v>3166.31</v>
      </c>
      <c r="DC422">
        <f t="shared" si="171"/>
        <v>2007.67</v>
      </c>
      <c r="DD422" t="s">
        <v>3</v>
      </c>
      <c r="DE422" t="s">
        <v>3</v>
      </c>
      <c r="DF422">
        <f t="shared" si="165"/>
        <v>0</v>
      </c>
      <c r="DG422">
        <f t="shared" si="166"/>
        <v>3166.31</v>
      </c>
      <c r="DH422">
        <f t="shared" si="167"/>
        <v>2007.67</v>
      </c>
      <c r="DI422">
        <f t="shared" si="168"/>
        <v>0</v>
      </c>
      <c r="DJ422">
        <f>DG422</f>
        <v>3166.31</v>
      </c>
      <c r="DK422">
        <v>0</v>
      </c>
      <c r="DL422" t="s">
        <v>3</v>
      </c>
      <c r="DM422">
        <v>0</v>
      </c>
      <c r="DN422" t="s">
        <v>3</v>
      </c>
      <c r="DO422">
        <v>0</v>
      </c>
    </row>
    <row r="423" spans="1:119" x14ac:dyDescent="0.2">
      <c r="A423">
        <f>ROW(Source!A225)</f>
        <v>225</v>
      </c>
      <c r="B423">
        <v>1473083510</v>
      </c>
      <c r="C423">
        <v>1473084793</v>
      </c>
      <c r="D423">
        <v>1441836235</v>
      </c>
      <c r="E423">
        <v>1</v>
      </c>
      <c r="F423">
        <v>1</v>
      </c>
      <c r="G423">
        <v>15514512</v>
      </c>
      <c r="H423">
        <v>3</v>
      </c>
      <c r="I423" t="s">
        <v>464</v>
      </c>
      <c r="J423" t="s">
        <v>465</v>
      </c>
      <c r="K423" t="s">
        <v>466</v>
      </c>
      <c r="L423">
        <v>1346</v>
      </c>
      <c r="N423">
        <v>1009</v>
      </c>
      <c r="O423" t="s">
        <v>467</v>
      </c>
      <c r="P423" t="s">
        <v>467</v>
      </c>
      <c r="Q423">
        <v>1</v>
      </c>
      <c r="W423">
        <v>0</v>
      </c>
      <c r="X423">
        <v>-1595335418</v>
      </c>
      <c r="Y423">
        <f t="shared" si="169"/>
        <v>0.15</v>
      </c>
      <c r="AA423">
        <v>31.49</v>
      </c>
      <c r="AB423">
        <v>0</v>
      </c>
      <c r="AC423">
        <v>0</v>
      </c>
      <c r="AD423">
        <v>0</v>
      </c>
      <c r="AE423">
        <v>31.49</v>
      </c>
      <c r="AF423">
        <v>0</v>
      </c>
      <c r="AG423">
        <v>0</v>
      </c>
      <c r="AH423">
        <v>0</v>
      </c>
      <c r="AI423">
        <v>1</v>
      </c>
      <c r="AJ423">
        <v>1</v>
      </c>
      <c r="AK423">
        <v>1</v>
      </c>
      <c r="AL423">
        <v>1</v>
      </c>
      <c r="AM423">
        <v>-2</v>
      </c>
      <c r="AN423">
        <v>0</v>
      </c>
      <c r="AO423">
        <v>1</v>
      </c>
      <c r="AP423">
        <v>0</v>
      </c>
      <c r="AQ423">
        <v>0</v>
      </c>
      <c r="AR423">
        <v>0</v>
      </c>
      <c r="AS423" t="s">
        <v>3</v>
      </c>
      <c r="AT423">
        <v>0.15</v>
      </c>
      <c r="AU423" t="s">
        <v>3</v>
      </c>
      <c r="AV423">
        <v>0</v>
      </c>
      <c r="AW423">
        <v>2</v>
      </c>
      <c r="AX423">
        <v>1473419760</v>
      </c>
      <c r="AY423">
        <v>1</v>
      </c>
      <c r="AZ423">
        <v>2048</v>
      </c>
      <c r="BA423">
        <v>550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0</v>
      </c>
      <c r="BI423">
        <v>0</v>
      </c>
      <c r="BJ423">
        <v>0</v>
      </c>
      <c r="BK423">
        <v>0</v>
      </c>
      <c r="BL423">
        <v>0</v>
      </c>
      <c r="BM423">
        <v>0</v>
      </c>
      <c r="BN423">
        <v>0</v>
      </c>
      <c r="BO423">
        <v>0</v>
      </c>
      <c r="BP423">
        <v>0</v>
      </c>
      <c r="BQ423">
        <v>0</v>
      </c>
      <c r="BR423">
        <v>0</v>
      </c>
      <c r="BS423">
        <v>0</v>
      </c>
      <c r="BT423">
        <v>0</v>
      </c>
      <c r="BU423">
        <v>0</v>
      </c>
      <c r="BV423">
        <v>0</v>
      </c>
      <c r="BW423">
        <v>0</v>
      </c>
      <c r="CV423">
        <v>0</v>
      </c>
      <c r="CW423">
        <v>0</v>
      </c>
      <c r="CX423">
        <f>ROUND(Y423*Source!I225,9)</f>
        <v>0.15</v>
      </c>
      <c r="CY423">
        <f>AA423</f>
        <v>31.49</v>
      </c>
      <c r="CZ423">
        <f>AE423</f>
        <v>31.49</v>
      </c>
      <c r="DA423">
        <f>AI423</f>
        <v>1</v>
      </c>
      <c r="DB423">
        <f t="shared" si="170"/>
        <v>4.72</v>
      </c>
      <c r="DC423">
        <f t="shared" si="171"/>
        <v>0</v>
      </c>
      <c r="DD423" t="s">
        <v>3</v>
      </c>
      <c r="DE423" t="s">
        <v>3</v>
      </c>
      <c r="DF423">
        <f t="shared" si="165"/>
        <v>4.72</v>
      </c>
      <c r="DG423">
        <f t="shared" si="166"/>
        <v>0</v>
      </c>
      <c r="DH423">
        <f t="shared" si="167"/>
        <v>0</v>
      </c>
      <c r="DI423">
        <f t="shared" si="168"/>
        <v>0</v>
      </c>
      <c r="DJ423">
        <f>DF423</f>
        <v>4.72</v>
      </c>
      <c r="DK423">
        <v>0</v>
      </c>
      <c r="DL423" t="s">
        <v>3</v>
      </c>
      <c r="DM423">
        <v>0</v>
      </c>
      <c r="DN423" t="s">
        <v>3</v>
      </c>
      <c r="DO423">
        <v>0</v>
      </c>
    </row>
    <row r="424" spans="1:119" x14ac:dyDescent="0.2">
      <c r="A424">
        <f>ROW(Source!A228)</f>
        <v>228</v>
      </c>
      <c r="B424">
        <v>1473083510</v>
      </c>
      <c r="C424">
        <v>1473084805</v>
      </c>
      <c r="D424">
        <v>1441819193</v>
      </c>
      <c r="E424">
        <v>15514512</v>
      </c>
      <c r="F424">
        <v>1</v>
      </c>
      <c r="G424">
        <v>15514512</v>
      </c>
      <c r="H424">
        <v>1</v>
      </c>
      <c r="I424" t="s">
        <v>457</v>
      </c>
      <c r="J424" t="s">
        <v>3</v>
      </c>
      <c r="K424" t="s">
        <v>458</v>
      </c>
      <c r="L424">
        <v>1191</v>
      </c>
      <c r="N424">
        <v>1013</v>
      </c>
      <c r="O424" t="s">
        <v>459</v>
      </c>
      <c r="P424" t="s">
        <v>459</v>
      </c>
      <c r="Q424">
        <v>1</v>
      </c>
      <c r="W424">
        <v>0</v>
      </c>
      <c r="X424">
        <v>476480486</v>
      </c>
      <c r="Y424">
        <f t="shared" si="169"/>
        <v>36.1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1</v>
      </c>
      <c r="AJ424">
        <v>1</v>
      </c>
      <c r="AK424">
        <v>1</v>
      </c>
      <c r="AL424">
        <v>1</v>
      </c>
      <c r="AM424">
        <v>-2</v>
      </c>
      <c r="AN424">
        <v>0</v>
      </c>
      <c r="AO424">
        <v>1</v>
      </c>
      <c r="AP424">
        <v>1</v>
      </c>
      <c r="AQ424">
        <v>0</v>
      </c>
      <c r="AR424">
        <v>0</v>
      </c>
      <c r="AS424" t="s">
        <v>3</v>
      </c>
      <c r="AT424">
        <v>36.1</v>
      </c>
      <c r="AU424" t="s">
        <v>3</v>
      </c>
      <c r="AV424">
        <v>1</v>
      </c>
      <c r="AW424">
        <v>2</v>
      </c>
      <c r="AX424">
        <v>1473419817</v>
      </c>
      <c r="AY424">
        <v>1</v>
      </c>
      <c r="AZ424">
        <v>0</v>
      </c>
      <c r="BA424">
        <v>552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0</v>
      </c>
      <c r="BI424">
        <v>0</v>
      </c>
      <c r="BJ424">
        <v>0</v>
      </c>
      <c r="BK424">
        <v>0</v>
      </c>
      <c r="BL424">
        <v>0</v>
      </c>
      <c r="BM424">
        <v>0</v>
      </c>
      <c r="BN424">
        <v>0</v>
      </c>
      <c r="BO424">
        <v>0</v>
      </c>
      <c r="BP424">
        <v>0</v>
      </c>
      <c r="BQ424">
        <v>0</v>
      </c>
      <c r="BR424">
        <v>0</v>
      </c>
      <c r="BS424">
        <v>0</v>
      </c>
      <c r="BT424">
        <v>0</v>
      </c>
      <c r="BU424">
        <v>0</v>
      </c>
      <c r="BV424">
        <v>0</v>
      </c>
      <c r="BW424">
        <v>0</v>
      </c>
      <c r="CU424">
        <f>ROUND(AT424*Source!I228*AH424*AL424,2)</f>
        <v>0</v>
      </c>
      <c r="CV424">
        <f>ROUND(Y424*Source!I228,9)</f>
        <v>36.1</v>
      </c>
      <c r="CW424">
        <v>0</v>
      </c>
      <c r="CX424">
        <f>ROUND(Y424*Source!I228,9)</f>
        <v>36.1</v>
      </c>
      <c r="CY424">
        <f>AD424</f>
        <v>0</v>
      </c>
      <c r="CZ424">
        <f>AH424</f>
        <v>0</v>
      </c>
      <c r="DA424">
        <f>AL424</f>
        <v>1</v>
      </c>
      <c r="DB424">
        <f t="shared" si="170"/>
        <v>0</v>
      </c>
      <c r="DC424">
        <f t="shared" si="171"/>
        <v>0</v>
      </c>
      <c r="DD424" t="s">
        <v>3</v>
      </c>
      <c r="DE424" t="s">
        <v>3</v>
      </c>
      <c r="DF424">
        <f t="shared" si="165"/>
        <v>0</v>
      </c>
      <c r="DG424">
        <f t="shared" si="166"/>
        <v>0</v>
      </c>
      <c r="DH424">
        <f t="shared" si="167"/>
        <v>0</v>
      </c>
      <c r="DI424">
        <f t="shared" si="168"/>
        <v>0</v>
      </c>
      <c r="DJ424">
        <f>DI424</f>
        <v>0</v>
      </c>
      <c r="DK424">
        <v>0</v>
      </c>
      <c r="DL424" t="s">
        <v>3</v>
      </c>
      <c r="DM424">
        <v>0</v>
      </c>
      <c r="DN424" t="s">
        <v>3</v>
      </c>
      <c r="DO424">
        <v>0</v>
      </c>
    </row>
    <row r="425" spans="1:119" x14ac:dyDescent="0.2">
      <c r="A425">
        <f>ROW(Source!A228)</f>
        <v>228</v>
      </c>
      <c r="B425">
        <v>1473083510</v>
      </c>
      <c r="C425">
        <v>1473084805</v>
      </c>
      <c r="D425">
        <v>1441835475</v>
      </c>
      <c r="E425">
        <v>1</v>
      </c>
      <c r="F425">
        <v>1</v>
      </c>
      <c r="G425">
        <v>15514512</v>
      </c>
      <c r="H425">
        <v>3</v>
      </c>
      <c r="I425" t="s">
        <v>482</v>
      </c>
      <c r="J425" t="s">
        <v>483</v>
      </c>
      <c r="K425" t="s">
        <v>484</v>
      </c>
      <c r="L425">
        <v>1348</v>
      </c>
      <c r="N425">
        <v>1009</v>
      </c>
      <c r="O425" t="s">
        <v>485</v>
      </c>
      <c r="P425" t="s">
        <v>485</v>
      </c>
      <c r="Q425">
        <v>1000</v>
      </c>
      <c r="W425">
        <v>0</v>
      </c>
      <c r="X425">
        <v>438248051</v>
      </c>
      <c r="Y425">
        <f t="shared" si="169"/>
        <v>2.9999999999999997E-4</v>
      </c>
      <c r="AA425">
        <v>155908.07999999999</v>
      </c>
      <c r="AB425">
        <v>0</v>
      </c>
      <c r="AC425">
        <v>0</v>
      </c>
      <c r="AD425">
        <v>0</v>
      </c>
      <c r="AE425">
        <v>155908.07999999999</v>
      </c>
      <c r="AF425">
        <v>0</v>
      </c>
      <c r="AG425">
        <v>0</v>
      </c>
      <c r="AH425">
        <v>0</v>
      </c>
      <c r="AI425">
        <v>1</v>
      </c>
      <c r="AJ425">
        <v>1</v>
      </c>
      <c r="AK425">
        <v>1</v>
      </c>
      <c r="AL425">
        <v>1</v>
      </c>
      <c r="AM425">
        <v>-2</v>
      </c>
      <c r="AN425">
        <v>0</v>
      </c>
      <c r="AO425">
        <v>1</v>
      </c>
      <c r="AP425">
        <v>1</v>
      </c>
      <c r="AQ425">
        <v>0</v>
      </c>
      <c r="AR425">
        <v>0</v>
      </c>
      <c r="AS425" t="s">
        <v>3</v>
      </c>
      <c r="AT425">
        <v>2.9999999999999997E-4</v>
      </c>
      <c r="AU425" t="s">
        <v>3</v>
      </c>
      <c r="AV425">
        <v>0</v>
      </c>
      <c r="AW425">
        <v>2</v>
      </c>
      <c r="AX425">
        <v>1473419819</v>
      </c>
      <c r="AY425">
        <v>1</v>
      </c>
      <c r="AZ425">
        <v>0</v>
      </c>
      <c r="BA425">
        <v>553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0</v>
      </c>
      <c r="BI425">
        <v>0</v>
      </c>
      <c r="BJ425">
        <v>0</v>
      </c>
      <c r="BK425">
        <v>0</v>
      </c>
      <c r="BL425">
        <v>0</v>
      </c>
      <c r="BM425">
        <v>0</v>
      </c>
      <c r="BN425">
        <v>0</v>
      </c>
      <c r="BO425">
        <v>0</v>
      </c>
      <c r="BP425">
        <v>0</v>
      </c>
      <c r="BQ425">
        <v>0</v>
      </c>
      <c r="BR425">
        <v>0</v>
      </c>
      <c r="BS425">
        <v>0</v>
      </c>
      <c r="BT425">
        <v>0</v>
      </c>
      <c r="BU425">
        <v>0</v>
      </c>
      <c r="BV425">
        <v>0</v>
      </c>
      <c r="BW425">
        <v>0</v>
      </c>
      <c r="CV425">
        <v>0</v>
      </c>
      <c r="CW425">
        <v>0</v>
      </c>
      <c r="CX425">
        <f>ROUND(Y425*Source!I228,9)</f>
        <v>2.9999999999999997E-4</v>
      </c>
      <c r="CY425">
        <f t="shared" ref="CY425:CY433" si="180">AA425</f>
        <v>155908.07999999999</v>
      </c>
      <c r="CZ425">
        <f t="shared" ref="CZ425:CZ433" si="181">AE425</f>
        <v>155908.07999999999</v>
      </c>
      <c r="DA425">
        <f t="shared" ref="DA425:DA433" si="182">AI425</f>
        <v>1</v>
      </c>
      <c r="DB425">
        <f t="shared" si="170"/>
        <v>46.77</v>
      </c>
      <c r="DC425">
        <f t="shared" si="171"/>
        <v>0</v>
      </c>
      <c r="DD425" t="s">
        <v>3</v>
      </c>
      <c r="DE425" t="s">
        <v>3</v>
      </c>
      <c r="DF425">
        <f t="shared" si="165"/>
        <v>46.77</v>
      </c>
      <c r="DG425">
        <f t="shared" si="166"/>
        <v>0</v>
      </c>
      <c r="DH425">
        <f t="shared" si="167"/>
        <v>0</v>
      </c>
      <c r="DI425">
        <f t="shared" si="168"/>
        <v>0</v>
      </c>
      <c r="DJ425">
        <f t="shared" ref="DJ425:DJ433" si="183">DF425</f>
        <v>46.77</v>
      </c>
      <c r="DK425">
        <v>0</v>
      </c>
      <c r="DL425" t="s">
        <v>3</v>
      </c>
      <c r="DM425">
        <v>0</v>
      </c>
      <c r="DN425" t="s">
        <v>3</v>
      </c>
      <c r="DO425">
        <v>0</v>
      </c>
    </row>
    <row r="426" spans="1:119" x14ac:dyDescent="0.2">
      <c r="A426">
        <f>ROW(Source!A228)</f>
        <v>228</v>
      </c>
      <c r="B426">
        <v>1473083510</v>
      </c>
      <c r="C426">
        <v>1473084805</v>
      </c>
      <c r="D426">
        <v>1441835549</v>
      </c>
      <c r="E426">
        <v>1</v>
      </c>
      <c r="F426">
        <v>1</v>
      </c>
      <c r="G426">
        <v>15514512</v>
      </c>
      <c r="H426">
        <v>3</v>
      </c>
      <c r="I426" t="s">
        <v>486</v>
      </c>
      <c r="J426" t="s">
        <v>487</v>
      </c>
      <c r="K426" t="s">
        <v>488</v>
      </c>
      <c r="L426">
        <v>1348</v>
      </c>
      <c r="N426">
        <v>1009</v>
      </c>
      <c r="O426" t="s">
        <v>485</v>
      </c>
      <c r="P426" t="s">
        <v>485</v>
      </c>
      <c r="Q426">
        <v>1000</v>
      </c>
      <c r="W426">
        <v>0</v>
      </c>
      <c r="X426">
        <v>-2009451208</v>
      </c>
      <c r="Y426">
        <f t="shared" si="169"/>
        <v>1E-4</v>
      </c>
      <c r="AA426">
        <v>194655.19</v>
      </c>
      <c r="AB426">
        <v>0</v>
      </c>
      <c r="AC426">
        <v>0</v>
      </c>
      <c r="AD426">
        <v>0</v>
      </c>
      <c r="AE426">
        <v>194655.19</v>
      </c>
      <c r="AF426">
        <v>0</v>
      </c>
      <c r="AG426">
        <v>0</v>
      </c>
      <c r="AH426">
        <v>0</v>
      </c>
      <c r="AI426">
        <v>1</v>
      </c>
      <c r="AJ426">
        <v>1</v>
      </c>
      <c r="AK426">
        <v>1</v>
      </c>
      <c r="AL426">
        <v>1</v>
      </c>
      <c r="AM426">
        <v>-2</v>
      </c>
      <c r="AN426">
        <v>0</v>
      </c>
      <c r="AO426">
        <v>1</v>
      </c>
      <c r="AP426">
        <v>1</v>
      </c>
      <c r="AQ426">
        <v>0</v>
      </c>
      <c r="AR426">
        <v>0</v>
      </c>
      <c r="AS426" t="s">
        <v>3</v>
      </c>
      <c r="AT426">
        <v>1E-4</v>
      </c>
      <c r="AU426" t="s">
        <v>3</v>
      </c>
      <c r="AV426">
        <v>0</v>
      </c>
      <c r="AW426">
        <v>2</v>
      </c>
      <c r="AX426">
        <v>1473419820</v>
      </c>
      <c r="AY426">
        <v>1</v>
      </c>
      <c r="AZ426">
        <v>0</v>
      </c>
      <c r="BA426">
        <v>554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0</v>
      </c>
      <c r="BI426">
        <v>0</v>
      </c>
      <c r="BJ426">
        <v>0</v>
      </c>
      <c r="BK426">
        <v>0</v>
      </c>
      <c r="BL426">
        <v>0</v>
      </c>
      <c r="BM426">
        <v>0</v>
      </c>
      <c r="BN426">
        <v>0</v>
      </c>
      <c r="BO426">
        <v>0</v>
      </c>
      <c r="BP426">
        <v>0</v>
      </c>
      <c r="BQ426">
        <v>0</v>
      </c>
      <c r="BR426">
        <v>0</v>
      </c>
      <c r="BS426">
        <v>0</v>
      </c>
      <c r="BT426">
        <v>0</v>
      </c>
      <c r="BU426">
        <v>0</v>
      </c>
      <c r="BV426">
        <v>0</v>
      </c>
      <c r="BW426">
        <v>0</v>
      </c>
      <c r="CV426">
        <v>0</v>
      </c>
      <c r="CW426">
        <v>0</v>
      </c>
      <c r="CX426">
        <f>ROUND(Y426*Source!I228,9)</f>
        <v>1E-4</v>
      </c>
      <c r="CY426">
        <f t="shared" si="180"/>
        <v>194655.19</v>
      </c>
      <c r="CZ426">
        <f t="shared" si="181"/>
        <v>194655.19</v>
      </c>
      <c r="DA426">
        <f t="shared" si="182"/>
        <v>1</v>
      </c>
      <c r="DB426">
        <f t="shared" si="170"/>
        <v>19.47</v>
      </c>
      <c r="DC426">
        <f t="shared" si="171"/>
        <v>0</v>
      </c>
      <c r="DD426" t="s">
        <v>3</v>
      </c>
      <c r="DE426" t="s">
        <v>3</v>
      </c>
      <c r="DF426">
        <f t="shared" si="165"/>
        <v>19.47</v>
      </c>
      <c r="DG426">
        <f t="shared" si="166"/>
        <v>0</v>
      </c>
      <c r="DH426">
        <f t="shared" si="167"/>
        <v>0</v>
      </c>
      <c r="DI426">
        <f t="shared" si="168"/>
        <v>0</v>
      </c>
      <c r="DJ426">
        <f t="shared" si="183"/>
        <v>19.47</v>
      </c>
      <c r="DK426">
        <v>0</v>
      </c>
      <c r="DL426" t="s">
        <v>3</v>
      </c>
      <c r="DM426">
        <v>0</v>
      </c>
      <c r="DN426" t="s">
        <v>3</v>
      </c>
      <c r="DO426">
        <v>0</v>
      </c>
    </row>
    <row r="427" spans="1:119" x14ac:dyDescent="0.2">
      <c r="A427">
        <f>ROW(Source!A228)</f>
        <v>228</v>
      </c>
      <c r="B427">
        <v>1473083510</v>
      </c>
      <c r="C427">
        <v>1473084805</v>
      </c>
      <c r="D427">
        <v>1441836250</v>
      </c>
      <c r="E427">
        <v>1</v>
      </c>
      <c r="F427">
        <v>1</v>
      </c>
      <c r="G427">
        <v>15514512</v>
      </c>
      <c r="H427">
        <v>3</v>
      </c>
      <c r="I427" t="s">
        <v>522</v>
      </c>
      <c r="J427" t="s">
        <v>523</v>
      </c>
      <c r="K427" t="s">
        <v>524</v>
      </c>
      <c r="L427">
        <v>1327</v>
      </c>
      <c r="N427">
        <v>1005</v>
      </c>
      <c r="O427" t="s">
        <v>525</v>
      </c>
      <c r="P427" t="s">
        <v>525</v>
      </c>
      <c r="Q427">
        <v>1</v>
      </c>
      <c r="W427">
        <v>0</v>
      </c>
      <c r="X427">
        <v>1447035648</v>
      </c>
      <c r="Y427">
        <f t="shared" si="169"/>
        <v>1.1000000000000001</v>
      </c>
      <c r="AA427">
        <v>149.25</v>
      </c>
      <c r="AB427">
        <v>0</v>
      </c>
      <c r="AC427">
        <v>0</v>
      </c>
      <c r="AD427">
        <v>0</v>
      </c>
      <c r="AE427">
        <v>149.25</v>
      </c>
      <c r="AF427">
        <v>0</v>
      </c>
      <c r="AG427">
        <v>0</v>
      </c>
      <c r="AH427">
        <v>0</v>
      </c>
      <c r="AI427">
        <v>1</v>
      </c>
      <c r="AJ427">
        <v>1</v>
      </c>
      <c r="AK427">
        <v>1</v>
      </c>
      <c r="AL427">
        <v>1</v>
      </c>
      <c r="AM427">
        <v>-2</v>
      </c>
      <c r="AN427">
        <v>0</v>
      </c>
      <c r="AO427">
        <v>1</v>
      </c>
      <c r="AP427">
        <v>1</v>
      </c>
      <c r="AQ427">
        <v>0</v>
      </c>
      <c r="AR427">
        <v>0</v>
      </c>
      <c r="AS427" t="s">
        <v>3</v>
      </c>
      <c r="AT427">
        <v>1.1000000000000001</v>
      </c>
      <c r="AU427" t="s">
        <v>3</v>
      </c>
      <c r="AV427">
        <v>0</v>
      </c>
      <c r="AW427">
        <v>2</v>
      </c>
      <c r="AX427">
        <v>1473419821</v>
      </c>
      <c r="AY427">
        <v>1</v>
      </c>
      <c r="AZ427">
        <v>0</v>
      </c>
      <c r="BA427">
        <v>555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0</v>
      </c>
      <c r="BI427">
        <v>0</v>
      </c>
      <c r="BJ427">
        <v>0</v>
      </c>
      <c r="BK427">
        <v>0</v>
      </c>
      <c r="BL427">
        <v>0</v>
      </c>
      <c r="BM427">
        <v>0</v>
      </c>
      <c r="BN427">
        <v>0</v>
      </c>
      <c r="BO427">
        <v>0</v>
      </c>
      <c r="BP427">
        <v>0</v>
      </c>
      <c r="BQ427">
        <v>0</v>
      </c>
      <c r="BR427">
        <v>0</v>
      </c>
      <c r="BS427">
        <v>0</v>
      </c>
      <c r="BT427">
        <v>0</v>
      </c>
      <c r="BU427">
        <v>0</v>
      </c>
      <c r="BV427">
        <v>0</v>
      </c>
      <c r="BW427">
        <v>0</v>
      </c>
      <c r="CV427">
        <v>0</v>
      </c>
      <c r="CW427">
        <v>0</v>
      </c>
      <c r="CX427">
        <f>ROUND(Y427*Source!I228,9)</f>
        <v>1.1000000000000001</v>
      </c>
      <c r="CY427">
        <f t="shared" si="180"/>
        <v>149.25</v>
      </c>
      <c r="CZ427">
        <f t="shared" si="181"/>
        <v>149.25</v>
      </c>
      <c r="DA427">
        <f t="shared" si="182"/>
        <v>1</v>
      </c>
      <c r="DB427">
        <f t="shared" si="170"/>
        <v>164.18</v>
      </c>
      <c r="DC427">
        <f t="shared" si="171"/>
        <v>0</v>
      </c>
      <c r="DD427" t="s">
        <v>3</v>
      </c>
      <c r="DE427" t="s">
        <v>3</v>
      </c>
      <c r="DF427">
        <f t="shared" si="165"/>
        <v>164.18</v>
      </c>
      <c r="DG427">
        <f t="shared" si="166"/>
        <v>0</v>
      </c>
      <c r="DH427">
        <f t="shared" si="167"/>
        <v>0</v>
      </c>
      <c r="DI427">
        <f t="shared" si="168"/>
        <v>0</v>
      </c>
      <c r="DJ427">
        <f t="shared" si="183"/>
        <v>164.18</v>
      </c>
      <c r="DK427">
        <v>0</v>
      </c>
      <c r="DL427" t="s">
        <v>3</v>
      </c>
      <c r="DM427">
        <v>0</v>
      </c>
      <c r="DN427" t="s">
        <v>3</v>
      </c>
      <c r="DO427">
        <v>0</v>
      </c>
    </row>
    <row r="428" spans="1:119" x14ac:dyDescent="0.2">
      <c r="A428">
        <f>ROW(Source!A228)</f>
        <v>228</v>
      </c>
      <c r="B428">
        <v>1473083510</v>
      </c>
      <c r="C428">
        <v>1473084805</v>
      </c>
      <c r="D428">
        <v>1441834635</v>
      </c>
      <c r="E428">
        <v>1</v>
      </c>
      <c r="F428">
        <v>1</v>
      </c>
      <c r="G428">
        <v>15514512</v>
      </c>
      <c r="H428">
        <v>3</v>
      </c>
      <c r="I428" t="s">
        <v>498</v>
      </c>
      <c r="J428" t="s">
        <v>499</v>
      </c>
      <c r="K428" t="s">
        <v>500</v>
      </c>
      <c r="L428">
        <v>1339</v>
      </c>
      <c r="N428">
        <v>1007</v>
      </c>
      <c r="O428" t="s">
        <v>105</v>
      </c>
      <c r="P428" t="s">
        <v>105</v>
      </c>
      <c r="Q428">
        <v>1</v>
      </c>
      <c r="W428">
        <v>0</v>
      </c>
      <c r="X428">
        <v>-389859187</v>
      </c>
      <c r="Y428">
        <f t="shared" si="169"/>
        <v>0.5</v>
      </c>
      <c r="AA428">
        <v>103.4</v>
      </c>
      <c r="AB428">
        <v>0</v>
      </c>
      <c r="AC428">
        <v>0</v>
      </c>
      <c r="AD428">
        <v>0</v>
      </c>
      <c r="AE428">
        <v>103.4</v>
      </c>
      <c r="AF428">
        <v>0</v>
      </c>
      <c r="AG428">
        <v>0</v>
      </c>
      <c r="AH428">
        <v>0</v>
      </c>
      <c r="AI428">
        <v>1</v>
      </c>
      <c r="AJ428">
        <v>1</v>
      </c>
      <c r="AK428">
        <v>1</v>
      </c>
      <c r="AL428">
        <v>1</v>
      </c>
      <c r="AM428">
        <v>-2</v>
      </c>
      <c r="AN428">
        <v>0</v>
      </c>
      <c r="AO428">
        <v>1</v>
      </c>
      <c r="AP428">
        <v>1</v>
      </c>
      <c r="AQ428">
        <v>0</v>
      </c>
      <c r="AR428">
        <v>0</v>
      </c>
      <c r="AS428" t="s">
        <v>3</v>
      </c>
      <c r="AT428">
        <v>0.5</v>
      </c>
      <c r="AU428" t="s">
        <v>3</v>
      </c>
      <c r="AV428">
        <v>0</v>
      </c>
      <c r="AW428">
        <v>2</v>
      </c>
      <c r="AX428">
        <v>1473419822</v>
      </c>
      <c r="AY428">
        <v>1</v>
      </c>
      <c r="AZ428">
        <v>0</v>
      </c>
      <c r="BA428">
        <v>556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0</v>
      </c>
      <c r="BI428">
        <v>0</v>
      </c>
      <c r="BJ428">
        <v>0</v>
      </c>
      <c r="BK428">
        <v>0</v>
      </c>
      <c r="BL428">
        <v>0</v>
      </c>
      <c r="BM428">
        <v>0</v>
      </c>
      <c r="BN428">
        <v>0</v>
      </c>
      <c r="BO428">
        <v>0</v>
      </c>
      <c r="BP428">
        <v>0</v>
      </c>
      <c r="BQ428">
        <v>0</v>
      </c>
      <c r="BR428">
        <v>0</v>
      </c>
      <c r="BS428">
        <v>0</v>
      </c>
      <c r="BT428">
        <v>0</v>
      </c>
      <c r="BU428">
        <v>0</v>
      </c>
      <c r="BV428">
        <v>0</v>
      </c>
      <c r="BW428">
        <v>0</v>
      </c>
      <c r="CV428">
        <v>0</v>
      </c>
      <c r="CW428">
        <v>0</v>
      </c>
      <c r="CX428">
        <f>ROUND(Y428*Source!I228,9)</f>
        <v>0.5</v>
      </c>
      <c r="CY428">
        <f t="shared" si="180"/>
        <v>103.4</v>
      </c>
      <c r="CZ428">
        <f t="shared" si="181"/>
        <v>103.4</v>
      </c>
      <c r="DA428">
        <f t="shared" si="182"/>
        <v>1</v>
      </c>
      <c r="DB428">
        <f t="shared" si="170"/>
        <v>51.7</v>
      </c>
      <c r="DC428">
        <f t="shared" si="171"/>
        <v>0</v>
      </c>
      <c r="DD428" t="s">
        <v>3</v>
      </c>
      <c r="DE428" t="s">
        <v>3</v>
      </c>
      <c r="DF428">
        <f t="shared" si="165"/>
        <v>51.7</v>
      </c>
      <c r="DG428">
        <f t="shared" si="166"/>
        <v>0</v>
      </c>
      <c r="DH428">
        <f t="shared" si="167"/>
        <v>0</v>
      </c>
      <c r="DI428">
        <f t="shared" si="168"/>
        <v>0</v>
      </c>
      <c r="DJ428">
        <f t="shared" si="183"/>
        <v>51.7</v>
      </c>
      <c r="DK428">
        <v>0</v>
      </c>
      <c r="DL428" t="s">
        <v>3</v>
      </c>
      <c r="DM428">
        <v>0</v>
      </c>
      <c r="DN428" t="s">
        <v>3</v>
      </c>
      <c r="DO428">
        <v>0</v>
      </c>
    </row>
    <row r="429" spans="1:119" x14ac:dyDescent="0.2">
      <c r="A429">
        <f>ROW(Source!A228)</f>
        <v>228</v>
      </c>
      <c r="B429">
        <v>1473083510</v>
      </c>
      <c r="C429">
        <v>1473084805</v>
      </c>
      <c r="D429">
        <v>1441834627</v>
      </c>
      <c r="E429">
        <v>1</v>
      </c>
      <c r="F429">
        <v>1</v>
      </c>
      <c r="G429">
        <v>15514512</v>
      </c>
      <c r="H429">
        <v>3</v>
      </c>
      <c r="I429" t="s">
        <v>501</v>
      </c>
      <c r="J429" t="s">
        <v>502</v>
      </c>
      <c r="K429" t="s">
        <v>503</v>
      </c>
      <c r="L429">
        <v>1339</v>
      </c>
      <c r="N429">
        <v>1007</v>
      </c>
      <c r="O429" t="s">
        <v>105</v>
      </c>
      <c r="P429" t="s">
        <v>105</v>
      </c>
      <c r="Q429">
        <v>1</v>
      </c>
      <c r="W429">
        <v>0</v>
      </c>
      <c r="X429">
        <v>709656040</v>
      </c>
      <c r="Y429">
        <f t="shared" si="169"/>
        <v>0.3</v>
      </c>
      <c r="AA429">
        <v>875.46</v>
      </c>
      <c r="AB429">
        <v>0</v>
      </c>
      <c r="AC429">
        <v>0</v>
      </c>
      <c r="AD429">
        <v>0</v>
      </c>
      <c r="AE429">
        <v>875.46</v>
      </c>
      <c r="AF429">
        <v>0</v>
      </c>
      <c r="AG429">
        <v>0</v>
      </c>
      <c r="AH429">
        <v>0</v>
      </c>
      <c r="AI429">
        <v>1</v>
      </c>
      <c r="AJ429">
        <v>1</v>
      </c>
      <c r="AK429">
        <v>1</v>
      </c>
      <c r="AL429">
        <v>1</v>
      </c>
      <c r="AM429">
        <v>-2</v>
      </c>
      <c r="AN429">
        <v>0</v>
      </c>
      <c r="AO429">
        <v>1</v>
      </c>
      <c r="AP429">
        <v>1</v>
      </c>
      <c r="AQ429">
        <v>0</v>
      </c>
      <c r="AR429">
        <v>0</v>
      </c>
      <c r="AS429" t="s">
        <v>3</v>
      </c>
      <c r="AT429">
        <v>0.3</v>
      </c>
      <c r="AU429" t="s">
        <v>3</v>
      </c>
      <c r="AV429">
        <v>0</v>
      </c>
      <c r="AW429">
        <v>2</v>
      </c>
      <c r="AX429">
        <v>1473419823</v>
      </c>
      <c r="AY429">
        <v>1</v>
      </c>
      <c r="AZ429">
        <v>0</v>
      </c>
      <c r="BA429">
        <v>557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0</v>
      </c>
      <c r="BI429">
        <v>0</v>
      </c>
      <c r="BJ429">
        <v>0</v>
      </c>
      <c r="BK429">
        <v>0</v>
      </c>
      <c r="BL429">
        <v>0</v>
      </c>
      <c r="BM429">
        <v>0</v>
      </c>
      <c r="BN429">
        <v>0</v>
      </c>
      <c r="BO429">
        <v>0</v>
      </c>
      <c r="BP429">
        <v>0</v>
      </c>
      <c r="BQ429">
        <v>0</v>
      </c>
      <c r="BR429">
        <v>0</v>
      </c>
      <c r="BS429">
        <v>0</v>
      </c>
      <c r="BT429">
        <v>0</v>
      </c>
      <c r="BU429">
        <v>0</v>
      </c>
      <c r="BV429">
        <v>0</v>
      </c>
      <c r="BW429">
        <v>0</v>
      </c>
      <c r="CV429">
        <v>0</v>
      </c>
      <c r="CW429">
        <v>0</v>
      </c>
      <c r="CX429">
        <f>ROUND(Y429*Source!I228,9)</f>
        <v>0.3</v>
      </c>
      <c r="CY429">
        <f t="shared" si="180"/>
        <v>875.46</v>
      </c>
      <c r="CZ429">
        <f t="shared" si="181"/>
        <v>875.46</v>
      </c>
      <c r="DA429">
        <f t="shared" si="182"/>
        <v>1</v>
      </c>
      <c r="DB429">
        <f t="shared" si="170"/>
        <v>262.64</v>
      </c>
      <c r="DC429">
        <f t="shared" si="171"/>
        <v>0</v>
      </c>
      <c r="DD429" t="s">
        <v>3</v>
      </c>
      <c r="DE429" t="s">
        <v>3</v>
      </c>
      <c r="DF429">
        <f t="shared" si="165"/>
        <v>262.64</v>
      </c>
      <c r="DG429">
        <f t="shared" si="166"/>
        <v>0</v>
      </c>
      <c r="DH429">
        <f t="shared" si="167"/>
        <v>0</v>
      </c>
      <c r="DI429">
        <f t="shared" si="168"/>
        <v>0</v>
      </c>
      <c r="DJ429">
        <f t="shared" si="183"/>
        <v>262.64</v>
      </c>
      <c r="DK429">
        <v>0</v>
      </c>
      <c r="DL429" t="s">
        <v>3</v>
      </c>
      <c r="DM429">
        <v>0</v>
      </c>
      <c r="DN429" t="s">
        <v>3</v>
      </c>
      <c r="DO429">
        <v>0</v>
      </c>
    </row>
    <row r="430" spans="1:119" x14ac:dyDescent="0.2">
      <c r="A430">
        <f>ROW(Source!A228)</f>
        <v>228</v>
      </c>
      <c r="B430">
        <v>1473083510</v>
      </c>
      <c r="C430">
        <v>1473084805</v>
      </c>
      <c r="D430">
        <v>1441834671</v>
      </c>
      <c r="E430">
        <v>1</v>
      </c>
      <c r="F430">
        <v>1</v>
      </c>
      <c r="G430">
        <v>15514512</v>
      </c>
      <c r="H430">
        <v>3</v>
      </c>
      <c r="I430" t="s">
        <v>504</v>
      </c>
      <c r="J430" t="s">
        <v>505</v>
      </c>
      <c r="K430" t="s">
        <v>506</v>
      </c>
      <c r="L430">
        <v>1348</v>
      </c>
      <c r="N430">
        <v>1009</v>
      </c>
      <c r="O430" t="s">
        <v>485</v>
      </c>
      <c r="P430" t="s">
        <v>485</v>
      </c>
      <c r="Q430">
        <v>1000</v>
      </c>
      <c r="W430">
        <v>0</v>
      </c>
      <c r="X430">
        <v>-19071303</v>
      </c>
      <c r="Y430">
        <f t="shared" si="169"/>
        <v>1E-4</v>
      </c>
      <c r="AA430">
        <v>184462.17</v>
      </c>
      <c r="AB430">
        <v>0</v>
      </c>
      <c r="AC430">
        <v>0</v>
      </c>
      <c r="AD430">
        <v>0</v>
      </c>
      <c r="AE430">
        <v>184462.17</v>
      </c>
      <c r="AF430">
        <v>0</v>
      </c>
      <c r="AG430">
        <v>0</v>
      </c>
      <c r="AH430">
        <v>0</v>
      </c>
      <c r="AI430">
        <v>1</v>
      </c>
      <c r="AJ430">
        <v>1</v>
      </c>
      <c r="AK430">
        <v>1</v>
      </c>
      <c r="AL430">
        <v>1</v>
      </c>
      <c r="AM430">
        <v>-2</v>
      </c>
      <c r="AN430">
        <v>0</v>
      </c>
      <c r="AO430">
        <v>1</v>
      </c>
      <c r="AP430">
        <v>1</v>
      </c>
      <c r="AQ430">
        <v>0</v>
      </c>
      <c r="AR430">
        <v>0</v>
      </c>
      <c r="AS430" t="s">
        <v>3</v>
      </c>
      <c r="AT430">
        <v>1E-4</v>
      </c>
      <c r="AU430" t="s">
        <v>3</v>
      </c>
      <c r="AV430">
        <v>0</v>
      </c>
      <c r="AW430">
        <v>2</v>
      </c>
      <c r="AX430">
        <v>1473419825</v>
      </c>
      <c r="AY430">
        <v>1</v>
      </c>
      <c r="AZ430">
        <v>0</v>
      </c>
      <c r="BA430">
        <v>558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0</v>
      </c>
      <c r="BI430">
        <v>0</v>
      </c>
      <c r="BJ430">
        <v>0</v>
      </c>
      <c r="BK430">
        <v>0</v>
      </c>
      <c r="BL430">
        <v>0</v>
      </c>
      <c r="BM430">
        <v>0</v>
      </c>
      <c r="BN430">
        <v>0</v>
      </c>
      <c r="BO430">
        <v>0</v>
      </c>
      <c r="BP430">
        <v>0</v>
      </c>
      <c r="BQ430">
        <v>0</v>
      </c>
      <c r="BR430">
        <v>0</v>
      </c>
      <c r="BS430">
        <v>0</v>
      </c>
      <c r="BT430">
        <v>0</v>
      </c>
      <c r="BU430">
        <v>0</v>
      </c>
      <c r="BV430">
        <v>0</v>
      </c>
      <c r="BW430">
        <v>0</v>
      </c>
      <c r="CV430">
        <v>0</v>
      </c>
      <c r="CW430">
        <v>0</v>
      </c>
      <c r="CX430">
        <f>ROUND(Y430*Source!I228,9)</f>
        <v>1E-4</v>
      </c>
      <c r="CY430">
        <f t="shared" si="180"/>
        <v>184462.17</v>
      </c>
      <c r="CZ430">
        <f t="shared" si="181"/>
        <v>184462.17</v>
      </c>
      <c r="DA430">
        <f t="shared" si="182"/>
        <v>1</v>
      </c>
      <c r="DB430">
        <f t="shared" si="170"/>
        <v>18.45</v>
      </c>
      <c r="DC430">
        <f t="shared" si="171"/>
        <v>0</v>
      </c>
      <c r="DD430" t="s">
        <v>3</v>
      </c>
      <c r="DE430" t="s">
        <v>3</v>
      </c>
      <c r="DF430">
        <f t="shared" si="165"/>
        <v>18.45</v>
      </c>
      <c r="DG430">
        <f t="shared" si="166"/>
        <v>0</v>
      </c>
      <c r="DH430">
        <f t="shared" si="167"/>
        <v>0</v>
      </c>
      <c r="DI430">
        <f t="shared" si="168"/>
        <v>0</v>
      </c>
      <c r="DJ430">
        <f t="shared" si="183"/>
        <v>18.45</v>
      </c>
      <c r="DK430">
        <v>0</v>
      </c>
      <c r="DL430" t="s">
        <v>3</v>
      </c>
      <c r="DM430">
        <v>0</v>
      </c>
      <c r="DN430" t="s">
        <v>3</v>
      </c>
      <c r="DO430">
        <v>0</v>
      </c>
    </row>
    <row r="431" spans="1:119" x14ac:dyDescent="0.2">
      <c r="A431">
        <f>ROW(Source!A228)</f>
        <v>228</v>
      </c>
      <c r="B431">
        <v>1473083510</v>
      </c>
      <c r="C431">
        <v>1473084805</v>
      </c>
      <c r="D431">
        <v>1441834634</v>
      </c>
      <c r="E431">
        <v>1</v>
      </c>
      <c r="F431">
        <v>1</v>
      </c>
      <c r="G431">
        <v>15514512</v>
      </c>
      <c r="H431">
        <v>3</v>
      </c>
      <c r="I431" t="s">
        <v>507</v>
      </c>
      <c r="J431" t="s">
        <v>508</v>
      </c>
      <c r="K431" t="s">
        <v>509</v>
      </c>
      <c r="L431">
        <v>1348</v>
      </c>
      <c r="N431">
        <v>1009</v>
      </c>
      <c r="O431" t="s">
        <v>485</v>
      </c>
      <c r="P431" t="s">
        <v>485</v>
      </c>
      <c r="Q431">
        <v>1000</v>
      </c>
      <c r="W431">
        <v>0</v>
      </c>
      <c r="X431">
        <v>1869974630</v>
      </c>
      <c r="Y431">
        <f t="shared" si="169"/>
        <v>2.9999999999999997E-4</v>
      </c>
      <c r="AA431">
        <v>88053.759999999995</v>
      </c>
      <c r="AB431">
        <v>0</v>
      </c>
      <c r="AC431">
        <v>0</v>
      </c>
      <c r="AD431">
        <v>0</v>
      </c>
      <c r="AE431">
        <v>88053.759999999995</v>
      </c>
      <c r="AF431">
        <v>0</v>
      </c>
      <c r="AG431">
        <v>0</v>
      </c>
      <c r="AH431">
        <v>0</v>
      </c>
      <c r="AI431">
        <v>1</v>
      </c>
      <c r="AJ431">
        <v>1</v>
      </c>
      <c r="AK431">
        <v>1</v>
      </c>
      <c r="AL431">
        <v>1</v>
      </c>
      <c r="AM431">
        <v>-2</v>
      </c>
      <c r="AN431">
        <v>0</v>
      </c>
      <c r="AO431">
        <v>1</v>
      </c>
      <c r="AP431">
        <v>1</v>
      </c>
      <c r="AQ431">
        <v>0</v>
      </c>
      <c r="AR431">
        <v>0</v>
      </c>
      <c r="AS431" t="s">
        <v>3</v>
      </c>
      <c r="AT431">
        <v>2.9999999999999997E-4</v>
      </c>
      <c r="AU431" t="s">
        <v>3</v>
      </c>
      <c r="AV431">
        <v>0</v>
      </c>
      <c r="AW431">
        <v>2</v>
      </c>
      <c r="AX431">
        <v>1473419826</v>
      </c>
      <c r="AY431">
        <v>1</v>
      </c>
      <c r="AZ431">
        <v>0</v>
      </c>
      <c r="BA431">
        <v>559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0</v>
      </c>
      <c r="BI431">
        <v>0</v>
      </c>
      <c r="BJ431">
        <v>0</v>
      </c>
      <c r="BK431">
        <v>0</v>
      </c>
      <c r="BL431">
        <v>0</v>
      </c>
      <c r="BM431">
        <v>0</v>
      </c>
      <c r="BN431">
        <v>0</v>
      </c>
      <c r="BO431">
        <v>0</v>
      </c>
      <c r="BP431">
        <v>0</v>
      </c>
      <c r="BQ431">
        <v>0</v>
      </c>
      <c r="BR431">
        <v>0</v>
      </c>
      <c r="BS431">
        <v>0</v>
      </c>
      <c r="BT431">
        <v>0</v>
      </c>
      <c r="BU431">
        <v>0</v>
      </c>
      <c r="BV431">
        <v>0</v>
      </c>
      <c r="BW431">
        <v>0</v>
      </c>
      <c r="CV431">
        <v>0</v>
      </c>
      <c r="CW431">
        <v>0</v>
      </c>
      <c r="CX431">
        <f>ROUND(Y431*Source!I228,9)</f>
        <v>2.9999999999999997E-4</v>
      </c>
      <c r="CY431">
        <f t="shared" si="180"/>
        <v>88053.759999999995</v>
      </c>
      <c r="CZ431">
        <f t="shared" si="181"/>
        <v>88053.759999999995</v>
      </c>
      <c r="DA431">
        <f t="shared" si="182"/>
        <v>1</v>
      </c>
      <c r="DB431">
        <f t="shared" si="170"/>
        <v>26.42</v>
      </c>
      <c r="DC431">
        <f t="shared" si="171"/>
        <v>0</v>
      </c>
      <c r="DD431" t="s">
        <v>3</v>
      </c>
      <c r="DE431" t="s">
        <v>3</v>
      </c>
      <c r="DF431">
        <f t="shared" si="165"/>
        <v>26.42</v>
      </c>
      <c r="DG431">
        <f t="shared" si="166"/>
        <v>0</v>
      </c>
      <c r="DH431">
        <f t="shared" si="167"/>
        <v>0</v>
      </c>
      <c r="DI431">
        <f t="shared" si="168"/>
        <v>0</v>
      </c>
      <c r="DJ431">
        <f t="shared" si="183"/>
        <v>26.42</v>
      </c>
      <c r="DK431">
        <v>0</v>
      </c>
      <c r="DL431" t="s">
        <v>3</v>
      </c>
      <c r="DM431">
        <v>0</v>
      </c>
      <c r="DN431" t="s">
        <v>3</v>
      </c>
      <c r="DO431">
        <v>0</v>
      </c>
    </row>
    <row r="432" spans="1:119" x14ac:dyDescent="0.2">
      <c r="A432">
        <f>ROW(Source!A228)</f>
        <v>228</v>
      </c>
      <c r="B432">
        <v>1473083510</v>
      </c>
      <c r="C432">
        <v>1473084805</v>
      </c>
      <c r="D432">
        <v>1441834836</v>
      </c>
      <c r="E432">
        <v>1</v>
      </c>
      <c r="F432">
        <v>1</v>
      </c>
      <c r="G432">
        <v>15514512</v>
      </c>
      <c r="H432">
        <v>3</v>
      </c>
      <c r="I432" t="s">
        <v>510</v>
      </c>
      <c r="J432" t="s">
        <v>511</v>
      </c>
      <c r="K432" t="s">
        <v>512</v>
      </c>
      <c r="L432">
        <v>1348</v>
      </c>
      <c r="N432">
        <v>1009</v>
      </c>
      <c r="O432" t="s">
        <v>485</v>
      </c>
      <c r="P432" t="s">
        <v>485</v>
      </c>
      <c r="Q432">
        <v>1000</v>
      </c>
      <c r="W432">
        <v>0</v>
      </c>
      <c r="X432">
        <v>1434651514</v>
      </c>
      <c r="Y432">
        <f t="shared" si="169"/>
        <v>6.3000000000000003E-4</v>
      </c>
      <c r="AA432">
        <v>93194.67</v>
      </c>
      <c r="AB432">
        <v>0</v>
      </c>
      <c r="AC432">
        <v>0</v>
      </c>
      <c r="AD432">
        <v>0</v>
      </c>
      <c r="AE432">
        <v>93194.67</v>
      </c>
      <c r="AF432">
        <v>0</v>
      </c>
      <c r="AG432">
        <v>0</v>
      </c>
      <c r="AH432">
        <v>0</v>
      </c>
      <c r="AI432">
        <v>1</v>
      </c>
      <c r="AJ432">
        <v>1</v>
      </c>
      <c r="AK432">
        <v>1</v>
      </c>
      <c r="AL432">
        <v>1</v>
      </c>
      <c r="AM432">
        <v>-2</v>
      </c>
      <c r="AN432">
        <v>0</v>
      </c>
      <c r="AO432">
        <v>1</v>
      </c>
      <c r="AP432">
        <v>1</v>
      </c>
      <c r="AQ432">
        <v>0</v>
      </c>
      <c r="AR432">
        <v>0</v>
      </c>
      <c r="AS432" t="s">
        <v>3</v>
      </c>
      <c r="AT432">
        <v>6.3000000000000003E-4</v>
      </c>
      <c r="AU432" t="s">
        <v>3</v>
      </c>
      <c r="AV432">
        <v>0</v>
      </c>
      <c r="AW432">
        <v>2</v>
      </c>
      <c r="AX432">
        <v>1473419827</v>
      </c>
      <c r="AY432">
        <v>1</v>
      </c>
      <c r="AZ432">
        <v>0</v>
      </c>
      <c r="BA432">
        <v>560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0</v>
      </c>
      <c r="BI432">
        <v>0</v>
      </c>
      <c r="BJ432">
        <v>0</v>
      </c>
      <c r="BK432">
        <v>0</v>
      </c>
      <c r="BL432">
        <v>0</v>
      </c>
      <c r="BM432">
        <v>0</v>
      </c>
      <c r="BN432">
        <v>0</v>
      </c>
      <c r="BO432">
        <v>0</v>
      </c>
      <c r="BP432">
        <v>0</v>
      </c>
      <c r="BQ432">
        <v>0</v>
      </c>
      <c r="BR432">
        <v>0</v>
      </c>
      <c r="BS432">
        <v>0</v>
      </c>
      <c r="BT432">
        <v>0</v>
      </c>
      <c r="BU432">
        <v>0</v>
      </c>
      <c r="BV432">
        <v>0</v>
      </c>
      <c r="BW432">
        <v>0</v>
      </c>
      <c r="CV432">
        <v>0</v>
      </c>
      <c r="CW432">
        <v>0</v>
      </c>
      <c r="CX432">
        <f>ROUND(Y432*Source!I228,9)</f>
        <v>6.3000000000000003E-4</v>
      </c>
      <c r="CY432">
        <f t="shared" si="180"/>
        <v>93194.67</v>
      </c>
      <c r="CZ432">
        <f t="shared" si="181"/>
        <v>93194.67</v>
      </c>
      <c r="DA432">
        <f t="shared" si="182"/>
        <v>1</v>
      </c>
      <c r="DB432">
        <f t="shared" si="170"/>
        <v>58.71</v>
      </c>
      <c r="DC432">
        <f t="shared" si="171"/>
        <v>0</v>
      </c>
      <c r="DD432" t="s">
        <v>3</v>
      </c>
      <c r="DE432" t="s">
        <v>3</v>
      </c>
      <c r="DF432">
        <f t="shared" si="165"/>
        <v>58.71</v>
      </c>
      <c r="DG432">
        <f t="shared" si="166"/>
        <v>0</v>
      </c>
      <c r="DH432">
        <f t="shared" si="167"/>
        <v>0</v>
      </c>
      <c r="DI432">
        <f t="shared" si="168"/>
        <v>0</v>
      </c>
      <c r="DJ432">
        <f t="shared" si="183"/>
        <v>58.71</v>
      </c>
      <c r="DK432">
        <v>0</v>
      </c>
      <c r="DL432" t="s">
        <v>3</v>
      </c>
      <c r="DM432">
        <v>0</v>
      </c>
      <c r="DN432" t="s">
        <v>3</v>
      </c>
      <c r="DO432">
        <v>0</v>
      </c>
    </row>
    <row r="433" spans="1:119" x14ac:dyDescent="0.2">
      <c r="A433">
        <f>ROW(Source!A228)</f>
        <v>228</v>
      </c>
      <c r="B433">
        <v>1473083510</v>
      </c>
      <c r="C433">
        <v>1473084805</v>
      </c>
      <c r="D433">
        <v>1441822273</v>
      </c>
      <c r="E433">
        <v>15514512</v>
      </c>
      <c r="F433">
        <v>1</v>
      </c>
      <c r="G433">
        <v>15514512</v>
      </c>
      <c r="H433">
        <v>3</v>
      </c>
      <c r="I433" t="s">
        <v>476</v>
      </c>
      <c r="J433" t="s">
        <v>3</v>
      </c>
      <c r="K433" t="s">
        <v>478</v>
      </c>
      <c r="L433">
        <v>1348</v>
      </c>
      <c r="N433">
        <v>1009</v>
      </c>
      <c r="O433" t="s">
        <v>485</v>
      </c>
      <c r="P433" t="s">
        <v>485</v>
      </c>
      <c r="Q433">
        <v>1000</v>
      </c>
      <c r="W433">
        <v>0</v>
      </c>
      <c r="X433">
        <v>-1698336702</v>
      </c>
      <c r="Y433">
        <f t="shared" si="169"/>
        <v>6.9999999999999994E-5</v>
      </c>
      <c r="AA433">
        <v>94640</v>
      </c>
      <c r="AB433">
        <v>0</v>
      </c>
      <c r="AC433">
        <v>0</v>
      </c>
      <c r="AD433">
        <v>0</v>
      </c>
      <c r="AE433">
        <v>94640</v>
      </c>
      <c r="AF433">
        <v>0</v>
      </c>
      <c r="AG433">
        <v>0</v>
      </c>
      <c r="AH433">
        <v>0</v>
      </c>
      <c r="AI433">
        <v>1</v>
      </c>
      <c r="AJ433">
        <v>1</v>
      </c>
      <c r="AK433">
        <v>1</v>
      </c>
      <c r="AL433">
        <v>1</v>
      </c>
      <c r="AM433">
        <v>-2</v>
      </c>
      <c r="AN433">
        <v>0</v>
      </c>
      <c r="AO433">
        <v>1</v>
      </c>
      <c r="AP433">
        <v>1</v>
      </c>
      <c r="AQ433">
        <v>0</v>
      </c>
      <c r="AR433">
        <v>0</v>
      </c>
      <c r="AS433" t="s">
        <v>3</v>
      </c>
      <c r="AT433">
        <v>6.9999999999999994E-5</v>
      </c>
      <c r="AU433" t="s">
        <v>3</v>
      </c>
      <c r="AV433">
        <v>0</v>
      </c>
      <c r="AW433">
        <v>2</v>
      </c>
      <c r="AX433">
        <v>1473419828</v>
      </c>
      <c r="AY433">
        <v>1</v>
      </c>
      <c r="AZ433">
        <v>0</v>
      </c>
      <c r="BA433">
        <v>561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0</v>
      </c>
      <c r="BI433">
        <v>0</v>
      </c>
      <c r="BJ433">
        <v>0</v>
      </c>
      <c r="BK433">
        <v>0</v>
      </c>
      <c r="BL433">
        <v>0</v>
      </c>
      <c r="BM433">
        <v>0</v>
      </c>
      <c r="BN433">
        <v>0</v>
      </c>
      <c r="BO433">
        <v>0</v>
      </c>
      <c r="BP433">
        <v>0</v>
      </c>
      <c r="BQ433">
        <v>0</v>
      </c>
      <c r="BR433">
        <v>0</v>
      </c>
      <c r="BS433">
        <v>0</v>
      </c>
      <c r="BT433">
        <v>0</v>
      </c>
      <c r="BU433">
        <v>0</v>
      </c>
      <c r="BV433">
        <v>0</v>
      </c>
      <c r="BW433">
        <v>0</v>
      </c>
      <c r="CV433">
        <v>0</v>
      </c>
      <c r="CW433">
        <v>0</v>
      </c>
      <c r="CX433">
        <f>ROUND(Y433*Source!I228,9)</f>
        <v>6.9999999999999994E-5</v>
      </c>
      <c r="CY433">
        <f t="shared" si="180"/>
        <v>94640</v>
      </c>
      <c r="CZ433">
        <f t="shared" si="181"/>
        <v>94640</v>
      </c>
      <c r="DA433">
        <f t="shared" si="182"/>
        <v>1</v>
      </c>
      <c r="DB433">
        <f t="shared" si="170"/>
        <v>6.62</v>
      </c>
      <c r="DC433">
        <f t="shared" si="171"/>
        <v>0</v>
      </c>
      <c r="DD433" t="s">
        <v>3</v>
      </c>
      <c r="DE433" t="s">
        <v>3</v>
      </c>
      <c r="DF433">
        <f t="shared" si="165"/>
        <v>6.62</v>
      </c>
      <c r="DG433">
        <f t="shared" si="166"/>
        <v>0</v>
      </c>
      <c r="DH433">
        <f t="shared" si="167"/>
        <v>0</v>
      </c>
      <c r="DI433">
        <f t="shared" si="168"/>
        <v>0</v>
      </c>
      <c r="DJ433">
        <f t="shared" si="183"/>
        <v>6.62</v>
      </c>
      <c r="DK433">
        <v>0</v>
      </c>
      <c r="DL433" t="s">
        <v>3</v>
      </c>
      <c r="DM433">
        <v>0</v>
      </c>
      <c r="DN433" t="s">
        <v>3</v>
      </c>
      <c r="DO433">
        <v>0</v>
      </c>
    </row>
    <row r="434" spans="1:119" x14ac:dyDescent="0.2">
      <c r="A434">
        <f>ROW(Source!A231)</f>
        <v>231</v>
      </c>
      <c r="B434">
        <v>1473083510</v>
      </c>
      <c r="C434">
        <v>1473084826</v>
      </c>
      <c r="D434">
        <v>1441819193</v>
      </c>
      <c r="E434">
        <v>15514512</v>
      </c>
      <c r="F434">
        <v>1</v>
      </c>
      <c r="G434">
        <v>15514512</v>
      </c>
      <c r="H434">
        <v>1</v>
      </c>
      <c r="I434" t="s">
        <v>457</v>
      </c>
      <c r="J434" t="s">
        <v>3</v>
      </c>
      <c r="K434" t="s">
        <v>458</v>
      </c>
      <c r="L434">
        <v>1191</v>
      </c>
      <c r="N434">
        <v>1013</v>
      </c>
      <c r="O434" t="s">
        <v>459</v>
      </c>
      <c r="P434" t="s">
        <v>459</v>
      </c>
      <c r="Q434">
        <v>1</v>
      </c>
      <c r="W434">
        <v>0</v>
      </c>
      <c r="X434">
        <v>476480486</v>
      </c>
      <c r="Y434">
        <f t="shared" si="169"/>
        <v>6.44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1</v>
      </c>
      <c r="AJ434">
        <v>1</v>
      </c>
      <c r="AK434">
        <v>1</v>
      </c>
      <c r="AL434">
        <v>1</v>
      </c>
      <c r="AM434">
        <v>-2</v>
      </c>
      <c r="AN434">
        <v>0</v>
      </c>
      <c r="AO434">
        <v>1</v>
      </c>
      <c r="AP434">
        <v>0</v>
      </c>
      <c r="AQ434">
        <v>0</v>
      </c>
      <c r="AR434">
        <v>0</v>
      </c>
      <c r="AS434" t="s">
        <v>3</v>
      </c>
      <c r="AT434">
        <v>6.44</v>
      </c>
      <c r="AU434" t="s">
        <v>3</v>
      </c>
      <c r="AV434">
        <v>1</v>
      </c>
      <c r="AW434">
        <v>2</v>
      </c>
      <c r="AX434">
        <v>1473419885</v>
      </c>
      <c r="AY434">
        <v>1</v>
      </c>
      <c r="AZ434">
        <v>2048</v>
      </c>
      <c r="BA434">
        <v>566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0</v>
      </c>
      <c r="BI434">
        <v>0</v>
      </c>
      <c r="BJ434">
        <v>0</v>
      </c>
      <c r="BK434">
        <v>0</v>
      </c>
      <c r="BL434">
        <v>0</v>
      </c>
      <c r="BM434">
        <v>0</v>
      </c>
      <c r="BN434">
        <v>0</v>
      </c>
      <c r="BO434">
        <v>0</v>
      </c>
      <c r="BP434">
        <v>0</v>
      </c>
      <c r="BQ434">
        <v>0</v>
      </c>
      <c r="BR434">
        <v>0</v>
      </c>
      <c r="BS434">
        <v>0</v>
      </c>
      <c r="BT434">
        <v>0</v>
      </c>
      <c r="BU434">
        <v>0</v>
      </c>
      <c r="BV434">
        <v>0</v>
      </c>
      <c r="BW434">
        <v>0</v>
      </c>
      <c r="CU434">
        <f>ROUND(AT434*Source!I231*AH434*AL434,2)</f>
        <v>0</v>
      </c>
      <c r="CV434">
        <f>ROUND(Y434*Source!I231,9)</f>
        <v>6.44</v>
      </c>
      <c r="CW434">
        <v>0</v>
      </c>
      <c r="CX434">
        <f>ROUND(Y434*Source!I231,9)</f>
        <v>6.44</v>
      </c>
      <c r="CY434">
        <f>AD434</f>
        <v>0</v>
      </c>
      <c r="CZ434">
        <f>AH434</f>
        <v>0</v>
      </c>
      <c r="DA434">
        <f>AL434</f>
        <v>1</v>
      </c>
      <c r="DB434">
        <f t="shared" si="170"/>
        <v>0</v>
      </c>
      <c r="DC434">
        <f t="shared" si="171"/>
        <v>0</v>
      </c>
      <c r="DD434" t="s">
        <v>3</v>
      </c>
      <c r="DE434" t="s">
        <v>3</v>
      </c>
      <c r="DF434">
        <f t="shared" si="165"/>
        <v>0</v>
      </c>
      <c r="DG434">
        <f t="shared" si="166"/>
        <v>0</v>
      </c>
      <c r="DH434">
        <f t="shared" si="167"/>
        <v>0</v>
      </c>
      <c r="DI434">
        <f t="shared" si="168"/>
        <v>0</v>
      </c>
      <c r="DJ434">
        <f>DI434</f>
        <v>0</v>
      </c>
      <c r="DK434">
        <v>0</v>
      </c>
      <c r="DL434" t="s">
        <v>3</v>
      </c>
      <c r="DM434">
        <v>0</v>
      </c>
      <c r="DN434" t="s">
        <v>3</v>
      </c>
      <c r="DO434">
        <v>0</v>
      </c>
    </row>
    <row r="435" spans="1:119" x14ac:dyDescent="0.2">
      <c r="A435">
        <f>ROW(Source!A231)</f>
        <v>231</v>
      </c>
      <c r="B435">
        <v>1473083510</v>
      </c>
      <c r="C435">
        <v>1473084826</v>
      </c>
      <c r="D435">
        <v>1441833954</v>
      </c>
      <c r="E435">
        <v>1</v>
      </c>
      <c r="F435">
        <v>1</v>
      </c>
      <c r="G435">
        <v>15514512</v>
      </c>
      <c r="H435">
        <v>2</v>
      </c>
      <c r="I435" t="s">
        <v>519</v>
      </c>
      <c r="J435" t="s">
        <v>520</v>
      </c>
      <c r="K435" t="s">
        <v>521</v>
      </c>
      <c r="L435">
        <v>1368</v>
      </c>
      <c r="N435">
        <v>1011</v>
      </c>
      <c r="O435" t="s">
        <v>463</v>
      </c>
      <c r="P435" t="s">
        <v>463</v>
      </c>
      <c r="Q435">
        <v>1</v>
      </c>
      <c r="W435">
        <v>0</v>
      </c>
      <c r="X435">
        <v>-1438587603</v>
      </c>
      <c r="Y435">
        <f t="shared" si="169"/>
        <v>0.17</v>
      </c>
      <c r="AA435">
        <v>0</v>
      </c>
      <c r="AB435">
        <v>59.51</v>
      </c>
      <c r="AC435">
        <v>0.82</v>
      </c>
      <c r="AD435">
        <v>0</v>
      </c>
      <c r="AE435">
        <v>0</v>
      </c>
      <c r="AF435">
        <v>59.51</v>
      </c>
      <c r="AG435">
        <v>0.82</v>
      </c>
      <c r="AH435">
        <v>0</v>
      </c>
      <c r="AI435">
        <v>1</v>
      </c>
      <c r="AJ435">
        <v>1</v>
      </c>
      <c r="AK435">
        <v>1</v>
      </c>
      <c r="AL435">
        <v>1</v>
      </c>
      <c r="AM435">
        <v>-2</v>
      </c>
      <c r="AN435">
        <v>0</v>
      </c>
      <c r="AO435">
        <v>1</v>
      </c>
      <c r="AP435">
        <v>0</v>
      </c>
      <c r="AQ435">
        <v>0</v>
      </c>
      <c r="AR435">
        <v>0</v>
      </c>
      <c r="AS435" t="s">
        <v>3</v>
      </c>
      <c r="AT435">
        <v>0.17</v>
      </c>
      <c r="AU435" t="s">
        <v>3</v>
      </c>
      <c r="AV435">
        <v>0</v>
      </c>
      <c r="AW435">
        <v>2</v>
      </c>
      <c r="AX435">
        <v>1473419886</v>
      </c>
      <c r="AY435">
        <v>1</v>
      </c>
      <c r="AZ435">
        <v>2048</v>
      </c>
      <c r="BA435">
        <v>567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0</v>
      </c>
      <c r="BI435">
        <v>0</v>
      </c>
      <c r="BJ435">
        <v>0</v>
      </c>
      <c r="BK435">
        <v>0</v>
      </c>
      <c r="BL435">
        <v>0</v>
      </c>
      <c r="BM435">
        <v>0</v>
      </c>
      <c r="BN435">
        <v>0</v>
      </c>
      <c r="BO435">
        <v>0</v>
      </c>
      <c r="BP435">
        <v>0</v>
      </c>
      <c r="BQ435">
        <v>0</v>
      </c>
      <c r="BR435">
        <v>0</v>
      </c>
      <c r="BS435">
        <v>0</v>
      </c>
      <c r="BT435">
        <v>0</v>
      </c>
      <c r="BU435">
        <v>0</v>
      </c>
      <c r="BV435">
        <v>0</v>
      </c>
      <c r="BW435">
        <v>0</v>
      </c>
      <c r="CV435">
        <v>0</v>
      </c>
      <c r="CW435">
        <f>ROUND(Y435*Source!I231*DO435,9)</f>
        <v>0</v>
      </c>
      <c r="CX435">
        <f>ROUND(Y435*Source!I231,9)</f>
        <v>0.17</v>
      </c>
      <c r="CY435">
        <f>AB435</f>
        <v>59.51</v>
      </c>
      <c r="CZ435">
        <f>AF435</f>
        <v>59.51</v>
      </c>
      <c r="DA435">
        <f>AJ435</f>
        <v>1</v>
      </c>
      <c r="DB435">
        <f t="shared" si="170"/>
        <v>10.119999999999999</v>
      </c>
      <c r="DC435">
        <f t="shared" si="171"/>
        <v>0.14000000000000001</v>
      </c>
      <c r="DD435" t="s">
        <v>3</v>
      </c>
      <c r="DE435" t="s">
        <v>3</v>
      </c>
      <c r="DF435">
        <f t="shared" si="165"/>
        <v>0</v>
      </c>
      <c r="DG435">
        <f t="shared" si="166"/>
        <v>10.119999999999999</v>
      </c>
      <c r="DH435">
        <f t="shared" si="167"/>
        <v>0.14000000000000001</v>
      </c>
      <c r="DI435">
        <f t="shared" si="168"/>
        <v>0</v>
      </c>
      <c r="DJ435">
        <f>DG435</f>
        <v>10.119999999999999</v>
      </c>
      <c r="DK435">
        <v>0</v>
      </c>
      <c r="DL435" t="s">
        <v>3</v>
      </c>
      <c r="DM435">
        <v>0</v>
      </c>
      <c r="DN435" t="s">
        <v>3</v>
      </c>
      <c r="DO435">
        <v>0</v>
      </c>
    </row>
    <row r="436" spans="1:119" x14ac:dyDescent="0.2">
      <c r="A436">
        <f>ROW(Source!A231)</f>
        <v>231</v>
      </c>
      <c r="B436">
        <v>1473083510</v>
      </c>
      <c r="C436">
        <v>1473084826</v>
      </c>
      <c r="D436">
        <v>1441834258</v>
      </c>
      <c r="E436">
        <v>1</v>
      </c>
      <c r="F436">
        <v>1</v>
      </c>
      <c r="G436">
        <v>15514512</v>
      </c>
      <c r="H436">
        <v>2</v>
      </c>
      <c r="I436" t="s">
        <v>460</v>
      </c>
      <c r="J436" t="s">
        <v>461</v>
      </c>
      <c r="K436" t="s">
        <v>462</v>
      </c>
      <c r="L436">
        <v>1368</v>
      </c>
      <c r="N436">
        <v>1011</v>
      </c>
      <c r="O436" t="s">
        <v>463</v>
      </c>
      <c r="P436" t="s">
        <v>463</v>
      </c>
      <c r="Q436">
        <v>1</v>
      </c>
      <c r="W436">
        <v>0</v>
      </c>
      <c r="X436">
        <v>1077756263</v>
      </c>
      <c r="Y436">
        <f t="shared" si="169"/>
        <v>2.4300000000000002</v>
      </c>
      <c r="AA436">
        <v>0</v>
      </c>
      <c r="AB436">
        <v>1303.01</v>
      </c>
      <c r="AC436">
        <v>826.2</v>
      </c>
      <c r="AD436">
        <v>0</v>
      </c>
      <c r="AE436">
        <v>0</v>
      </c>
      <c r="AF436">
        <v>1303.01</v>
      </c>
      <c r="AG436">
        <v>826.2</v>
      </c>
      <c r="AH436">
        <v>0</v>
      </c>
      <c r="AI436">
        <v>1</v>
      </c>
      <c r="AJ436">
        <v>1</v>
      </c>
      <c r="AK436">
        <v>1</v>
      </c>
      <c r="AL436">
        <v>1</v>
      </c>
      <c r="AM436">
        <v>-2</v>
      </c>
      <c r="AN436">
        <v>0</v>
      </c>
      <c r="AO436">
        <v>1</v>
      </c>
      <c r="AP436">
        <v>0</v>
      </c>
      <c r="AQ436">
        <v>0</v>
      </c>
      <c r="AR436">
        <v>0</v>
      </c>
      <c r="AS436" t="s">
        <v>3</v>
      </c>
      <c r="AT436">
        <v>2.4300000000000002</v>
      </c>
      <c r="AU436" t="s">
        <v>3</v>
      </c>
      <c r="AV436">
        <v>0</v>
      </c>
      <c r="AW436">
        <v>2</v>
      </c>
      <c r="AX436">
        <v>1473419887</v>
      </c>
      <c r="AY436">
        <v>1</v>
      </c>
      <c r="AZ436">
        <v>2048</v>
      </c>
      <c r="BA436">
        <v>568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0</v>
      </c>
      <c r="BI436">
        <v>0</v>
      </c>
      <c r="BJ436">
        <v>0</v>
      </c>
      <c r="BK436">
        <v>0</v>
      </c>
      <c r="BL436">
        <v>0</v>
      </c>
      <c r="BM436">
        <v>0</v>
      </c>
      <c r="BN436">
        <v>0</v>
      </c>
      <c r="BO436">
        <v>0</v>
      </c>
      <c r="BP436">
        <v>0</v>
      </c>
      <c r="BQ436">
        <v>0</v>
      </c>
      <c r="BR436">
        <v>0</v>
      </c>
      <c r="BS436">
        <v>0</v>
      </c>
      <c r="BT436">
        <v>0</v>
      </c>
      <c r="BU436">
        <v>0</v>
      </c>
      <c r="BV436">
        <v>0</v>
      </c>
      <c r="BW436">
        <v>0</v>
      </c>
      <c r="CV436">
        <v>0</v>
      </c>
      <c r="CW436">
        <f>ROUND(Y436*Source!I231*DO436,9)</f>
        <v>0</v>
      </c>
      <c r="CX436">
        <f>ROUND(Y436*Source!I231,9)</f>
        <v>2.4300000000000002</v>
      </c>
      <c r="CY436">
        <f>AB436</f>
        <v>1303.01</v>
      </c>
      <c r="CZ436">
        <f>AF436</f>
        <v>1303.01</v>
      </c>
      <c r="DA436">
        <f>AJ436</f>
        <v>1</v>
      </c>
      <c r="DB436">
        <f t="shared" si="170"/>
        <v>3166.31</v>
      </c>
      <c r="DC436">
        <f t="shared" si="171"/>
        <v>2007.67</v>
      </c>
      <c r="DD436" t="s">
        <v>3</v>
      </c>
      <c r="DE436" t="s">
        <v>3</v>
      </c>
      <c r="DF436">
        <f t="shared" si="165"/>
        <v>0</v>
      </c>
      <c r="DG436">
        <f t="shared" si="166"/>
        <v>3166.31</v>
      </c>
      <c r="DH436">
        <f t="shared" si="167"/>
        <v>2007.67</v>
      </c>
      <c r="DI436">
        <f t="shared" si="168"/>
        <v>0</v>
      </c>
      <c r="DJ436">
        <f>DG436</f>
        <v>3166.31</v>
      </c>
      <c r="DK436">
        <v>0</v>
      </c>
      <c r="DL436" t="s">
        <v>3</v>
      </c>
      <c r="DM436">
        <v>0</v>
      </c>
      <c r="DN436" t="s">
        <v>3</v>
      </c>
      <c r="DO436">
        <v>0</v>
      </c>
    </row>
    <row r="437" spans="1:119" x14ac:dyDescent="0.2">
      <c r="A437">
        <f>ROW(Source!A231)</f>
        <v>231</v>
      </c>
      <c r="B437">
        <v>1473083510</v>
      </c>
      <c r="C437">
        <v>1473084826</v>
      </c>
      <c r="D437">
        <v>1441836235</v>
      </c>
      <c r="E437">
        <v>1</v>
      </c>
      <c r="F437">
        <v>1</v>
      </c>
      <c r="G437">
        <v>15514512</v>
      </c>
      <c r="H437">
        <v>3</v>
      </c>
      <c r="I437" t="s">
        <v>464</v>
      </c>
      <c r="J437" t="s">
        <v>465</v>
      </c>
      <c r="K437" t="s">
        <v>466</v>
      </c>
      <c r="L437">
        <v>1346</v>
      </c>
      <c r="N437">
        <v>1009</v>
      </c>
      <c r="O437" t="s">
        <v>467</v>
      </c>
      <c r="P437" t="s">
        <v>467</v>
      </c>
      <c r="Q437">
        <v>1</v>
      </c>
      <c r="W437">
        <v>0</v>
      </c>
      <c r="X437">
        <v>-1595335418</v>
      </c>
      <c r="Y437">
        <f t="shared" si="169"/>
        <v>0.15</v>
      </c>
      <c r="AA437">
        <v>31.49</v>
      </c>
      <c r="AB437">
        <v>0</v>
      </c>
      <c r="AC437">
        <v>0</v>
      </c>
      <c r="AD437">
        <v>0</v>
      </c>
      <c r="AE437">
        <v>31.49</v>
      </c>
      <c r="AF437">
        <v>0</v>
      </c>
      <c r="AG437">
        <v>0</v>
      </c>
      <c r="AH437">
        <v>0</v>
      </c>
      <c r="AI437">
        <v>1</v>
      </c>
      <c r="AJ437">
        <v>1</v>
      </c>
      <c r="AK437">
        <v>1</v>
      </c>
      <c r="AL437">
        <v>1</v>
      </c>
      <c r="AM437">
        <v>-2</v>
      </c>
      <c r="AN437">
        <v>0</v>
      </c>
      <c r="AO437">
        <v>1</v>
      </c>
      <c r="AP437">
        <v>0</v>
      </c>
      <c r="AQ437">
        <v>0</v>
      </c>
      <c r="AR437">
        <v>0</v>
      </c>
      <c r="AS437" t="s">
        <v>3</v>
      </c>
      <c r="AT437">
        <v>0.15</v>
      </c>
      <c r="AU437" t="s">
        <v>3</v>
      </c>
      <c r="AV437">
        <v>0</v>
      </c>
      <c r="AW437">
        <v>2</v>
      </c>
      <c r="AX437">
        <v>1473419888</v>
      </c>
      <c r="AY437">
        <v>1</v>
      </c>
      <c r="AZ437">
        <v>2048</v>
      </c>
      <c r="BA437">
        <v>569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0</v>
      </c>
      <c r="BI437">
        <v>0</v>
      </c>
      <c r="BJ437">
        <v>0</v>
      </c>
      <c r="BK437">
        <v>0</v>
      </c>
      <c r="BL437">
        <v>0</v>
      </c>
      <c r="BM437">
        <v>0</v>
      </c>
      <c r="BN437">
        <v>0</v>
      </c>
      <c r="BO437">
        <v>0</v>
      </c>
      <c r="BP437">
        <v>0</v>
      </c>
      <c r="BQ437">
        <v>0</v>
      </c>
      <c r="BR437">
        <v>0</v>
      </c>
      <c r="BS437">
        <v>0</v>
      </c>
      <c r="BT437">
        <v>0</v>
      </c>
      <c r="BU437">
        <v>0</v>
      </c>
      <c r="BV437">
        <v>0</v>
      </c>
      <c r="BW437">
        <v>0</v>
      </c>
      <c r="CV437">
        <v>0</v>
      </c>
      <c r="CW437">
        <v>0</v>
      </c>
      <c r="CX437">
        <f>ROUND(Y437*Source!I231,9)</f>
        <v>0.15</v>
      </c>
      <c r="CY437">
        <f>AA437</f>
        <v>31.49</v>
      </c>
      <c r="CZ437">
        <f>AE437</f>
        <v>31.49</v>
      </c>
      <c r="DA437">
        <f>AI437</f>
        <v>1</v>
      </c>
      <c r="DB437">
        <f t="shared" si="170"/>
        <v>4.72</v>
      </c>
      <c r="DC437">
        <f t="shared" si="171"/>
        <v>0</v>
      </c>
      <c r="DD437" t="s">
        <v>3</v>
      </c>
      <c r="DE437" t="s">
        <v>3</v>
      </c>
      <c r="DF437">
        <f t="shared" si="165"/>
        <v>4.72</v>
      </c>
      <c r="DG437">
        <f t="shared" si="166"/>
        <v>0</v>
      </c>
      <c r="DH437">
        <f t="shared" si="167"/>
        <v>0</v>
      </c>
      <c r="DI437">
        <f t="shared" si="168"/>
        <v>0</v>
      </c>
      <c r="DJ437">
        <f>DF437</f>
        <v>4.72</v>
      </c>
      <c r="DK437">
        <v>0</v>
      </c>
      <c r="DL437" t="s">
        <v>3</v>
      </c>
      <c r="DM437">
        <v>0</v>
      </c>
      <c r="DN437" t="s">
        <v>3</v>
      </c>
      <c r="DO437">
        <v>0</v>
      </c>
    </row>
    <row r="438" spans="1:119" x14ac:dyDescent="0.2">
      <c r="A438">
        <f>ROW(Source!A271)</f>
        <v>271</v>
      </c>
      <c r="B438">
        <v>1473083510</v>
      </c>
      <c r="C438">
        <v>1473084843</v>
      </c>
      <c r="D438">
        <v>1441819193</v>
      </c>
      <c r="E438">
        <v>15514512</v>
      </c>
      <c r="F438">
        <v>1</v>
      </c>
      <c r="G438">
        <v>15514512</v>
      </c>
      <c r="H438">
        <v>1</v>
      </c>
      <c r="I438" t="s">
        <v>457</v>
      </c>
      <c r="J438" t="s">
        <v>3</v>
      </c>
      <c r="K438" t="s">
        <v>458</v>
      </c>
      <c r="L438">
        <v>1191</v>
      </c>
      <c r="N438">
        <v>1013</v>
      </c>
      <c r="O438" t="s">
        <v>459</v>
      </c>
      <c r="P438" t="s">
        <v>459</v>
      </c>
      <c r="Q438">
        <v>1</v>
      </c>
      <c r="W438">
        <v>0</v>
      </c>
      <c r="X438">
        <v>476480486</v>
      </c>
      <c r="Y438">
        <f>(AT438*118)</f>
        <v>7.08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1</v>
      </c>
      <c r="AJ438">
        <v>1</v>
      </c>
      <c r="AK438">
        <v>1</v>
      </c>
      <c r="AL438">
        <v>1</v>
      </c>
      <c r="AM438">
        <v>-2</v>
      </c>
      <c r="AN438">
        <v>0</v>
      </c>
      <c r="AO438">
        <v>1</v>
      </c>
      <c r="AP438">
        <v>1</v>
      </c>
      <c r="AQ438">
        <v>0</v>
      </c>
      <c r="AR438">
        <v>0</v>
      </c>
      <c r="AS438" t="s">
        <v>3</v>
      </c>
      <c r="AT438">
        <v>0.06</v>
      </c>
      <c r="AU438" t="s">
        <v>320</v>
      </c>
      <c r="AV438">
        <v>1</v>
      </c>
      <c r="AW438">
        <v>2</v>
      </c>
      <c r="AX438">
        <v>1473419972</v>
      </c>
      <c r="AY438">
        <v>1</v>
      </c>
      <c r="AZ438">
        <v>0</v>
      </c>
      <c r="BA438">
        <v>574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0</v>
      </c>
      <c r="BI438">
        <v>0</v>
      </c>
      <c r="BJ438">
        <v>0</v>
      </c>
      <c r="BK438">
        <v>0</v>
      </c>
      <c r="BL438">
        <v>0</v>
      </c>
      <c r="BM438">
        <v>0</v>
      </c>
      <c r="BN438">
        <v>0</v>
      </c>
      <c r="BO438">
        <v>0</v>
      </c>
      <c r="BP438">
        <v>0</v>
      </c>
      <c r="BQ438">
        <v>0</v>
      </c>
      <c r="BR438">
        <v>0</v>
      </c>
      <c r="BS438">
        <v>0</v>
      </c>
      <c r="BT438">
        <v>0</v>
      </c>
      <c r="BU438">
        <v>0</v>
      </c>
      <c r="BV438">
        <v>0</v>
      </c>
      <c r="BW438">
        <v>0</v>
      </c>
      <c r="CU438">
        <f>ROUND(AT438*Source!I271*AH438*AL438,2)</f>
        <v>0</v>
      </c>
      <c r="CV438">
        <f>ROUND(Y438*Source!I271,9)</f>
        <v>14.16</v>
      </c>
      <c r="CW438">
        <v>0</v>
      </c>
      <c r="CX438">
        <f>ROUND(Y438*Source!I271,9)</f>
        <v>14.16</v>
      </c>
      <c r="CY438">
        <f>AD438</f>
        <v>0</v>
      </c>
      <c r="CZ438">
        <f>AH438</f>
        <v>0</v>
      </c>
      <c r="DA438">
        <f>AL438</f>
        <v>1</v>
      </c>
      <c r="DB438">
        <f>ROUND((ROUND(AT438*CZ438,2)*118),6)</f>
        <v>0</v>
      </c>
      <c r="DC438">
        <f>ROUND((ROUND(AT438*AG438,2)*118),6)</f>
        <v>0</v>
      </c>
      <c r="DD438" t="s">
        <v>3</v>
      </c>
      <c r="DE438" t="s">
        <v>3</v>
      </c>
      <c r="DF438">
        <f t="shared" si="165"/>
        <v>0</v>
      </c>
      <c r="DG438">
        <f t="shared" si="166"/>
        <v>0</v>
      </c>
      <c r="DH438">
        <f t="shared" si="167"/>
        <v>0</v>
      </c>
      <c r="DI438">
        <f t="shared" si="168"/>
        <v>0</v>
      </c>
      <c r="DJ438">
        <f>DI438</f>
        <v>0</v>
      </c>
      <c r="DK438">
        <v>0</v>
      </c>
      <c r="DL438" t="s">
        <v>3</v>
      </c>
      <c r="DM438">
        <v>0</v>
      </c>
      <c r="DN438" t="s">
        <v>3</v>
      </c>
      <c r="DO438">
        <v>0</v>
      </c>
    </row>
    <row r="439" spans="1:119" x14ac:dyDescent="0.2">
      <c r="A439">
        <f>ROW(Source!A272)</f>
        <v>272</v>
      </c>
      <c r="B439">
        <v>1473083510</v>
      </c>
      <c r="C439">
        <v>1473084846</v>
      </c>
      <c r="D439">
        <v>1441819193</v>
      </c>
      <c r="E439">
        <v>15514512</v>
      </c>
      <c r="F439">
        <v>1</v>
      </c>
      <c r="G439">
        <v>15514512</v>
      </c>
      <c r="H439">
        <v>1</v>
      </c>
      <c r="I439" t="s">
        <v>457</v>
      </c>
      <c r="J439" t="s">
        <v>3</v>
      </c>
      <c r="K439" t="s">
        <v>458</v>
      </c>
      <c r="L439">
        <v>1191</v>
      </c>
      <c r="N439">
        <v>1013</v>
      </c>
      <c r="O439" t="s">
        <v>459</v>
      </c>
      <c r="P439" t="s">
        <v>459</v>
      </c>
      <c r="Q439">
        <v>1</v>
      </c>
      <c r="W439">
        <v>0</v>
      </c>
      <c r="X439">
        <v>476480486</v>
      </c>
      <c r="Y439">
        <f>(AT439*4)</f>
        <v>0.8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1</v>
      </c>
      <c r="AJ439">
        <v>1</v>
      </c>
      <c r="AK439">
        <v>1</v>
      </c>
      <c r="AL439">
        <v>1</v>
      </c>
      <c r="AM439">
        <v>-2</v>
      </c>
      <c r="AN439">
        <v>0</v>
      </c>
      <c r="AO439">
        <v>1</v>
      </c>
      <c r="AP439">
        <v>1</v>
      </c>
      <c r="AQ439">
        <v>0</v>
      </c>
      <c r="AR439">
        <v>0</v>
      </c>
      <c r="AS439" t="s">
        <v>3</v>
      </c>
      <c r="AT439">
        <v>0.2</v>
      </c>
      <c r="AU439" t="s">
        <v>93</v>
      </c>
      <c r="AV439">
        <v>1</v>
      </c>
      <c r="AW439">
        <v>2</v>
      </c>
      <c r="AX439">
        <v>1473419986</v>
      </c>
      <c r="AY439">
        <v>1</v>
      </c>
      <c r="AZ439">
        <v>0</v>
      </c>
      <c r="BA439">
        <v>575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0</v>
      </c>
      <c r="BI439">
        <v>0</v>
      </c>
      <c r="BJ439">
        <v>0</v>
      </c>
      <c r="BK439">
        <v>0</v>
      </c>
      <c r="BL439">
        <v>0</v>
      </c>
      <c r="BM439">
        <v>0</v>
      </c>
      <c r="BN439">
        <v>0</v>
      </c>
      <c r="BO439">
        <v>0</v>
      </c>
      <c r="BP439">
        <v>0</v>
      </c>
      <c r="BQ439">
        <v>0</v>
      </c>
      <c r="BR439">
        <v>0</v>
      </c>
      <c r="BS439">
        <v>0</v>
      </c>
      <c r="BT439">
        <v>0</v>
      </c>
      <c r="BU439">
        <v>0</v>
      </c>
      <c r="BV439">
        <v>0</v>
      </c>
      <c r="BW439">
        <v>0</v>
      </c>
      <c r="CU439">
        <f>ROUND(AT439*Source!I272*AH439*AL439,2)</f>
        <v>0</v>
      </c>
      <c r="CV439">
        <f>ROUND(Y439*Source!I272,9)</f>
        <v>1.6</v>
      </c>
      <c r="CW439">
        <v>0</v>
      </c>
      <c r="CX439">
        <f>ROUND(Y439*Source!I272,9)</f>
        <v>1.6</v>
      </c>
      <c r="CY439">
        <f>AD439</f>
        <v>0</v>
      </c>
      <c r="CZ439">
        <f>AH439</f>
        <v>0</v>
      </c>
      <c r="DA439">
        <f>AL439</f>
        <v>1</v>
      </c>
      <c r="DB439">
        <f>ROUND((ROUND(AT439*CZ439,2)*4),6)</f>
        <v>0</v>
      </c>
      <c r="DC439">
        <f>ROUND((ROUND(AT439*AG439,2)*4),6)</f>
        <v>0</v>
      </c>
      <c r="DD439" t="s">
        <v>3</v>
      </c>
      <c r="DE439" t="s">
        <v>3</v>
      </c>
      <c r="DF439">
        <f t="shared" si="165"/>
        <v>0</v>
      </c>
      <c r="DG439">
        <f t="shared" si="166"/>
        <v>0</v>
      </c>
      <c r="DH439">
        <f t="shared" si="167"/>
        <v>0</v>
      </c>
      <c r="DI439">
        <f t="shared" si="168"/>
        <v>0</v>
      </c>
      <c r="DJ439">
        <f>DI439</f>
        <v>0</v>
      </c>
      <c r="DK439">
        <v>0</v>
      </c>
      <c r="DL439" t="s">
        <v>3</v>
      </c>
      <c r="DM439">
        <v>0</v>
      </c>
      <c r="DN439" t="s">
        <v>3</v>
      </c>
      <c r="DO439">
        <v>0</v>
      </c>
    </row>
    <row r="440" spans="1:119" x14ac:dyDescent="0.2">
      <c r="A440">
        <f>ROW(Source!A272)</f>
        <v>272</v>
      </c>
      <c r="B440">
        <v>1473083510</v>
      </c>
      <c r="C440">
        <v>1473084846</v>
      </c>
      <c r="D440">
        <v>1441836235</v>
      </c>
      <c r="E440">
        <v>1</v>
      </c>
      <c r="F440">
        <v>1</v>
      </c>
      <c r="G440">
        <v>15514512</v>
      </c>
      <c r="H440">
        <v>3</v>
      </c>
      <c r="I440" t="s">
        <v>464</v>
      </c>
      <c r="J440" t="s">
        <v>465</v>
      </c>
      <c r="K440" t="s">
        <v>466</v>
      </c>
      <c r="L440">
        <v>1346</v>
      </c>
      <c r="N440">
        <v>1009</v>
      </c>
      <c r="O440" t="s">
        <v>467</v>
      </c>
      <c r="P440" t="s">
        <v>467</v>
      </c>
      <c r="Q440">
        <v>1</v>
      </c>
      <c r="W440">
        <v>0</v>
      </c>
      <c r="X440">
        <v>-1595335418</v>
      </c>
      <c r="Y440">
        <f>(AT440*4)</f>
        <v>0.2</v>
      </c>
      <c r="AA440">
        <v>31.49</v>
      </c>
      <c r="AB440">
        <v>0</v>
      </c>
      <c r="AC440">
        <v>0</v>
      </c>
      <c r="AD440">
        <v>0</v>
      </c>
      <c r="AE440">
        <v>31.49</v>
      </c>
      <c r="AF440">
        <v>0</v>
      </c>
      <c r="AG440">
        <v>0</v>
      </c>
      <c r="AH440">
        <v>0</v>
      </c>
      <c r="AI440">
        <v>1</v>
      </c>
      <c r="AJ440">
        <v>1</v>
      </c>
      <c r="AK440">
        <v>1</v>
      </c>
      <c r="AL440">
        <v>1</v>
      </c>
      <c r="AM440">
        <v>-2</v>
      </c>
      <c r="AN440">
        <v>0</v>
      </c>
      <c r="AO440">
        <v>1</v>
      </c>
      <c r="AP440">
        <v>1</v>
      </c>
      <c r="AQ440">
        <v>0</v>
      </c>
      <c r="AR440">
        <v>0</v>
      </c>
      <c r="AS440" t="s">
        <v>3</v>
      </c>
      <c r="AT440">
        <v>0.05</v>
      </c>
      <c r="AU440" t="s">
        <v>93</v>
      </c>
      <c r="AV440">
        <v>0</v>
      </c>
      <c r="AW440">
        <v>2</v>
      </c>
      <c r="AX440">
        <v>1473419987</v>
      </c>
      <c r="AY440">
        <v>1</v>
      </c>
      <c r="AZ440">
        <v>0</v>
      </c>
      <c r="BA440">
        <v>576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0</v>
      </c>
      <c r="BI440">
        <v>0</v>
      </c>
      <c r="BJ440">
        <v>0</v>
      </c>
      <c r="BK440">
        <v>0</v>
      </c>
      <c r="BL440">
        <v>0</v>
      </c>
      <c r="BM440">
        <v>0</v>
      </c>
      <c r="BN440">
        <v>0</v>
      </c>
      <c r="BO440">
        <v>0</v>
      </c>
      <c r="BP440">
        <v>0</v>
      </c>
      <c r="BQ440">
        <v>0</v>
      </c>
      <c r="BR440">
        <v>0</v>
      </c>
      <c r="BS440">
        <v>0</v>
      </c>
      <c r="BT440">
        <v>0</v>
      </c>
      <c r="BU440">
        <v>0</v>
      </c>
      <c r="BV440">
        <v>0</v>
      </c>
      <c r="BW440">
        <v>0</v>
      </c>
      <c r="CV440">
        <v>0</v>
      </c>
      <c r="CW440">
        <v>0</v>
      </c>
      <c r="CX440">
        <f>ROUND(Y440*Source!I272,9)</f>
        <v>0.4</v>
      </c>
      <c r="CY440">
        <f>AA440</f>
        <v>31.49</v>
      </c>
      <c r="CZ440">
        <f>AE440</f>
        <v>31.49</v>
      </c>
      <c r="DA440">
        <f>AI440</f>
        <v>1</v>
      </c>
      <c r="DB440">
        <f>ROUND((ROUND(AT440*CZ440,2)*4),6)</f>
        <v>6.28</v>
      </c>
      <c r="DC440">
        <f>ROUND((ROUND(AT440*AG440,2)*4),6)</f>
        <v>0</v>
      </c>
      <c r="DD440" t="s">
        <v>3</v>
      </c>
      <c r="DE440" t="s">
        <v>3</v>
      </c>
      <c r="DF440">
        <f t="shared" si="165"/>
        <v>12.6</v>
      </c>
      <c r="DG440">
        <f t="shared" si="166"/>
        <v>0</v>
      </c>
      <c r="DH440">
        <f t="shared" si="167"/>
        <v>0</v>
      </c>
      <c r="DI440">
        <f t="shared" si="168"/>
        <v>0</v>
      </c>
      <c r="DJ440">
        <f>DF440</f>
        <v>12.6</v>
      </c>
      <c r="DK440">
        <v>0</v>
      </c>
      <c r="DL440" t="s">
        <v>3</v>
      </c>
      <c r="DM440">
        <v>0</v>
      </c>
      <c r="DN440" t="s">
        <v>3</v>
      </c>
      <c r="DO440">
        <v>0</v>
      </c>
    </row>
    <row r="441" spans="1:119" x14ac:dyDescent="0.2">
      <c r="A441">
        <f>ROW(Source!A275)</f>
        <v>275</v>
      </c>
      <c r="B441">
        <v>1473083510</v>
      </c>
      <c r="C441">
        <v>1473084860</v>
      </c>
      <c r="D441">
        <v>1441819193</v>
      </c>
      <c r="E441">
        <v>15514512</v>
      </c>
      <c r="F441">
        <v>1</v>
      </c>
      <c r="G441">
        <v>15514512</v>
      </c>
      <c r="H441">
        <v>1</v>
      </c>
      <c r="I441" t="s">
        <v>457</v>
      </c>
      <c r="J441" t="s">
        <v>3</v>
      </c>
      <c r="K441" t="s">
        <v>458</v>
      </c>
      <c r="L441">
        <v>1191</v>
      </c>
      <c r="N441">
        <v>1013</v>
      </c>
      <c r="O441" t="s">
        <v>459</v>
      </c>
      <c r="P441" t="s">
        <v>459</v>
      </c>
      <c r="Q441">
        <v>1</v>
      </c>
      <c r="W441">
        <v>0</v>
      </c>
      <c r="X441">
        <v>476480486</v>
      </c>
      <c r="Y441">
        <f>AT441</f>
        <v>9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1</v>
      </c>
      <c r="AJ441">
        <v>1</v>
      </c>
      <c r="AK441">
        <v>1</v>
      </c>
      <c r="AL441">
        <v>1</v>
      </c>
      <c r="AM441">
        <v>-2</v>
      </c>
      <c r="AN441">
        <v>0</v>
      </c>
      <c r="AO441">
        <v>1</v>
      </c>
      <c r="AP441">
        <v>0</v>
      </c>
      <c r="AQ441">
        <v>0</v>
      </c>
      <c r="AR441">
        <v>0</v>
      </c>
      <c r="AS441" t="s">
        <v>3</v>
      </c>
      <c r="AT441">
        <v>9</v>
      </c>
      <c r="AU441" t="s">
        <v>3</v>
      </c>
      <c r="AV441">
        <v>1</v>
      </c>
      <c r="AW441">
        <v>2</v>
      </c>
      <c r="AX441">
        <v>1473420068</v>
      </c>
      <c r="AY441">
        <v>1</v>
      </c>
      <c r="AZ441">
        <v>6144</v>
      </c>
      <c r="BA441">
        <v>584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0</v>
      </c>
      <c r="BI441">
        <v>0</v>
      </c>
      <c r="BJ441">
        <v>0</v>
      </c>
      <c r="BK441">
        <v>0</v>
      </c>
      <c r="BL441">
        <v>0</v>
      </c>
      <c r="BM441">
        <v>0</v>
      </c>
      <c r="BN441">
        <v>0</v>
      </c>
      <c r="BO441">
        <v>0</v>
      </c>
      <c r="BP441">
        <v>0</v>
      </c>
      <c r="BQ441">
        <v>0</v>
      </c>
      <c r="BR441">
        <v>0</v>
      </c>
      <c r="BS441">
        <v>0</v>
      </c>
      <c r="BT441">
        <v>0</v>
      </c>
      <c r="BU441">
        <v>0</v>
      </c>
      <c r="BV441">
        <v>0</v>
      </c>
      <c r="BW441">
        <v>0</v>
      </c>
      <c r="CU441">
        <f>ROUND(AT441*Source!I275*AH441*AL441,2)</f>
        <v>0</v>
      </c>
      <c r="CV441">
        <f>ROUND(Y441*Source!I275,9)</f>
        <v>18</v>
      </c>
      <c r="CW441">
        <v>0</v>
      </c>
      <c r="CX441">
        <f>ROUND(Y441*Source!I275,9)</f>
        <v>18</v>
      </c>
      <c r="CY441">
        <f>AD441</f>
        <v>0</v>
      </c>
      <c r="CZ441">
        <f>AH441</f>
        <v>0</v>
      </c>
      <c r="DA441">
        <f>AL441</f>
        <v>1</v>
      </c>
      <c r="DB441">
        <f>ROUND(ROUND(AT441*CZ441,2),6)</f>
        <v>0</v>
      </c>
      <c r="DC441">
        <f>ROUND(ROUND(AT441*AG441,2),6)</f>
        <v>0</v>
      </c>
      <c r="DD441" t="s">
        <v>3</v>
      </c>
      <c r="DE441" t="s">
        <v>3</v>
      </c>
      <c r="DF441">
        <f t="shared" si="165"/>
        <v>0</v>
      </c>
      <c r="DG441">
        <f t="shared" si="166"/>
        <v>0</v>
      </c>
      <c r="DH441">
        <f t="shared" si="167"/>
        <v>0</v>
      </c>
      <c r="DI441">
        <f t="shared" si="168"/>
        <v>0</v>
      </c>
      <c r="DJ441">
        <f>DI441</f>
        <v>0</v>
      </c>
      <c r="DK441">
        <v>0</v>
      </c>
      <c r="DL441" t="s">
        <v>3</v>
      </c>
      <c r="DM441">
        <v>0</v>
      </c>
      <c r="DN441" t="s">
        <v>3</v>
      </c>
      <c r="DO441">
        <v>0</v>
      </c>
    </row>
    <row r="442" spans="1:119" x14ac:dyDescent="0.2">
      <c r="A442">
        <f>ROW(Source!A275)</f>
        <v>275</v>
      </c>
      <c r="B442">
        <v>1473083510</v>
      </c>
      <c r="C442">
        <v>1473084860</v>
      </c>
      <c r="D442">
        <v>1441836237</v>
      </c>
      <c r="E442">
        <v>1</v>
      </c>
      <c r="F442">
        <v>1</v>
      </c>
      <c r="G442">
        <v>15514512</v>
      </c>
      <c r="H442">
        <v>3</v>
      </c>
      <c r="I442" t="s">
        <v>546</v>
      </c>
      <c r="J442" t="s">
        <v>547</v>
      </c>
      <c r="K442" t="s">
        <v>548</v>
      </c>
      <c r="L442">
        <v>1346</v>
      </c>
      <c r="N442">
        <v>1009</v>
      </c>
      <c r="O442" t="s">
        <v>467</v>
      </c>
      <c r="P442" t="s">
        <v>467</v>
      </c>
      <c r="Q442">
        <v>1</v>
      </c>
      <c r="W442">
        <v>0</v>
      </c>
      <c r="X442">
        <v>-1733743716</v>
      </c>
      <c r="Y442">
        <f>AT442</f>
        <v>0.18</v>
      </c>
      <c r="AA442">
        <v>375.16</v>
      </c>
      <c r="AB442">
        <v>0</v>
      </c>
      <c r="AC442">
        <v>0</v>
      </c>
      <c r="AD442">
        <v>0</v>
      </c>
      <c r="AE442">
        <v>375.16</v>
      </c>
      <c r="AF442">
        <v>0</v>
      </c>
      <c r="AG442">
        <v>0</v>
      </c>
      <c r="AH442">
        <v>0</v>
      </c>
      <c r="AI442">
        <v>1</v>
      </c>
      <c r="AJ442">
        <v>1</v>
      </c>
      <c r="AK442">
        <v>1</v>
      </c>
      <c r="AL442">
        <v>1</v>
      </c>
      <c r="AM442">
        <v>-2</v>
      </c>
      <c r="AN442">
        <v>0</v>
      </c>
      <c r="AO442">
        <v>1</v>
      </c>
      <c r="AP442">
        <v>0</v>
      </c>
      <c r="AQ442">
        <v>0</v>
      </c>
      <c r="AR442">
        <v>0</v>
      </c>
      <c r="AS442" t="s">
        <v>3</v>
      </c>
      <c r="AT442">
        <v>0.18</v>
      </c>
      <c r="AU442" t="s">
        <v>3</v>
      </c>
      <c r="AV442">
        <v>0</v>
      </c>
      <c r="AW442">
        <v>2</v>
      </c>
      <c r="AX442">
        <v>1473420070</v>
      </c>
      <c r="AY442">
        <v>1</v>
      </c>
      <c r="AZ442">
        <v>6144</v>
      </c>
      <c r="BA442">
        <v>585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0</v>
      </c>
      <c r="BI442">
        <v>0</v>
      </c>
      <c r="BJ442">
        <v>0</v>
      </c>
      <c r="BK442">
        <v>0</v>
      </c>
      <c r="BL442">
        <v>0</v>
      </c>
      <c r="BM442">
        <v>0</v>
      </c>
      <c r="BN442">
        <v>0</v>
      </c>
      <c r="BO442">
        <v>0</v>
      </c>
      <c r="BP442">
        <v>0</v>
      </c>
      <c r="BQ442">
        <v>0</v>
      </c>
      <c r="BR442">
        <v>0</v>
      </c>
      <c r="BS442">
        <v>0</v>
      </c>
      <c r="BT442">
        <v>0</v>
      </c>
      <c r="BU442">
        <v>0</v>
      </c>
      <c r="BV442">
        <v>0</v>
      </c>
      <c r="BW442">
        <v>0</v>
      </c>
      <c r="CV442">
        <v>0</v>
      </c>
      <c r="CW442">
        <v>0</v>
      </c>
      <c r="CX442">
        <f>ROUND(Y442*Source!I275,9)</f>
        <v>0.36</v>
      </c>
      <c r="CY442">
        <f>AA442</f>
        <v>375.16</v>
      </c>
      <c r="CZ442">
        <f>AE442</f>
        <v>375.16</v>
      </c>
      <c r="DA442">
        <f>AI442</f>
        <v>1</v>
      </c>
      <c r="DB442">
        <f>ROUND(ROUND(AT442*CZ442,2),6)</f>
        <v>67.53</v>
      </c>
      <c r="DC442">
        <f>ROUND(ROUND(AT442*AG442,2),6)</f>
        <v>0</v>
      </c>
      <c r="DD442" t="s">
        <v>3</v>
      </c>
      <c r="DE442" t="s">
        <v>3</v>
      </c>
      <c r="DF442">
        <f t="shared" si="165"/>
        <v>135.06</v>
      </c>
      <c r="DG442">
        <f t="shared" si="166"/>
        <v>0</v>
      </c>
      <c r="DH442">
        <f t="shared" si="167"/>
        <v>0</v>
      </c>
      <c r="DI442">
        <f t="shared" si="168"/>
        <v>0</v>
      </c>
      <c r="DJ442">
        <f>DF442</f>
        <v>135.06</v>
      </c>
      <c r="DK442">
        <v>0</v>
      </c>
      <c r="DL442" t="s">
        <v>3</v>
      </c>
      <c r="DM442">
        <v>0</v>
      </c>
      <c r="DN442" t="s">
        <v>3</v>
      </c>
      <c r="DO442">
        <v>0</v>
      </c>
    </row>
    <row r="443" spans="1:119" x14ac:dyDescent="0.2">
      <c r="A443">
        <f>ROW(Source!A275)</f>
        <v>275</v>
      </c>
      <c r="B443">
        <v>1473083510</v>
      </c>
      <c r="C443">
        <v>1473084860</v>
      </c>
      <c r="D443">
        <v>1441836235</v>
      </c>
      <c r="E443">
        <v>1</v>
      </c>
      <c r="F443">
        <v>1</v>
      </c>
      <c r="G443">
        <v>15514512</v>
      </c>
      <c r="H443">
        <v>3</v>
      </c>
      <c r="I443" t="s">
        <v>464</v>
      </c>
      <c r="J443" t="s">
        <v>465</v>
      </c>
      <c r="K443" t="s">
        <v>466</v>
      </c>
      <c r="L443">
        <v>1346</v>
      </c>
      <c r="N443">
        <v>1009</v>
      </c>
      <c r="O443" t="s">
        <v>467</v>
      </c>
      <c r="P443" t="s">
        <v>467</v>
      </c>
      <c r="Q443">
        <v>1</v>
      </c>
      <c r="W443">
        <v>0</v>
      </c>
      <c r="X443">
        <v>-1595335418</v>
      </c>
      <c r="Y443">
        <f>AT443</f>
        <v>0.05</v>
      </c>
      <c r="AA443">
        <v>31.49</v>
      </c>
      <c r="AB443">
        <v>0</v>
      </c>
      <c r="AC443">
        <v>0</v>
      </c>
      <c r="AD443">
        <v>0</v>
      </c>
      <c r="AE443">
        <v>31.49</v>
      </c>
      <c r="AF443">
        <v>0</v>
      </c>
      <c r="AG443">
        <v>0</v>
      </c>
      <c r="AH443">
        <v>0</v>
      </c>
      <c r="AI443">
        <v>1</v>
      </c>
      <c r="AJ443">
        <v>1</v>
      </c>
      <c r="AK443">
        <v>1</v>
      </c>
      <c r="AL443">
        <v>1</v>
      </c>
      <c r="AM443">
        <v>-2</v>
      </c>
      <c r="AN443">
        <v>0</v>
      </c>
      <c r="AO443">
        <v>1</v>
      </c>
      <c r="AP443">
        <v>0</v>
      </c>
      <c r="AQ443">
        <v>0</v>
      </c>
      <c r="AR443">
        <v>0</v>
      </c>
      <c r="AS443" t="s">
        <v>3</v>
      </c>
      <c r="AT443">
        <v>0.05</v>
      </c>
      <c r="AU443" t="s">
        <v>3</v>
      </c>
      <c r="AV443">
        <v>0</v>
      </c>
      <c r="AW443">
        <v>2</v>
      </c>
      <c r="AX443">
        <v>1473420071</v>
      </c>
      <c r="AY443">
        <v>1</v>
      </c>
      <c r="AZ443">
        <v>0</v>
      </c>
      <c r="BA443">
        <v>586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0</v>
      </c>
      <c r="BI443">
        <v>0</v>
      </c>
      <c r="BJ443">
        <v>0</v>
      </c>
      <c r="BK443">
        <v>0</v>
      </c>
      <c r="BL443">
        <v>0</v>
      </c>
      <c r="BM443">
        <v>0</v>
      </c>
      <c r="BN443">
        <v>0</v>
      </c>
      <c r="BO443">
        <v>0</v>
      </c>
      <c r="BP443">
        <v>0</v>
      </c>
      <c r="BQ443">
        <v>0</v>
      </c>
      <c r="BR443">
        <v>0</v>
      </c>
      <c r="BS443">
        <v>0</v>
      </c>
      <c r="BT443">
        <v>0</v>
      </c>
      <c r="BU443">
        <v>0</v>
      </c>
      <c r="BV443">
        <v>0</v>
      </c>
      <c r="BW443">
        <v>0</v>
      </c>
      <c r="CV443">
        <v>0</v>
      </c>
      <c r="CW443">
        <v>0</v>
      </c>
      <c r="CX443">
        <f>ROUND(Y443*Source!I275,9)</f>
        <v>0.1</v>
      </c>
      <c r="CY443">
        <f>AA443</f>
        <v>31.49</v>
      </c>
      <c r="CZ443">
        <f>AE443</f>
        <v>31.49</v>
      </c>
      <c r="DA443">
        <f>AI443</f>
        <v>1</v>
      </c>
      <c r="DB443">
        <f>ROUND(ROUND(AT443*CZ443,2),6)</f>
        <v>1.57</v>
      </c>
      <c r="DC443">
        <f>ROUND(ROUND(AT443*AG443,2),6)</f>
        <v>0</v>
      </c>
      <c r="DD443" t="s">
        <v>3</v>
      </c>
      <c r="DE443" t="s">
        <v>3</v>
      </c>
      <c r="DF443">
        <f t="shared" si="165"/>
        <v>3.15</v>
      </c>
      <c r="DG443">
        <f t="shared" si="166"/>
        <v>0</v>
      </c>
      <c r="DH443">
        <f t="shared" si="167"/>
        <v>0</v>
      </c>
      <c r="DI443">
        <f t="shared" si="168"/>
        <v>0</v>
      </c>
      <c r="DJ443">
        <f>DF443</f>
        <v>3.15</v>
      </c>
      <c r="DK443">
        <v>0</v>
      </c>
      <c r="DL443" t="s">
        <v>3</v>
      </c>
      <c r="DM443">
        <v>0</v>
      </c>
      <c r="DN443" t="s">
        <v>3</v>
      </c>
      <c r="DO443">
        <v>0</v>
      </c>
    </row>
    <row r="444" spans="1:119" x14ac:dyDescent="0.2">
      <c r="A444">
        <f>ROW(Source!A275)</f>
        <v>275</v>
      </c>
      <c r="B444">
        <v>1473083510</v>
      </c>
      <c r="C444">
        <v>1473084860</v>
      </c>
      <c r="D444">
        <v>1441822228</v>
      </c>
      <c r="E444">
        <v>15514512</v>
      </c>
      <c r="F444">
        <v>1</v>
      </c>
      <c r="G444">
        <v>15514512</v>
      </c>
      <c r="H444">
        <v>3</v>
      </c>
      <c r="I444" t="s">
        <v>549</v>
      </c>
      <c r="J444" t="s">
        <v>3</v>
      </c>
      <c r="K444" t="s">
        <v>550</v>
      </c>
      <c r="L444">
        <v>1346</v>
      </c>
      <c r="N444">
        <v>1009</v>
      </c>
      <c r="O444" t="s">
        <v>467</v>
      </c>
      <c r="P444" t="s">
        <v>467</v>
      </c>
      <c r="Q444">
        <v>1</v>
      </c>
      <c r="W444">
        <v>0</v>
      </c>
      <c r="X444">
        <v>-197379457</v>
      </c>
      <c r="Y444">
        <f>AT444</f>
        <v>0.14000000000000001</v>
      </c>
      <c r="AA444">
        <v>73.95</v>
      </c>
      <c r="AB444">
        <v>0</v>
      </c>
      <c r="AC444">
        <v>0</v>
      </c>
      <c r="AD444">
        <v>0</v>
      </c>
      <c r="AE444">
        <v>73.951729999999998</v>
      </c>
      <c r="AF444">
        <v>0</v>
      </c>
      <c r="AG444">
        <v>0</v>
      </c>
      <c r="AH444">
        <v>0</v>
      </c>
      <c r="AI444">
        <v>1</v>
      </c>
      <c r="AJ444">
        <v>1</v>
      </c>
      <c r="AK444">
        <v>1</v>
      </c>
      <c r="AL444">
        <v>1</v>
      </c>
      <c r="AM444">
        <v>-2</v>
      </c>
      <c r="AN444">
        <v>0</v>
      </c>
      <c r="AO444">
        <v>1</v>
      </c>
      <c r="AP444">
        <v>0</v>
      </c>
      <c r="AQ444">
        <v>0</v>
      </c>
      <c r="AR444">
        <v>0</v>
      </c>
      <c r="AS444" t="s">
        <v>3</v>
      </c>
      <c r="AT444">
        <v>0.14000000000000001</v>
      </c>
      <c r="AU444" t="s">
        <v>3</v>
      </c>
      <c r="AV444">
        <v>0</v>
      </c>
      <c r="AW444">
        <v>2</v>
      </c>
      <c r="AX444">
        <v>1473420069</v>
      </c>
      <c r="AY444">
        <v>1</v>
      </c>
      <c r="AZ444">
        <v>6144</v>
      </c>
      <c r="BA444">
        <v>587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0</v>
      </c>
      <c r="BI444">
        <v>0</v>
      </c>
      <c r="BJ444">
        <v>0</v>
      </c>
      <c r="BK444">
        <v>0</v>
      </c>
      <c r="BL444">
        <v>0</v>
      </c>
      <c r="BM444">
        <v>0</v>
      </c>
      <c r="BN444">
        <v>0</v>
      </c>
      <c r="BO444">
        <v>0</v>
      </c>
      <c r="BP444">
        <v>0</v>
      </c>
      <c r="BQ444">
        <v>0</v>
      </c>
      <c r="BR444">
        <v>0</v>
      </c>
      <c r="BS444">
        <v>0</v>
      </c>
      <c r="BT444">
        <v>0</v>
      </c>
      <c r="BU444">
        <v>0</v>
      </c>
      <c r="BV444">
        <v>0</v>
      </c>
      <c r="BW444">
        <v>0</v>
      </c>
      <c r="CV444">
        <v>0</v>
      </c>
      <c r="CW444">
        <v>0</v>
      </c>
      <c r="CX444">
        <f>ROUND(Y444*Source!I275,9)</f>
        <v>0.28000000000000003</v>
      </c>
      <c r="CY444">
        <f>AA444</f>
        <v>73.95</v>
      </c>
      <c r="CZ444">
        <f>AE444</f>
        <v>73.951729999999998</v>
      </c>
      <c r="DA444">
        <f>AI444</f>
        <v>1</v>
      </c>
      <c r="DB444">
        <f>ROUND(ROUND(AT444*CZ444,2),6)</f>
        <v>10.35</v>
      </c>
      <c r="DC444">
        <f>ROUND(ROUND(AT444*AG444,2),6)</f>
        <v>0</v>
      </c>
      <c r="DD444" t="s">
        <v>3</v>
      </c>
      <c r="DE444" t="s">
        <v>3</v>
      </c>
      <c r="DF444">
        <f t="shared" si="165"/>
        <v>20.71</v>
      </c>
      <c r="DG444">
        <f t="shared" si="166"/>
        <v>0</v>
      </c>
      <c r="DH444">
        <f t="shared" si="167"/>
        <v>0</v>
      </c>
      <c r="DI444">
        <f t="shared" si="168"/>
        <v>0</v>
      </c>
      <c r="DJ444">
        <f>DF444</f>
        <v>20.71</v>
      </c>
      <c r="DK444">
        <v>0</v>
      </c>
      <c r="DL444" t="s">
        <v>3</v>
      </c>
      <c r="DM444">
        <v>0</v>
      </c>
      <c r="DN444" t="s">
        <v>3</v>
      </c>
      <c r="DO444">
        <v>0</v>
      </c>
    </row>
    <row r="445" spans="1:119" x14ac:dyDescent="0.2">
      <c r="A445">
        <f>ROW(Source!A275)</f>
        <v>275</v>
      </c>
      <c r="B445">
        <v>1473083510</v>
      </c>
      <c r="C445">
        <v>1473084860</v>
      </c>
      <c r="D445">
        <v>1441834920</v>
      </c>
      <c r="E445">
        <v>1</v>
      </c>
      <c r="F445">
        <v>1</v>
      </c>
      <c r="G445">
        <v>15514512</v>
      </c>
      <c r="H445">
        <v>3</v>
      </c>
      <c r="I445" t="s">
        <v>551</v>
      </c>
      <c r="J445" t="s">
        <v>552</v>
      </c>
      <c r="K445" t="s">
        <v>553</v>
      </c>
      <c r="L445">
        <v>1346</v>
      </c>
      <c r="N445">
        <v>1009</v>
      </c>
      <c r="O445" t="s">
        <v>467</v>
      </c>
      <c r="P445" t="s">
        <v>467</v>
      </c>
      <c r="Q445">
        <v>1</v>
      </c>
      <c r="W445">
        <v>0</v>
      </c>
      <c r="X445">
        <v>707796009</v>
      </c>
      <c r="Y445">
        <f>AT445</f>
        <v>0.04</v>
      </c>
      <c r="AA445">
        <v>106.87</v>
      </c>
      <c r="AB445">
        <v>0</v>
      </c>
      <c r="AC445">
        <v>0</v>
      </c>
      <c r="AD445">
        <v>0</v>
      </c>
      <c r="AE445">
        <v>106.87</v>
      </c>
      <c r="AF445">
        <v>0</v>
      </c>
      <c r="AG445">
        <v>0</v>
      </c>
      <c r="AH445">
        <v>0</v>
      </c>
      <c r="AI445">
        <v>1</v>
      </c>
      <c r="AJ445">
        <v>1</v>
      </c>
      <c r="AK445">
        <v>1</v>
      </c>
      <c r="AL445">
        <v>1</v>
      </c>
      <c r="AM445">
        <v>-2</v>
      </c>
      <c r="AN445">
        <v>0</v>
      </c>
      <c r="AO445">
        <v>1</v>
      </c>
      <c r="AP445">
        <v>0</v>
      </c>
      <c r="AQ445">
        <v>0</v>
      </c>
      <c r="AR445">
        <v>0</v>
      </c>
      <c r="AS445" t="s">
        <v>3</v>
      </c>
      <c r="AT445">
        <v>0.04</v>
      </c>
      <c r="AU445" t="s">
        <v>3</v>
      </c>
      <c r="AV445">
        <v>0</v>
      </c>
      <c r="AW445">
        <v>2</v>
      </c>
      <c r="AX445">
        <v>1473420072</v>
      </c>
      <c r="AY445">
        <v>1</v>
      </c>
      <c r="AZ445">
        <v>6144</v>
      </c>
      <c r="BA445">
        <v>588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0</v>
      </c>
      <c r="BI445">
        <v>0</v>
      </c>
      <c r="BJ445">
        <v>0</v>
      </c>
      <c r="BK445">
        <v>0</v>
      </c>
      <c r="BL445">
        <v>0</v>
      </c>
      <c r="BM445">
        <v>0</v>
      </c>
      <c r="BN445">
        <v>0</v>
      </c>
      <c r="BO445">
        <v>0</v>
      </c>
      <c r="BP445">
        <v>0</v>
      </c>
      <c r="BQ445">
        <v>0</v>
      </c>
      <c r="BR445">
        <v>0</v>
      </c>
      <c r="BS445">
        <v>0</v>
      </c>
      <c r="BT445">
        <v>0</v>
      </c>
      <c r="BU445">
        <v>0</v>
      </c>
      <c r="BV445">
        <v>0</v>
      </c>
      <c r="BW445">
        <v>0</v>
      </c>
      <c r="CV445">
        <v>0</v>
      </c>
      <c r="CW445">
        <v>0</v>
      </c>
      <c r="CX445">
        <f>ROUND(Y445*Source!I275,9)</f>
        <v>0.08</v>
      </c>
      <c r="CY445">
        <f>AA445</f>
        <v>106.87</v>
      </c>
      <c r="CZ445">
        <f>AE445</f>
        <v>106.87</v>
      </c>
      <c r="DA445">
        <f>AI445</f>
        <v>1</v>
      </c>
      <c r="DB445">
        <f>ROUND(ROUND(AT445*CZ445,2),6)</f>
        <v>4.2699999999999996</v>
      </c>
      <c r="DC445">
        <f>ROUND(ROUND(AT445*AG445,2),6)</f>
        <v>0</v>
      </c>
      <c r="DD445" t="s">
        <v>3</v>
      </c>
      <c r="DE445" t="s">
        <v>3</v>
      </c>
      <c r="DF445">
        <f t="shared" si="165"/>
        <v>8.5500000000000007</v>
      </c>
      <c r="DG445">
        <f t="shared" si="166"/>
        <v>0</v>
      </c>
      <c r="DH445">
        <f t="shared" si="167"/>
        <v>0</v>
      </c>
      <c r="DI445">
        <f t="shared" si="168"/>
        <v>0</v>
      </c>
      <c r="DJ445">
        <f>DF445</f>
        <v>8.5500000000000007</v>
      </c>
      <c r="DK445">
        <v>0</v>
      </c>
      <c r="DL445" t="s">
        <v>3</v>
      </c>
      <c r="DM445">
        <v>0</v>
      </c>
      <c r="DN445" t="s">
        <v>3</v>
      </c>
      <c r="DO445">
        <v>0</v>
      </c>
    </row>
    <row r="446" spans="1:119" x14ac:dyDescent="0.2">
      <c r="A446">
        <f>ROW(Source!A276)</f>
        <v>276</v>
      </c>
      <c r="B446">
        <v>1473083510</v>
      </c>
      <c r="C446">
        <v>1473084871</v>
      </c>
      <c r="D446">
        <v>1441819193</v>
      </c>
      <c r="E446">
        <v>15514512</v>
      </c>
      <c r="F446">
        <v>1</v>
      </c>
      <c r="G446">
        <v>15514512</v>
      </c>
      <c r="H446">
        <v>1</v>
      </c>
      <c r="I446" t="s">
        <v>457</v>
      </c>
      <c r="J446" t="s">
        <v>3</v>
      </c>
      <c r="K446" t="s">
        <v>458</v>
      </c>
      <c r="L446">
        <v>1191</v>
      </c>
      <c r="N446">
        <v>1013</v>
      </c>
      <c r="O446" t="s">
        <v>459</v>
      </c>
      <c r="P446" t="s">
        <v>459</v>
      </c>
      <c r="Q446">
        <v>1</v>
      </c>
      <c r="W446">
        <v>0</v>
      </c>
      <c r="X446">
        <v>476480486</v>
      </c>
      <c r="Y446">
        <f>(AT446*3)</f>
        <v>0.75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1</v>
      </c>
      <c r="AJ446">
        <v>1</v>
      </c>
      <c r="AK446">
        <v>1</v>
      </c>
      <c r="AL446">
        <v>1</v>
      </c>
      <c r="AM446">
        <v>-2</v>
      </c>
      <c r="AN446">
        <v>0</v>
      </c>
      <c r="AO446">
        <v>1</v>
      </c>
      <c r="AP446">
        <v>1</v>
      </c>
      <c r="AQ446">
        <v>0</v>
      </c>
      <c r="AR446">
        <v>0</v>
      </c>
      <c r="AS446" t="s">
        <v>3</v>
      </c>
      <c r="AT446">
        <v>0.25</v>
      </c>
      <c r="AU446" t="s">
        <v>125</v>
      </c>
      <c r="AV446">
        <v>1</v>
      </c>
      <c r="AW446">
        <v>2</v>
      </c>
      <c r="AX446">
        <v>1473420089</v>
      </c>
      <c r="AY446">
        <v>1</v>
      </c>
      <c r="AZ446">
        <v>0</v>
      </c>
      <c r="BA446">
        <v>589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0</v>
      </c>
      <c r="BI446">
        <v>0</v>
      </c>
      <c r="BJ446">
        <v>0</v>
      </c>
      <c r="BK446">
        <v>0</v>
      </c>
      <c r="BL446">
        <v>0</v>
      </c>
      <c r="BM446">
        <v>0</v>
      </c>
      <c r="BN446">
        <v>0</v>
      </c>
      <c r="BO446">
        <v>0</v>
      </c>
      <c r="BP446">
        <v>0</v>
      </c>
      <c r="BQ446">
        <v>0</v>
      </c>
      <c r="BR446">
        <v>0</v>
      </c>
      <c r="BS446">
        <v>0</v>
      </c>
      <c r="BT446">
        <v>0</v>
      </c>
      <c r="BU446">
        <v>0</v>
      </c>
      <c r="BV446">
        <v>0</v>
      </c>
      <c r="BW446">
        <v>0</v>
      </c>
      <c r="CU446">
        <f>ROUND(AT446*Source!I276*AH446*AL446,2)</f>
        <v>0</v>
      </c>
      <c r="CV446">
        <f>ROUND(Y446*Source!I276,9)</f>
        <v>1.5</v>
      </c>
      <c r="CW446">
        <v>0</v>
      </c>
      <c r="CX446">
        <f>ROUND(Y446*Source!I276,9)</f>
        <v>1.5</v>
      </c>
      <c r="CY446">
        <f>AD446</f>
        <v>0</v>
      </c>
      <c r="CZ446">
        <f>AH446</f>
        <v>0</v>
      </c>
      <c r="DA446">
        <f>AL446</f>
        <v>1</v>
      </c>
      <c r="DB446">
        <f>ROUND((ROUND(AT446*CZ446,2)*3),6)</f>
        <v>0</v>
      </c>
      <c r="DC446">
        <f>ROUND((ROUND(AT446*AG446,2)*3),6)</f>
        <v>0</v>
      </c>
      <c r="DD446" t="s">
        <v>3</v>
      </c>
      <c r="DE446" t="s">
        <v>3</v>
      </c>
      <c r="DF446">
        <f t="shared" si="165"/>
        <v>0</v>
      </c>
      <c r="DG446">
        <f t="shared" si="166"/>
        <v>0</v>
      </c>
      <c r="DH446">
        <f t="shared" si="167"/>
        <v>0</v>
      </c>
      <c r="DI446">
        <f t="shared" si="168"/>
        <v>0</v>
      </c>
      <c r="DJ446">
        <f>DI446</f>
        <v>0</v>
      </c>
      <c r="DK446">
        <v>0</v>
      </c>
      <c r="DL446" t="s">
        <v>3</v>
      </c>
      <c r="DM446">
        <v>0</v>
      </c>
      <c r="DN446" t="s">
        <v>3</v>
      </c>
      <c r="DO446">
        <v>0</v>
      </c>
    </row>
    <row r="447" spans="1:119" x14ac:dyDescent="0.2">
      <c r="A447">
        <f>ROW(Source!A276)</f>
        <v>276</v>
      </c>
      <c r="B447">
        <v>1473083510</v>
      </c>
      <c r="C447">
        <v>1473084871</v>
      </c>
      <c r="D447">
        <v>1441836235</v>
      </c>
      <c r="E447">
        <v>1</v>
      </c>
      <c r="F447">
        <v>1</v>
      </c>
      <c r="G447">
        <v>15514512</v>
      </c>
      <c r="H447">
        <v>3</v>
      </c>
      <c r="I447" t="s">
        <v>464</v>
      </c>
      <c r="J447" t="s">
        <v>465</v>
      </c>
      <c r="K447" t="s">
        <v>466</v>
      </c>
      <c r="L447">
        <v>1346</v>
      </c>
      <c r="N447">
        <v>1009</v>
      </c>
      <c r="O447" t="s">
        <v>467</v>
      </c>
      <c r="P447" t="s">
        <v>467</v>
      </c>
      <c r="Q447">
        <v>1</v>
      </c>
      <c r="W447">
        <v>0</v>
      </c>
      <c r="X447">
        <v>-1595335418</v>
      </c>
      <c r="Y447">
        <f>(AT447*3)</f>
        <v>0.03</v>
      </c>
      <c r="AA447">
        <v>31.49</v>
      </c>
      <c r="AB447">
        <v>0</v>
      </c>
      <c r="AC447">
        <v>0</v>
      </c>
      <c r="AD447">
        <v>0</v>
      </c>
      <c r="AE447">
        <v>31.49</v>
      </c>
      <c r="AF447">
        <v>0</v>
      </c>
      <c r="AG447">
        <v>0</v>
      </c>
      <c r="AH447">
        <v>0</v>
      </c>
      <c r="AI447">
        <v>1</v>
      </c>
      <c r="AJ447">
        <v>1</v>
      </c>
      <c r="AK447">
        <v>1</v>
      </c>
      <c r="AL447">
        <v>1</v>
      </c>
      <c r="AM447">
        <v>-2</v>
      </c>
      <c r="AN447">
        <v>0</v>
      </c>
      <c r="AO447">
        <v>1</v>
      </c>
      <c r="AP447">
        <v>1</v>
      </c>
      <c r="AQ447">
        <v>0</v>
      </c>
      <c r="AR447">
        <v>0</v>
      </c>
      <c r="AS447" t="s">
        <v>3</v>
      </c>
      <c r="AT447">
        <v>0.01</v>
      </c>
      <c r="AU447" t="s">
        <v>125</v>
      </c>
      <c r="AV447">
        <v>0</v>
      </c>
      <c r="AW447">
        <v>2</v>
      </c>
      <c r="AX447">
        <v>1473420091</v>
      </c>
      <c r="AY447">
        <v>1</v>
      </c>
      <c r="AZ447">
        <v>0</v>
      </c>
      <c r="BA447">
        <v>590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0</v>
      </c>
      <c r="BI447">
        <v>0</v>
      </c>
      <c r="BJ447">
        <v>0</v>
      </c>
      <c r="BK447">
        <v>0</v>
      </c>
      <c r="BL447">
        <v>0</v>
      </c>
      <c r="BM447">
        <v>0</v>
      </c>
      <c r="BN447">
        <v>0</v>
      </c>
      <c r="BO447">
        <v>0</v>
      </c>
      <c r="BP447">
        <v>0</v>
      </c>
      <c r="BQ447">
        <v>0</v>
      </c>
      <c r="BR447">
        <v>0</v>
      </c>
      <c r="BS447">
        <v>0</v>
      </c>
      <c r="BT447">
        <v>0</v>
      </c>
      <c r="BU447">
        <v>0</v>
      </c>
      <c r="BV447">
        <v>0</v>
      </c>
      <c r="BW447">
        <v>0</v>
      </c>
      <c r="CV447">
        <v>0</v>
      </c>
      <c r="CW447">
        <v>0</v>
      </c>
      <c r="CX447">
        <f>ROUND(Y447*Source!I276,9)</f>
        <v>0.06</v>
      </c>
      <c r="CY447">
        <f>AA447</f>
        <v>31.49</v>
      </c>
      <c r="CZ447">
        <f>AE447</f>
        <v>31.49</v>
      </c>
      <c r="DA447">
        <f>AI447</f>
        <v>1</v>
      </c>
      <c r="DB447">
        <f>ROUND((ROUND(AT447*CZ447,2)*3),6)</f>
        <v>0.93</v>
      </c>
      <c r="DC447">
        <f>ROUND((ROUND(AT447*AG447,2)*3),6)</f>
        <v>0</v>
      </c>
      <c r="DD447" t="s">
        <v>3</v>
      </c>
      <c r="DE447" t="s">
        <v>3</v>
      </c>
      <c r="DF447">
        <f t="shared" si="165"/>
        <v>1.89</v>
      </c>
      <c r="DG447">
        <f t="shared" si="166"/>
        <v>0</v>
      </c>
      <c r="DH447">
        <f t="shared" si="167"/>
        <v>0</v>
      </c>
      <c r="DI447">
        <f t="shared" si="168"/>
        <v>0</v>
      </c>
      <c r="DJ447">
        <f>DF447</f>
        <v>1.89</v>
      </c>
      <c r="DK447">
        <v>0</v>
      </c>
      <c r="DL447" t="s">
        <v>3</v>
      </c>
      <c r="DM447">
        <v>0</v>
      </c>
      <c r="DN447" t="s">
        <v>3</v>
      </c>
      <c r="DO447">
        <v>0</v>
      </c>
    </row>
    <row r="448" spans="1:119" x14ac:dyDescent="0.2">
      <c r="A448">
        <f>ROW(Source!A276)</f>
        <v>276</v>
      </c>
      <c r="B448">
        <v>1473083510</v>
      </c>
      <c r="C448">
        <v>1473084871</v>
      </c>
      <c r="D448">
        <v>1441822228</v>
      </c>
      <c r="E448">
        <v>15514512</v>
      </c>
      <c r="F448">
        <v>1</v>
      </c>
      <c r="G448">
        <v>15514512</v>
      </c>
      <c r="H448">
        <v>3</v>
      </c>
      <c r="I448" t="s">
        <v>549</v>
      </c>
      <c r="J448" t="s">
        <v>3</v>
      </c>
      <c r="K448" t="s">
        <v>550</v>
      </c>
      <c r="L448">
        <v>1346</v>
      </c>
      <c r="N448">
        <v>1009</v>
      </c>
      <c r="O448" t="s">
        <v>467</v>
      </c>
      <c r="P448" t="s">
        <v>467</v>
      </c>
      <c r="Q448">
        <v>1</v>
      </c>
      <c r="W448">
        <v>0</v>
      </c>
      <c r="X448">
        <v>-197379457</v>
      </c>
      <c r="Y448">
        <f>(AT448*3)</f>
        <v>0.03</v>
      </c>
      <c r="AA448">
        <v>73.95</v>
      </c>
      <c r="AB448">
        <v>0</v>
      </c>
      <c r="AC448">
        <v>0</v>
      </c>
      <c r="AD448">
        <v>0</v>
      </c>
      <c r="AE448">
        <v>73.951729999999998</v>
      </c>
      <c r="AF448">
        <v>0</v>
      </c>
      <c r="AG448">
        <v>0</v>
      </c>
      <c r="AH448">
        <v>0</v>
      </c>
      <c r="AI448">
        <v>1</v>
      </c>
      <c r="AJ448">
        <v>1</v>
      </c>
      <c r="AK448">
        <v>1</v>
      </c>
      <c r="AL448">
        <v>1</v>
      </c>
      <c r="AM448">
        <v>-2</v>
      </c>
      <c r="AN448">
        <v>0</v>
      </c>
      <c r="AO448">
        <v>1</v>
      </c>
      <c r="AP448">
        <v>1</v>
      </c>
      <c r="AQ448">
        <v>0</v>
      </c>
      <c r="AR448">
        <v>0</v>
      </c>
      <c r="AS448" t="s">
        <v>3</v>
      </c>
      <c r="AT448">
        <v>0.01</v>
      </c>
      <c r="AU448" t="s">
        <v>125</v>
      </c>
      <c r="AV448">
        <v>0</v>
      </c>
      <c r="AW448">
        <v>2</v>
      </c>
      <c r="AX448">
        <v>1473420090</v>
      </c>
      <c r="AY448">
        <v>1</v>
      </c>
      <c r="AZ448">
        <v>0</v>
      </c>
      <c r="BA448">
        <v>591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0</v>
      </c>
      <c r="BI448">
        <v>0</v>
      </c>
      <c r="BJ448">
        <v>0</v>
      </c>
      <c r="BK448">
        <v>0</v>
      </c>
      <c r="BL448">
        <v>0</v>
      </c>
      <c r="BM448">
        <v>0</v>
      </c>
      <c r="BN448">
        <v>0</v>
      </c>
      <c r="BO448">
        <v>0</v>
      </c>
      <c r="BP448">
        <v>0</v>
      </c>
      <c r="BQ448">
        <v>0</v>
      </c>
      <c r="BR448">
        <v>0</v>
      </c>
      <c r="BS448">
        <v>0</v>
      </c>
      <c r="BT448">
        <v>0</v>
      </c>
      <c r="BU448">
        <v>0</v>
      </c>
      <c r="BV448">
        <v>0</v>
      </c>
      <c r="BW448">
        <v>0</v>
      </c>
      <c r="CV448">
        <v>0</v>
      </c>
      <c r="CW448">
        <v>0</v>
      </c>
      <c r="CX448">
        <f>ROUND(Y448*Source!I276,9)</f>
        <v>0.06</v>
      </c>
      <c r="CY448">
        <f>AA448</f>
        <v>73.95</v>
      </c>
      <c r="CZ448">
        <f>AE448</f>
        <v>73.951729999999998</v>
      </c>
      <c r="DA448">
        <f>AI448</f>
        <v>1</v>
      </c>
      <c r="DB448">
        <f>ROUND((ROUND(AT448*CZ448,2)*3),6)</f>
        <v>2.2200000000000002</v>
      </c>
      <c r="DC448">
        <f>ROUND((ROUND(AT448*AG448,2)*3),6)</f>
        <v>0</v>
      </c>
      <c r="DD448" t="s">
        <v>3</v>
      </c>
      <c r="DE448" t="s">
        <v>3</v>
      </c>
      <c r="DF448">
        <f t="shared" si="165"/>
        <v>4.4400000000000004</v>
      </c>
      <c r="DG448">
        <f t="shared" si="166"/>
        <v>0</v>
      </c>
      <c r="DH448">
        <f t="shared" si="167"/>
        <v>0</v>
      </c>
      <c r="DI448">
        <f t="shared" si="168"/>
        <v>0</v>
      </c>
      <c r="DJ448">
        <f>DF448</f>
        <v>4.4400000000000004</v>
      </c>
      <c r="DK448">
        <v>0</v>
      </c>
      <c r="DL448" t="s">
        <v>3</v>
      </c>
      <c r="DM448">
        <v>0</v>
      </c>
      <c r="DN448" t="s">
        <v>3</v>
      </c>
      <c r="DO448">
        <v>0</v>
      </c>
    </row>
    <row r="449" spans="1:119" x14ac:dyDescent="0.2">
      <c r="A449">
        <f>ROW(Source!A277)</f>
        <v>277</v>
      </c>
      <c r="B449">
        <v>1473083510</v>
      </c>
      <c r="C449">
        <v>1473084878</v>
      </c>
      <c r="D449">
        <v>1441819193</v>
      </c>
      <c r="E449">
        <v>15514512</v>
      </c>
      <c r="F449">
        <v>1</v>
      </c>
      <c r="G449">
        <v>15514512</v>
      </c>
      <c r="H449">
        <v>1</v>
      </c>
      <c r="I449" t="s">
        <v>457</v>
      </c>
      <c r="J449" t="s">
        <v>3</v>
      </c>
      <c r="K449" t="s">
        <v>458</v>
      </c>
      <c r="L449">
        <v>1191</v>
      </c>
      <c r="N449">
        <v>1013</v>
      </c>
      <c r="O449" t="s">
        <v>459</v>
      </c>
      <c r="P449" t="s">
        <v>459</v>
      </c>
      <c r="Q449">
        <v>1</v>
      </c>
      <c r="W449">
        <v>0</v>
      </c>
      <c r="X449">
        <v>476480486</v>
      </c>
      <c r="Y449">
        <f>AT449</f>
        <v>45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1</v>
      </c>
      <c r="AJ449">
        <v>1</v>
      </c>
      <c r="AK449">
        <v>1</v>
      </c>
      <c r="AL449">
        <v>1</v>
      </c>
      <c r="AM449">
        <v>-2</v>
      </c>
      <c r="AN449">
        <v>0</v>
      </c>
      <c r="AO449">
        <v>1</v>
      </c>
      <c r="AP449">
        <v>0</v>
      </c>
      <c r="AQ449">
        <v>0</v>
      </c>
      <c r="AR449">
        <v>0</v>
      </c>
      <c r="AS449" t="s">
        <v>3</v>
      </c>
      <c r="AT449">
        <v>45</v>
      </c>
      <c r="AU449" t="s">
        <v>3</v>
      </c>
      <c r="AV449">
        <v>1</v>
      </c>
      <c r="AW449">
        <v>2</v>
      </c>
      <c r="AX449">
        <v>1473420123</v>
      </c>
      <c r="AY449">
        <v>1</v>
      </c>
      <c r="AZ449">
        <v>2048</v>
      </c>
      <c r="BA449">
        <v>592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0</v>
      </c>
      <c r="BI449">
        <v>0</v>
      </c>
      <c r="BJ449">
        <v>0</v>
      </c>
      <c r="BK449">
        <v>0</v>
      </c>
      <c r="BL449">
        <v>0</v>
      </c>
      <c r="BM449">
        <v>0</v>
      </c>
      <c r="BN449">
        <v>0</v>
      </c>
      <c r="BO449">
        <v>0</v>
      </c>
      <c r="BP449">
        <v>0</v>
      </c>
      <c r="BQ449">
        <v>0</v>
      </c>
      <c r="BR449">
        <v>0</v>
      </c>
      <c r="BS449">
        <v>0</v>
      </c>
      <c r="BT449">
        <v>0</v>
      </c>
      <c r="BU449">
        <v>0</v>
      </c>
      <c r="BV449">
        <v>0</v>
      </c>
      <c r="BW449">
        <v>0</v>
      </c>
      <c r="CU449">
        <f>ROUND(AT449*Source!I277*AH449*AL449,2)</f>
        <v>0</v>
      </c>
      <c r="CV449">
        <f>ROUND(Y449*Source!I277,9)</f>
        <v>0.45</v>
      </c>
      <c r="CW449">
        <v>0</v>
      </c>
      <c r="CX449">
        <f>ROUND(Y449*Source!I277,9)</f>
        <v>0.45</v>
      </c>
      <c r="CY449">
        <f>AD449</f>
        <v>0</v>
      </c>
      <c r="CZ449">
        <f>AH449</f>
        <v>0</v>
      </c>
      <c r="DA449">
        <f>AL449</f>
        <v>1</v>
      </c>
      <c r="DB449">
        <f>ROUND(ROUND(AT449*CZ449,2),6)</f>
        <v>0</v>
      </c>
      <c r="DC449">
        <f>ROUND(ROUND(AT449*AG449,2),6)</f>
        <v>0</v>
      </c>
      <c r="DD449" t="s">
        <v>3</v>
      </c>
      <c r="DE449" t="s">
        <v>3</v>
      </c>
      <c r="DF449">
        <f t="shared" ref="DF449:DF512" si="184">ROUND(ROUND(AE449,2)*CX449,2)</f>
        <v>0</v>
      </c>
      <c r="DG449">
        <f t="shared" ref="DG449:DG512" si="185">ROUND(ROUND(AF449,2)*CX449,2)</f>
        <v>0</v>
      </c>
      <c r="DH449">
        <f t="shared" ref="DH449:DH512" si="186">ROUND(ROUND(AG449,2)*CX449,2)</f>
        <v>0</v>
      </c>
      <c r="DI449">
        <f t="shared" ref="DI449:DI512" si="187">ROUND(ROUND(AH449,2)*CX449,2)</f>
        <v>0</v>
      </c>
      <c r="DJ449">
        <f>DI449</f>
        <v>0</v>
      </c>
      <c r="DK449">
        <v>0</v>
      </c>
      <c r="DL449" t="s">
        <v>3</v>
      </c>
      <c r="DM449">
        <v>0</v>
      </c>
      <c r="DN449" t="s">
        <v>3</v>
      </c>
      <c r="DO449">
        <v>0</v>
      </c>
    </row>
    <row r="450" spans="1:119" x14ac:dyDescent="0.2">
      <c r="A450">
        <f>ROW(Source!A277)</f>
        <v>277</v>
      </c>
      <c r="B450">
        <v>1473083510</v>
      </c>
      <c r="C450">
        <v>1473084878</v>
      </c>
      <c r="D450">
        <v>1441834258</v>
      </c>
      <c r="E450">
        <v>1</v>
      </c>
      <c r="F450">
        <v>1</v>
      </c>
      <c r="G450">
        <v>15514512</v>
      </c>
      <c r="H450">
        <v>2</v>
      </c>
      <c r="I450" t="s">
        <v>460</v>
      </c>
      <c r="J450" t="s">
        <v>461</v>
      </c>
      <c r="K450" t="s">
        <v>462</v>
      </c>
      <c r="L450">
        <v>1368</v>
      </c>
      <c r="N450">
        <v>1011</v>
      </c>
      <c r="O450" t="s">
        <v>463</v>
      </c>
      <c r="P450" t="s">
        <v>463</v>
      </c>
      <c r="Q450">
        <v>1</v>
      </c>
      <c r="W450">
        <v>0</v>
      </c>
      <c r="X450">
        <v>1077756263</v>
      </c>
      <c r="Y450">
        <f>AT450</f>
        <v>3</v>
      </c>
      <c r="AA450">
        <v>0</v>
      </c>
      <c r="AB450">
        <v>1303.01</v>
      </c>
      <c r="AC450">
        <v>826.2</v>
      </c>
      <c r="AD450">
        <v>0</v>
      </c>
      <c r="AE450">
        <v>0</v>
      </c>
      <c r="AF450">
        <v>1303.01</v>
      </c>
      <c r="AG450">
        <v>826.2</v>
      </c>
      <c r="AH450">
        <v>0</v>
      </c>
      <c r="AI450">
        <v>1</v>
      </c>
      <c r="AJ450">
        <v>1</v>
      </c>
      <c r="AK450">
        <v>1</v>
      </c>
      <c r="AL450">
        <v>1</v>
      </c>
      <c r="AM450">
        <v>-2</v>
      </c>
      <c r="AN450">
        <v>0</v>
      </c>
      <c r="AO450">
        <v>1</v>
      </c>
      <c r="AP450">
        <v>0</v>
      </c>
      <c r="AQ450">
        <v>0</v>
      </c>
      <c r="AR450">
        <v>0</v>
      </c>
      <c r="AS450" t="s">
        <v>3</v>
      </c>
      <c r="AT450">
        <v>3</v>
      </c>
      <c r="AU450" t="s">
        <v>3</v>
      </c>
      <c r="AV450">
        <v>0</v>
      </c>
      <c r="AW450">
        <v>2</v>
      </c>
      <c r="AX450">
        <v>1473420124</v>
      </c>
      <c r="AY450">
        <v>1</v>
      </c>
      <c r="AZ450">
        <v>2048</v>
      </c>
      <c r="BA450">
        <v>593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0</v>
      </c>
      <c r="BI450">
        <v>0</v>
      </c>
      <c r="BJ450">
        <v>0</v>
      </c>
      <c r="BK450">
        <v>0</v>
      </c>
      <c r="BL450">
        <v>0</v>
      </c>
      <c r="BM450">
        <v>0</v>
      </c>
      <c r="BN450">
        <v>0</v>
      </c>
      <c r="BO450">
        <v>0</v>
      </c>
      <c r="BP450">
        <v>0</v>
      </c>
      <c r="BQ450">
        <v>0</v>
      </c>
      <c r="BR450">
        <v>0</v>
      </c>
      <c r="BS450">
        <v>0</v>
      </c>
      <c r="BT450">
        <v>0</v>
      </c>
      <c r="BU450">
        <v>0</v>
      </c>
      <c r="BV450">
        <v>0</v>
      </c>
      <c r="BW450">
        <v>0</v>
      </c>
      <c r="CV450">
        <v>0</v>
      </c>
      <c r="CW450">
        <f>ROUND(Y450*Source!I277*DO450,9)</f>
        <v>0</v>
      </c>
      <c r="CX450">
        <f>ROUND(Y450*Source!I277,9)</f>
        <v>0.03</v>
      </c>
      <c r="CY450">
        <f>AB450</f>
        <v>1303.01</v>
      </c>
      <c r="CZ450">
        <f>AF450</f>
        <v>1303.01</v>
      </c>
      <c r="DA450">
        <f>AJ450</f>
        <v>1</v>
      </c>
      <c r="DB450">
        <f>ROUND(ROUND(AT450*CZ450,2),6)</f>
        <v>3909.03</v>
      </c>
      <c r="DC450">
        <f>ROUND(ROUND(AT450*AG450,2),6)</f>
        <v>2478.6</v>
      </c>
      <c r="DD450" t="s">
        <v>3</v>
      </c>
      <c r="DE450" t="s">
        <v>3</v>
      </c>
      <c r="DF450">
        <f t="shared" si="184"/>
        <v>0</v>
      </c>
      <c r="DG450">
        <f t="shared" si="185"/>
        <v>39.090000000000003</v>
      </c>
      <c r="DH450">
        <f t="shared" si="186"/>
        <v>24.79</v>
      </c>
      <c r="DI450">
        <f t="shared" si="187"/>
        <v>0</v>
      </c>
      <c r="DJ450">
        <f>DG450</f>
        <v>39.090000000000003</v>
      </c>
      <c r="DK450">
        <v>0</v>
      </c>
      <c r="DL450" t="s">
        <v>3</v>
      </c>
      <c r="DM450">
        <v>0</v>
      </c>
      <c r="DN450" t="s">
        <v>3</v>
      </c>
      <c r="DO450">
        <v>0</v>
      </c>
    </row>
    <row r="451" spans="1:119" x14ac:dyDescent="0.2">
      <c r="A451">
        <f>ROW(Source!A277)</f>
        <v>277</v>
      </c>
      <c r="B451">
        <v>1473083510</v>
      </c>
      <c r="C451">
        <v>1473084878</v>
      </c>
      <c r="D451">
        <v>1441836235</v>
      </c>
      <c r="E451">
        <v>1</v>
      </c>
      <c r="F451">
        <v>1</v>
      </c>
      <c r="G451">
        <v>15514512</v>
      </c>
      <c r="H451">
        <v>3</v>
      </c>
      <c r="I451" t="s">
        <v>464</v>
      </c>
      <c r="J451" t="s">
        <v>465</v>
      </c>
      <c r="K451" t="s">
        <v>466</v>
      </c>
      <c r="L451">
        <v>1346</v>
      </c>
      <c r="N451">
        <v>1009</v>
      </c>
      <c r="O451" t="s">
        <v>467</v>
      </c>
      <c r="P451" t="s">
        <v>467</v>
      </c>
      <c r="Q451">
        <v>1</v>
      </c>
      <c r="W451">
        <v>0</v>
      </c>
      <c r="X451">
        <v>-1595335418</v>
      </c>
      <c r="Y451">
        <f>AT451</f>
        <v>0.3</v>
      </c>
      <c r="AA451">
        <v>31.49</v>
      </c>
      <c r="AB451">
        <v>0</v>
      </c>
      <c r="AC451">
        <v>0</v>
      </c>
      <c r="AD451">
        <v>0</v>
      </c>
      <c r="AE451">
        <v>31.49</v>
      </c>
      <c r="AF451">
        <v>0</v>
      </c>
      <c r="AG451">
        <v>0</v>
      </c>
      <c r="AH451">
        <v>0</v>
      </c>
      <c r="AI451">
        <v>1</v>
      </c>
      <c r="AJ451">
        <v>1</v>
      </c>
      <c r="AK451">
        <v>1</v>
      </c>
      <c r="AL451">
        <v>1</v>
      </c>
      <c r="AM451">
        <v>-2</v>
      </c>
      <c r="AN451">
        <v>0</v>
      </c>
      <c r="AO451">
        <v>1</v>
      </c>
      <c r="AP451">
        <v>0</v>
      </c>
      <c r="AQ451">
        <v>0</v>
      </c>
      <c r="AR451">
        <v>0</v>
      </c>
      <c r="AS451" t="s">
        <v>3</v>
      </c>
      <c r="AT451">
        <v>0.3</v>
      </c>
      <c r="AU451" t="s">
        <v>3</v>
      </c>
      <c r="AV451">
        <v>0</v>
      </c>
      <c r="AW451">
        <v>2</v>
      </c>
      <c r="AX451">
        <v>1473420125</v>
      </c>
      <c r="AY451">
        <v>1</v>
      </c>
      <c r="AZ451">
        <v>2048</v>
      </c>
      <c r="BA451">
        <v>594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0</v>
      </c>
      <c r="BI451">
        <v>0</v>
      </c>
      <c r="BJ451">
        <v>0</v>
      </c>
      <c r="BK451">
        <v>0</v>
      </c>
      <c r="BL451">
        <v>0</v>
      </c>
      <c r="BM451">
        <v>0</v>
      </c>
      <c r="BN451">
        <v>0</v>
      </c>
      <c r="BO451">
        <v>0</v>
      </c>
      <c r="BP451">
        <v>0</v>
      </c>
      <c r="BQ451">
        <v>0</v>
      </c>
      <c r="BR451">
        <v>0</v>
      </c>
      <c r="BS451">
        <v>0</v>
      </c>
      <c r="BT451">
        <v>0</v>
      </c>
      <c r="BU451">
        <v>0</v>
      </c>
      <c r="BV451">
        <v>0</v>
      </c>
      <c r="BW451">
        <v>0</v>
      </c>
      <c r="CV451">
        <v>0</v>
      </c>
      <c r="CW451">
        <v>0</v>
      </c>
      <c r="CX451">
        <f>ROUND(Y451*Source!I277,9)</f>
        <v>3.0000000000000001E-3</v>
      </c>
      <c r="CY451">
        <f>AA451</f>
        <v>31.49</v>
      </c>
      <c r="CZ451">
        <f>AE451</f>
        <v>31.49</v>
      </c>
      <c r="DA451">
        <f>AI451</f>
        <v>1</v>
      </c>
      <c r="DB451">
        <f>ROUND(ROUND(AT451*CZ451,2),6)</f>
        <v>9.4499999999999993</v>
      </c>
      <c r="DC451">
        <f>ROUND(ROUND(AT451*AG451,2),6)</f>
        <v>0</v>
      </c>
      <c r="DD451" t="s">
        <v>3</v>
      </c>
      <c r="DE451" t="s">
        <v>3</v>
      </c>
      <c r="DF451">
        <f t="shared" si="184"/>
        <v>0.09</v>
      </c>
      <c r="DG451">
        <f t="shared" si="185"/>
        <v>0</v>
      </c>
      <c r="DH451">
        <f t="shared" si="186"/>
        <v>0</v>
      </c>
      <c r="DI451">
        <f t="shared" si="187"/>
        <v>0</v>
      </c>
      <c r="DJ451">
        <f>DF451</f>
        <v>0.09</v>
      </c>
      <c r="DK451">
        <v>0</v>
      </c>
      <c r="DL451" t="s">
        <v>3</v>
      </c>
      <c r="DM451">
        <v>0</v>
      </c>
      <c r="DN451" t="s">
        <v>3</v>
      </c>
      <c r="DO451">
        <v>0</v>
      </c>
    </row>
    <row r="452" spans="1:119" x14ac:dyDescent="0.2">
      <c r="A452">
        <f>ROW(Source!A278)</f>
        <v>278</v>
      </c>
      <c r="B452">
        <v>1473083510</v>
      </c>
      <c r="C452">
        <v>1473084885</v>
      </c>
      <c r="D452">
        <v>1441819193</v>
      </c>
      <c r="E452">
        <v>15514512</v>
      </c>
      <c r="F452">
        <v>1</v>
      </c>
      <c r="G452">
        <v>15514512</v>
      </c>
      <c r="H452">
        <v>1</v>
      </c>
      <c r="I452" t="s">
        <v>457</v>
      </c>
      <c r="J452" t="s">
        <v>3</v>
      </c>
      <c r="K452" t="s">
        <v>458</v>
      </c>
      <c r="L452">
        <v>1191</v>
      </c>
      <c r="N452">
        <v>1013</v>
      </c>
      <c r="O452" t="s">
        <v>459</v>
      </c>
      <c r="P452" t="s">
        <v>459</v>
      </c>
      <c r="Q452">
        <v>1</v>
      </c>
      <c r="W452">
        <v>0</v>
      </c>
      <c r="X452">
        <v>476480486</v>
      </c>
      <c r="Y452">
        <f t="shared" ref="Y452:Y457" si="188">(AT452*2)</f>
        <v>1.44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1</v>
      </c>
      <c r="AJ452">
        <v>1</v>
      </c>
      <c r="AK452">
        <v>1</v>
      </c>
      <c r="AL452">
        <v>1</v>
      </c>
      <c r="AM452">
        <v>-2</v>
      </c>
      <c r="AN452">
        <v>0</v>
      </c>
      <c r="AO452">
        <v>1</v>
      </c>
      <c r="AP452">
        <v>1</v>
      </c>
      <c r="AQ452">
        <v>0</v>
      </c>
      <c r="AR452">
        <v>0</v>
      </c>
      <c r="AS452" t="s">
        <v>3</v>
      </c>
      <c r="AT452">
        <v>0.72</v>
      </c>
      <c r="AU452" t="s">
        <v>228</v>
      </c>
      <c r="AV452">
        <v>1</v>
      </c>
      <c r="AW452">
        <v>2</v>
      </c>
      <c r="AX452">
        <v>1473420140</v>
      </c>
      <c r="AY452">
        <v>1</v>
      </c>
      <c r="AZ452">
        <v>0</v>
      </c>
      <c r="BA452">
        <v>595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0</v>
      </c>
      <c r="BI452">
        <v>0</v>
      </c>
      <c r="BJ452">
        <v>0</v>
      </c>
      <c r="BK452">
        <v>0</v>
      </c>
      <c r="BL452">
        <v>0</v>
      </c>
      <c r="BM452">
        <v>0</v>
      </c>
      <c r="BN452">
        <v>0</v>
      </c>
      <c r="BO452">
        <v>0</v>
      </c>
      <c r="BP452">
        <v>0</v>
      </c>
      <c r="BQ452">
        <v>0</v>
      </c>
      <c r="BR452">
        <v>0</v>
      </c>
      <c r="BS452">
        <v>0</v>
      </c>
      <c r="BT452">
        <v>0</v>
      </c>
      <c r="BU452">
        <v>0</v>
      </c>
      <c r="BV452">
        <v>0</v>
      </c>
      <c r="BW452">
        <v>0</v>
      </c>
      <c r="CU452">
        <f>ROUND(AT452*Source!I278*AH452*AL452,2)</f>
        <v>0</v>
      </c>
      <c r="CV452">
        <f>ROUND(Y452*Source!I278,9)</f>
        <v>2.88</v>
      </c>
      <c r="CW452">
        <v>0</v>
      </c>
      <c r="CX452">
        <f>ROUND(Y452*Source!I278,9)</f>
        <v>2.88</v>
      </c>
      <c r="CY452">
        <f>AD452</f>
        <v>0</v>
      </c>
      <c r="CZ452">
        <f>AH452</f>
        <v>0</v>
      </c>
      <c r="DA452">
        <f>AL452</f>
        <v>1</v>
      </c>
      <c r="DB452">
        <f t="shared" ref="DB452:DB457" si="189">ROUND((ROUND(AT452*CZ452,2)*2),6)</f>
        <v>0</v>
      </c>
      <c r="DC452">
        <f t="shared" ref="DC452:DC457" si="190">ROUND((ROUND(AT452*AG452,2)*2),6)</f>
        <v>0</v>
      </c>
      <c r="DD452" t="s">
        <v>3</v>
      </c>
      <c r="DE452" t="s">
        <v>3</v>
      </c>
      <c r="DF452">
        <f t="shared" si="184"/>
        <v>0</v>
      </c>
      <c r="DG452">
        <f t="shared" si="185"/>
        <v>0</v>
      </c>
      <c r="DH452">
        <f t="shared" si="186"/>
        <v>0</v>
      </c>
      <c r="DI452">
        <f t="shared" si="187"/>
        <v>0</v>
      </c>
      <c r="DJ452">
        <f>DI452</f>
        <v>0</v>
      </c>
      <c r="DK452">
        <v>0</v>
      </c>
      <c r="DL452" t="s">
        <v>3</v>
      </c>
      <c r="DM452">
        <v>0</v>
      </c>
      <c r="DN452" t="s">
        <v>3</v>
      </c>
      <c r="DO452">
        <v>0</v>
      </c>
    </row>
    <row r="453" spans="1:119" x14ac:dyDescent="0.2">
      <c r="A453">
        <f>ROW(Source!A278)</f>
        <v>278</v>
      </c>
      <c r="B453">
        <v>1473083510</v>
      </c>
      <c r="C453">
        <v>1473084885</v>
      </c>
      <c r="D453">
        <v>1441834258</v>
      </c>
      <c r="E453">
        <v>1</v>
      </c>
      <c r="F453">
        <v>1</v>
      </c>
      <c r="G453">
        <v>15514512</v>
      </c>
      <c r="H453">
        <v>2</v>
      </c>
      <c r="I453" t="s">
        <v>460</v>
      </c>
      <c r="J453" t="s">
        <v>461</v>
      </c>
      <c r="K453" t="s">
        <v>462</v>
      </c>
      <c r="L453">
        <v>1368</v>
      </c>
      <c r="N453">
        <v>1011</v>
      </c>
      <c r="O453" t="s">
        <v>463</v>
      </c>
      <c r="P453" t="s">
        <v>463</v>
      </c>
      <c r="Q453">
        <v>1</v>
      </c>
      <c r="W453">
        <v>0</v>
      </c>
      <c r="X453">
        <v>1077756263</v>
      </c>
      <c r="Y453">
        <f t="shared" si="188"/>
        <v>0.36</v>
      </c>
      <c r="AA453">
        <v>0</v>
      </c>
      <c r="AB453">
        <v>1303.01</v>
      </c>
      <c r="AC453">
        <v>826.2</v>
      </c>
      <c r="AD453">
        <v>0</v>
      </c>
      <c r="AE453">
        <v>0</v>
      </c>
      <c r="AF453">
        <v>1303.01</v>
      </c>
      <c r="AG453">
        <v>826.2</v>
      </c>
      <c r="AH453">
        <v>0</v>
      </c>
      <c r="AI453">
        <v>1</v>
      </c>
      <c r="AJ453">
        <v>1</v>
      </c>
      <c r="AK453">
        <v>1</v>
      </c>
      <c r="AL453">
        <v>1</v>
      </c>
      <c r="AM453">
        <v>-2</v>
      </c>
      <c r="AN453">
        <v>0</v>
      </c>
      <c r="AO453">
        <v>1</v>
      </c>
      <c r="AP453">
        <v>1</v>
      </c>
      <c r="AQ453">
        <v>0</v>
      </c>
      <c r="AR453">
        <v>0</v>
      </c>
      <c r="AS453" t="s">
        <v>3</v>
      </c>
      <c r="AT453">
        <v>0.18</v>
      </c>
      <c r="AU453" t="s">
        <v>228</v>
      </c>
      <c r="AV453">
        <v>0</v>
      </c>
      <c r="AW453">
        <v>2</v>
      </c>
      <c r="AX453">
        <v>1473420141</v>
      </c>
      <c r="AY453">
        <v>1</v>
      </c>
      <c r="AZ453">
        <v>0</v>
      </c>
      <c r="BA453">
        <v>596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0</v>
      </c>
      <c r="BI453">
        <v>0</v>
      </c>
      <c r="BJ453">
        <v>0</v>
      </c>
      <c r="BK453">
        <v>0</v>
      </c>
      <c r="BL453">
        <v>0</v>
      </c>
      <c r="BM453">
        <v>0</v>
      </c>
      <c r="BN453">
        <v>0</v>
      </c>
      <c r="BO453">
        <v>0</v>
      </c>
      <c r="BP453">
        <v>0</v>
      </c>
      <c r="BQ453">
        <v>0</v>
      </c>
      <c r="BR453">
        <v>0</v>
      </c>
      <c r="BS453">
        <v>0</v>
      </c>
      <c r="BT453">
        <v>0</v>
      </c>
      <c r="BU453">
        <v>0</v>
      </c>
      <c r="BV453">
        <v>0</v>
      </c>
      <c r="BW453">
        <v>0</v>
      </c>
      <c r="CV453">
        <v>0</v>
      </c>
      <c r="CW453">
        <f>ROUND(Y453*Source!I278*DO453,9)</f>
        <v>0</v>
      </c>
      <c r="CX453">
        <f>ROUND(Y453*Source!I278,9)</f>
        <v>0.72</v>
      </c>
      <c r="CY453">
        <f>AB453</f>
        <v>1303.01</v>
      </c>
      <c r="CZ453">
        <f>AF453</f>
        <v>1303.01</v>
      </c>
      <c r="DA453">
        <f>AJ453</f>
        <v>1</v>
      </c>
      <c r="DB453">
        <f t="shared" si="189"/>
        <v>469.08</v>
      </c>
      <c r="DC453">
        <f t="shared" si="190"/>
        <v>297.44</v>
      </c>
      <c r="DD453" t="s">
        <v>3</v>
      </c>
      <c r="DE453" t="s">
        <v>3</v>
      </c>
      <c r="DF453">
        <f t="shared" si="184"/>
        <v>0</v>
      </c>
      <c r="DG453">
        <f t="shared" si="185"/>
        <v>938.17</v>
      </c>
      <c r="DH453">
        <f t="shared" si="186"/>
        <v>594.86</v>
      </c>
      <c r="DI453">
        <f t="shared" si="187"/>
        <v>0</v>
      </c>
      <c r="DJ453">
        <f>DG453</f>
        <v>938.17</v>
      </c>
      <c r="DK453">
        <v>0</v>
      </c>
      <c r="DL453" t="s">
        <v>3</v>
      </c>
      <c r="DM453">
        <v>0</v>
      </c>
      <c r="DN453" t="s">
        <v>3</v>
      </c>
      <c r="DO453">
        <v>0</v>
      </c>
    </row>
    <row r="454" spans="1:119" x14ac:dyDescent="0.2">
      <c r="A454">
        <f>ROW(Source!A278)</f>
        <v>278</v>
      </c>
      <c r="B454">
        <v>1473083510</v>
      </c>
      <c r="C454">
        <v>1473084885</v>
      </c>
      <c r="D454">
        <v>1441836237</v>
      </c>
      <c r="E454">
        <v>1</v>
      </c>
      <c r="F454">
        <v>1</v>
      </c>
      <c r="G454">
        <v>15514512</v>
      </c>
      <c r="H454">
        <v>3</v>
      </c>
      <c r="I454" t="s">
        <v>546</v>
      </c>
      <c r="J454" t="s">
        <v>547</v>
      </c>
      <c r="K454" t="s">
        <v>548</v>
      </c>
      <c r="L454">
        <v>1346</v>
      </c>
      <c r="N454">
        <v>1009</v>
      </c>
      <c r="O454" t="s">
        <v>467</v>
      </c>
      <c r="P454" t="s">
        <v>467</v>
      </c>
      <c r="Q454">
        <v>1</v>
      </c>
      <c r="W454">
        <v>0</v>
      </c>
      <c r="X454">
        <v>-1733743716</v>
      </c>
      <c r="Y454">
        <f t="shared" si="188"/>
        <v>0.1</v>
      </c>
      <c r="AA454">
        <v>375.16</v>
      </c>
      <c r="AB454">
        <v>0</v>
      </c>
      <c r="AC454">
        <v>0</v>
      </c>
      <c r="AD454">
        <v>0</v>
      </c>
      <c r="AE454">
        <v>375.16</v>
      </c>
      <c r="AF454">
        <v>0</v>
      </c>
      <c r="AG454">
        <v>0</v>
      </c>
      <c r="AH454">
        <v>0</v>
      </c>
      <c r="AI454">
        <v>1</v>
      </c>
      <c r="AJ454">
        <v>1</v>
      </c>
      <c r="AK454">
        <v>1</v>
      </c>
      <c r="AL454">
        <v>1</v>
      </c>
      <c r="AM454">
        <v>-2</v>
      </c>
      <c r="AN454">
        <v>0</v>
      </c>
      <c r="AO454">
        <v>1</v>
      </c>
      <c r="AP454">
        <v>1</v>
      </c>
      <c r="AQ454">
        <v>0</v>
      </c>
      <c r="AR454">
        <v>0</v>
      </c>
      <c r="AS454" t="s">
        <v>3</v>
      </c>
      <c r="AT454">
        <v>0.05</v>
      </c>
      <c r="AU454" t="s">
        <v>228</v>
      </c>
      <c r="AV454">
        <v>0</v>
      </c>
      <c r="AW454">
        <v>2</v>
      </c>
      <c r="AX454">
        <v>1473420142</v>
      </c>
      <c r="AY454">
        <v>1</v>
      </c>
      <c r="AZ454">
        <v>0</v>
      </c>
      <c r="BA454">
        <v>597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0</v>
      </c>
      <c r="BI454">
        <v>0</v>
      </c>
      <c r="BJ454">
        <v>0</v>
      </c>
      <c r="BK454">
        <v>0</v>
      </c>
      <c r="BL454">
        <v>0</v>
      </c>
      <c r="BM454">
        <v>0</v>
      </c>
      <c r="BN454">
        <v>0</v>
      </c>
      <c r="BO454">
        <v>0</v>
      </c>
      <c r="BP454">
        <v>0</v>
      </c>
      <c r="BQ454">
        <v>0</v>
      </c>
      <c r="BR454">
        <v>0</v>
      </c>
      <c r="BS454">
        <v>0</v>
      </c>
      <c r="BT454">
        <v>0</v>
      </c>
      <c r="BU454">
        <v>0</v>
      </c>
      <c r="BV454">
        <v>0</v>
      </c>
      <c r="BW454">
        <v>0</v>
      </c>
      <c r="CV454">
        <v>0</v>
      </c>
      <c r="CW454">
        <v>0</v>
      </c>
      <c r="CX454">
        <f>ROUND(Y454*Source!I278,9)</f>
        <v>0.2</v>
      </c>
      <c r="CY454">
        <f>AA454</f>
        <v>375.16</v>
      </c>
      <c r="CZ454">
        <f>AE454</f>
        <v>375.16</v>
      </c>
      <c r="DA454">
        <f>AI454</f>
        <v>1</v>
      </c>
      <c r="DB454">
        <f t="shared" si="189"/>
        <v>37.520000000000003</v>
      </c>
      <c r="DC454">
        <f t="shared" si="190"/>
        <v>0</v>
      </c>
      <c r="DD454" t="s">
        <v>3</v>
      </c>
      <c r="DE454" t="s">
        <v>3</v>
      </c>
      <c r="DF454">
        <f t="shared" si="184"/>
        <v>75.03</v>
      </c>
      <c r="DG454">
        <f t="shared" si="185"/>
        <v>0</v>
      </c>
      <c r="DH454">
        <f t="shared" si="186"/>
        <v>0</v>
      </c>
      <c r="DI454">
        <f t="shared" si="187"/>
        <v>0</v>
      </c>
      <c r="DJ454">
        <f>DF454</f>
        <v>75.03</v>
      </c>
      <c r="DK454">
        <v>0</v>
      </c>
      <c r="DL454" t="s">
        <v>3</v>
      </c>
      <c r="DM454">
        <v>0</v>
      </c>
      <c r="DN454" t="s">
        <v>3</v>
      </c>
      <c r="DO454">
        <v>0</v>
      </c>
    </row>
    <row r="455" spans="1:119" x14ac:dyDescent="0.2">
      <c r="A455">
        <f>ROW(Source!A278)</f>
        <v>278</v>
      </c>
      <c r="B455">
        <v>1473083510</v>
      </c>
      <c r="C455">
        <v>1473084885</v>
      </c>
      <c r="D455">
        <v>1441836235</v>
      </c>
      <c r="E455">
        <v>1</v>
      </c>
      <c r="F455">
        <v>1</v>
      </c>
      <c r="G455">
        <v>15514512</v>
      </c>
      <c r="H455">
        <v>3</v>
      </c>
      <c r="I455" t="s">
        <v>464</v>
      </c>
      <c r="J455" t="s">
        <v>465</v>
      </c>
      <c r="K455" t="s">
        <v>466</v>
      </c>
      <c r="L455">
        <v>1346</v>
      </c>
      <c r="N455">
        <v>1009</v>
      </c>
      <c r="O455" t="s">
        <v>467</v>
      </c>
      <c r="P455" t="s">
        <v>467</v>
      </c>
      <c r="Q455">
        <v>1</v>
      </c>
      <c r="W455">
        <v>0</v>
      </c>
      <c r="X455">
        <v>-1595335418</v>
      </c>
      <c r="Y455">
        <f t="shared" si="188"/>
        <v>0.2</v>
      </c>
      <c r="AA455">
        <v>31.49</v>
      </c>
      <c r="AB455">
        <v>0</v>
      </c>
      <c r="AC455">
        <v>0</v>
      </c>
      <c r="AD455">
        <v>0</v>
      </c>
      <c r="AE455">
        <v>31.49</v>
      </c>
      <c r="AF455">
        <v>0</v>
      </c>
      <c r="AG455">
        <v>0</v>
      </c>
      <c r="AH455">
        <v>0</v>
      </c>
      <c r="AI455">
        <v>1</v>
      </c>
      <c r="AJ455">
        <v>1</v>
      </c>
      <c r="AK455">
        <v>1</v>
      </c>
      <c r="AL455">
        <v>1</v>
      </c>
      <c r="AM455">
        <v>-2</v>
      </c>
      <c r="AN455">
        <v>0</v>
      </c>
      <c r="AO455">
        <v>1</v>
      </c>
      <c r="AP455">
        <v>1</v>
      </c>
      <c r="AQ455">
        <v>0</v>
      </c>
      <c r="AR455">
        <v>0</v>
      </c>
      <c r="AS455" t="s">
        <v>3</v>
      </c>
      <c r="AT455">
        <v>0.1</v>
      </c>
      <c r="AU455" t="s">
        <v>228</v>
      </c>
      <c r="AV455">
        <v>0</v>
      </c>
      <c r="AW455">
        <v>2</v>
      </c>
      <c r="AX455">
        <v>1473420143</v>
      </c>
      <c r="AY455">
        <v>1</v>
      </c>
      <c r="AZ455">
        <v>0</v>
      </c>
      <c r="BA455">
        <v>598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0</v>
      </c>
      <c r="BI455">
        <v>0</v>
      </c>
      <c r="BJ455">
        <v>0</v>
      </c>
      <c r="BK455">
        <v>0</v>
      </c>
      <c r="BL455">
        <v>0</v>
      </c>
      <c r="BM455">
        <v>0</v>
      </c>
      <c r="BN455">
        <v>0</v>
      </c>
      <c r="BO455">
        <v>0</v>
      </c>
      <c r="BP455">
        <v>0</v>
      </c>
      <c r="BQ455">
        <v>0</v>
      </c>
      <c r="BR455">
        <v>0</v>
      </c>
      <c r="BS455">
        <v>0</v>
      </c>
      <c r="BT455">
        <v>0</v>
      </c>
      <c r="BU455">
        <v>0</v>
      </c>
      <c r="BV455">
        <v>0</v>
      </c>
      <c r="BW455">
        <v>0</v>
      </c>
      <c r="CV455">
        <v>0</v>
      </c>
      <c r="CW455">
        <v>0</v>
      </c>
      <c r="CX455">
        <f>ROUND(Y455*Source!I278,9)</f>
        <v>0.4</v>
      </c>
      <c r="CY455">
        <f>AA455</f>
        <v>31.49</v>
      </c>
      <c r="CZ455">
        <f>AE455</f>
        <v>31.49</v>
      </c>
      <c r="DA455">
        <f>AI455</f>
        <v>1</v>
      </c>
      <c r="DB455">
        <f t="shared" si="189"/>
        <v>6.3</v>
      </c>
      <c r="DC455">
        <f t="shared" si="190"/>
        <v>0</v>
      </c>
      <c r="DD455" t="s">
        <v>3</v>
      </c>
      <c r="DE455" t="s">
        <v>3</v>
      </c>
      <c r="DF455">
        <f t="shared" si="184"/>
        <v>12.6</v>
      </c>
      <c r="DG455">
        <f t="shared" si="185"/>
        <v>0</v>
      </c>
      <c r="DH455">
        <f t="shared" si="186"/>
        <v>0</v>
      </c>
      <c r="DI455">
        <f t="shared" si="187"/>
        <v>0</v>
      </c>
      <c r="DJ455">
        <f>DF455</f>
        <v>12.6</v>
      </c>
      <c r="DK455">
        <v>0</v>
      </c>
      <c r="DL455" t="s">
        <v>3</v>
      </c>
      <c r="DM455">
        <v>0</v>
      </c>
      <c r="DN455" t="s">
        <v>3</v>
      </c>
      <c r="DO455">
        <v>0</v>
      </c>
    </row>
    <row r="456" spans="1:119" x14ac:dyDescent="0.2">
      <c r="A456">
        <f>ROW(Source!A278)</f>
        <v>278</v>
      </c>
      <c r="B456">
        <v>1473083510</v>
      </c>
      <c r="C456">
        <v>1473084885</v>
      </c>
      <c r="D456">
        <v>1441834628</v>
      </c>
      <c r="E456">
        <v>1</v>
      </c>
      <c r="F456">
        <v>1</v>
      </c>
      <c r="G456">
        <v>15514512</v>
      </c>
      <c r="H456">
        <v>3</v>
      </c>
      <c r="I456" t="s">
        <v>549</v>
      </c>
      <c r="J456" t="s">
        <v>554</v>
      </c>
      <c r="K456" t="s">
        <v>550</v>
      </c>
      <c r="L456">
        <v>1348</v>
      </c>
      <c r="N456">
        <v>1009</v>
      </c>
      <c r="O456" t="s">
        <v>485</v>
      </c>
      <c r="P456" t="s">
        <v>485</v>
      </c>
      <c r="Q456">
        <v>1000</v>
      </c>
      <c r="W456">
        <v>0</v>
      </c>
      <c r="X456">
        <v>779500846</v>
      </c>
      <c r="Y456">
        <f t="shared" si="188"/>
        <v>4.0000000000000003E-5</v>
      </c>
      <c r="AA456">
        <v>73951.73</v>
      </c>
      <c r="AB456">
        <v>0</v>
      </c>
      <c r="AC456">
        <v>0</v>
      </c>
      <c r="AD456">
        <v>0</v>
      </c>
      <c r="AE456">
        <v>73951.73</v>
      </c>
      <c r="AF456">
        <v>0</v>
      </c>
      <c r="AG456">
        <v>0</v>
      </c>
      <c r="AH456">
        <v>0</v>
      </c>
      <c r="AI456">
        <v>1</v>
      </c>
      <c r="AJ456">
        <v>1</v>
      </c>
      <c r="AK456">
        <v>1</v>
      </c>
      <c r="AL456">
        <v>1</v>
      </c>
      <c r="AM456">
        <v>-2</v>
      </c>
      <c r="AN456">
        <v>0</v>
      </c>
      <c r="AO456">
        <v>1</v>
      </c>
      <c r="AP456">
        <v>1</v>
      </c>
      <c r="AQ456">
        <v>0</v>
      </c>
      <c r="AR456">
        <v>0</v>
      </c>
      <c r="AS456" t="s">
        <v>3</v>
      </c>
      <c r="AT456">
        <v>2.0000000000000002E-5</v>
      </c>
      <c r="AU456" t="s">
        <v>228</v>
      </c>
      <c r="AV456">
        <v>0</v>
      </c>
      <c r="AW456">
        <v>2</v>
      </c>
      <c r="AX456">
        <v>1473420144</v>
      </c>
      <c r="AY456">
        <v>1</v>
      </c>
      <c r="AZ456">
        <v>0</v>
      </c>
      <c r="BA456">
        <v>599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0</v>
      </c>
      <c r="BI456">
        <v>0</v>
      </c>
      <c r="BJ456">
        <v>0</v>
      </c>
      <c r="BK456">
        <v>0</v>
      </c>
      <c r="BL456">
        <v>0</v>
      </c>
      <c r="BM456">
        <v>0</v>
      </c>
      <c r="BN456">
        <v>0</v>
      </c>
      <c r="BO456">
        <v>0</v>
      </c>
      <c r="BP456">
        <v>0</v>
      </c>
      <c r="BQ456">
        <v>0</v>
      </c>
      <c r="BR456">
        <v>0</v>
      </c>
      <c r="BS456">
        <v>0</v>
      </c>
      <c r="BT456">
        <v>0</v>
      </c>
      <c r="BU456">
        <v>0</v>
      </c>
      <c r="BV456">
        <v>0</v>
      </c>
      <c r="BW456">
        <v>0</v>
      </c>
      <c r="CV456">
        <v>0</v>
      </c>
      <c r="CW456">
        <v>0</v>
      </c>
      <c r="CX456">
        <f>ROUND(Y456*Source!I278,9)</f>
        <v>8.0000000000000007E-5</v>
      </c>
      <c r="CY456">
        <f>AA456</f>
        <v>73951.73</v>
      </c>
      <c r="CZ456">
        <f>AE456</f>
        <v>73951.73</v>
      </c>
      <c r="DA456">
        <f>AI456</f>
        <v>1</v>
      </c>
      <c r="DB456">
        <f t="shared" si="189"/>
        <v>2.96</v>
      </c>
      <c r="DC456">
        <f t="shared" si="190"/>
        <v>0</v>
      </c>
      <c r="DD456" t="s">
        <v>3</v>
      </c>
      <c r="DE456" t="s">
        <v>3</v>
      </c>
      <c r="DF456">
        <f t="shared" si="184"/>
        <v>5.92</v>
      </c>
      <c r="DG456">
        <f t="shared" si="185"/>
        <v>0</v>
      </c>
      <c r="DH456">
        <f t="shared" si="186"/>
        <v>0</v>
      </c>
      <c r="DI456">
        <f t="shared" si="187"/>
        <v>0</v>
      </c>
      <c r="DJ456">
        <f>DF456</f>
        <v>5.92</v>
      </c>
      <c r="DK456">
        <v>0</v>
      </c>
      <c r="DL456" t="s">
        <v>3</v>
      </c>
      <c r="DM456">
        <v>0</v>
      </c>
      <c r="DN456" t="s">
        <v>3</v>
      </c>
      <c r="DO456">
        <v>0</v>
      </c>
    </row>
    <row r="457" spans="1:119" x14ac:dyDescent="0.2">
      <c r="A457">
        <f>ROW(Source!A278)</f>
        <v>278</v>
      </c>
      <c r="B457">
        <v>1473083510</v>
      </c>
      <c r="C457">
        <v>1473084885</v>
      </c>
      <c r="D457">
        <v>1441834920</v>
      </c>
      <c r="E457">
        <v>1</v>
      </c>
      <c r="F457">
        <v>1</v>
      </c>
      <c r="G457">
        <v>15514512</v>
      </c>
      <c r="H457">
        <v>3</v>
      </c>
      <c r="I457" t="s">
        <v>551</v>
      </c>
      <c r="J457" t="s">
        <v>552</v>
      </c>
      <c r="K457" t="s">
        <v>553</v>
      </c>
      <c r="L457">
        <v>1346</v>
      </c>
      <c r="N457">
        <v>1009</v>
      </c>
      <c r="O457" t="s">
        <v>467</v>
      </c>
      <c r="P457" t="s">
        <v>467</v>
      </c>
      <c r="Q457">
        <v>1</v>
      </c>
      <c r="W457">
        <v>0</v>
      </c>
      <c r="X457">
        <v>707796009</v>
      </c>
      <c r="Y457">
        <f t="shared" si="188"/>
        <v>0.04</v>
      </c>
      <c r="AA457">
        <v>106.87</v>
      </c>
      <c r="AB457">
        <v>0</v>
      </c>
      <c r="AC457">
        <v>0</v>
      </c>
      <c r="AD457">
        <v>0</v>
      </c>
      <c r="AE457">
        <v>106.87</v>
      </c>
      <c r="AF457">
        <v>0</v>
      </c>
      <c r="AG457">
        <v>0</v>
      </c>
      <c r="AH457">
        <v>0</v>
      </c>
      <c r="AI457">
        <v>1</v>
      </c>
      <c r="AJ457">
        <v>1</v>
      </c>
      <c r="AK457">
        <v>1</v>
      </c>
      <c r="AL457">
        <v>1</v>
      </c>
      <c r="AM457">
        <v>-2</v>
      </c>
      <c r="AN457">
        <v>0</v>
      </c>
      <c r="AO457">
        <v>1</v>
      </c>
      <c r="AP457">
        <v>1</v>
      </c>
      <c r="AQ457">
        <v>0</v>
      </c>
      <c r="AR457">
        <v>0</v>
      </c>
      <c r="AS457" t="s">
        <v>3</v>
      </c>
      <c r="AT457">
        <v>0.02</v>
      </c>
      <c r="AU457" t="s">
        <v>228</v>
      </c>
      <c r="AV457">
        <v>0</v>
      </c>
      <c r="AW457">
        <v>2</v>
      </c>
      <c r="AX457">
        <v>1473420145</v>
      </c>
      <c r="AY457">
        <v>1</v>
      </c>
      <c r="AZ457">
        <v>0</v>
      </c>
      <c r="BA457">
        <v>600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0</v>
      </c>
      <c r="BI457">
        <v>0</v>
      </c>
      <c r="BJ457">
        <v>0</v>
      </c>
      <c r="BK457">
        <v>0</v>
      </c>
      <c r="BL457">
        <v>0</v>
      </c>
      <c r="BM457">
        <v>0</v>
      </c>
      <c r="BN457">
        <v>0</v>
      </c>
      <c r="BO457">
        <v>0</v>
      </c>
      <c r="BP457">
        <v>0</v>
      </c>
      <c r="BQ457">
        <v>0</v>
      </c>
      <c r="BR457">
        <v>0</v>
      </c>
      <c r="BS457">
        <v>0</v>
      </c>
      <c r="BT457">
        <v>0</v>
      </c>
      <c r="BU457">
        <v>0</v>
      </c>
      <c r="BV457">
        <v>0</v>
      </c>
      <c r="BW457">
        <v>0</v>
      </c>
      <c r="CV457">
        <v>0</v>
      </c>
      <c r="CW457">
        <v>0</v>
      </c>
      <c r="CX457">
        <f>ROUND(Y457*Source!I278,9)</f>
        <v>0.08</v>
      </c>
      <c r="CY457">
        <f>AA457</f>
        <v>106.87</v>
      </c>
      <c r="CZ457">
        <f>AE457</f>
        <v>106.87</v>
      </c>
      <c r="DA457">
        <f>AI457</f>
        <v>1</v>
      </c>
      <c r="DB457">
        <f t="shared" si="189"/>
        <v>4.28</v>
      </c>
      <c r="DC457">
        <f t="shared" si="190"/>
        <v>0</v>
      </c>
      <c r="DD457" t="s">
        <v>3</v>
      </c>
      <c r="DE457" t="s">
        <v>3</v>
      </c>
      <c r="DF457">
        <f t="shared" si="184"/>
        <v>8.5500000000000007</v>
      </c>
      <c r="DG457">
        <f t="shared" si="185"/>
        <v>0</v>
      </c>
      <c r="DH457">
        <f t="shared" si="186"/>
        <v>0</v>
      </c>
      <c r="DI457">
        <f t="shared" si="187"/>
        <v>0</v>
      </c>
      <c r="DJ457">
        <f>DF457</f>
        <v>8.5500000000000007</v>
      </c>
      <c r="DK457">
        <v>0</v>
      </c>
      <c r="DL457" t="s">
        <v>3</v>
      </c>
      <c r="DM457">
        <v>0</v>
      </c>
      <c r="DN457" t="s">
        <v>3</v>
      </c>
      <c r="DO457">
        <v>0</v>
      </c>
    </row>
    <row r="458" spans="1:119" x14ac:dyDescent="0.2">
      <c r="A458">
        <f>ROW(Source!A281)</f>
        <v>281</v>
      </c>
      <c r="B458">
        <v>1473083510</v>
      </c>
      <c r="C458">
        <v>1473084904</v>
      </c>
      <c r="D458">
        <v>1441819193</v>
      </c>
      <c r="E458">
        <v>15514512</v>
      </c>
      <c r="F458">
        <v>1</v>
      </c>
      <c r="G458">
        <v>15514512</v>
      </c>
      <c r="H458">
        <v>1</v>
      </c>
      <c r="I458" t="s">
        <v>457</v>
      </c>
      <c r="J458" t="s">
        <v>3</v>
      </c>
      <c r="K458" t="s">
        <v>458</v>
      </c>
      <c r="L458">
        <v>1191</v>
      </c>
      <c r="N458">
        <v>1013</v>
      </c>
      <c r="O458" t="s">
        <v>459</v>
      </c>
      <c r="P458" t="s">
        <v>459</v>
      </c>
      <c r="Q458">
        <v>1</v>
      </c>
      <c r="W458">
        <v>0</v>
      </c>
      <c r="X458">
        <v>476480486</v>
      </c>
      <c r="Y458">
        <f t="shared" ref="Y458:Y467" si="191">AT458</f>
        <v>0.18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1</v>
      </c>
      <c r="AJ458">
        <v>1</v>
      </c>
      <c r="AK458">
        <v>1</v>
      </c>
      <c r="AL458">
        <v>1</v>
      </c>
      <c r="AM458">
        <v>-2</v>
      </c>
      <c r="AN458">
        <v>0</v>
      </c>
      <c r="AO458">
        <v>1</v>
      </c>
      <c r="AP458">
        <v>1</v>
      </c>
      <c r="AQ458">
        <v>0</v>
      </c>
      <c r="AR458">
        <v>0</v>
      </c>
      <c r="AS458" t="s">
        <v>3</v>
      </c>
      <c r="AT458">
        <v>0.18</v>
      </c>
      <c r="AU458" t="s">
        <v>3</v>
      </c>
      <c r="AV458">
        <v>1</v>
      </c>
      <c r="AW458">
        <v>2</v>
      </c>
      <c r="AX458">
        <v>1473420213</v>
      </c>
      <c r="AY458">
        <v>1</v>
      </c>
      <c r="AZ458">
        <v>0</v>
      </c>
      <c r="BA458">
        <v>605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0</v>
      </c>
      <c r="BI458">
        <v>0</v>
      </c>
      <c r="BJ458">
        <v>0</v>
      </c>
      <c r="BK458">
        <v>0</v>
      </c>
      <c r="BL458">
        <v>0</v>
      </c>
      <c r="BM458">
        <v>0</v>
      </c>
      <c r="BN458">
        <v>0</v>
      </c>
      <c r="BO458">
        <v>0</v>
      </c>
      <c r="BP458">
        <v>0</v>
      </c>
      <c r="BQ458">
        <v>0</v>
      </c>
      <c r="BR458">
        <v>0</v>
      </c>
      <c r="BS458">
        <v>0</v>
      </c>
      <c r="BT458">
        <v>0</v>
      </c>
      <c r="BU458">
        <v>0</v>
      </c>
      <c r="BV458">
        <v>0</v>
      </c>
      <c r="BW458">
        <v>0</v>
      </c>
      <c r="CU458">
        <f>ROUND(AT458*Source!I281*AH458*AL458,2)</f>
        <v>0</v>
      </c>
      <c r="CV458">
        <f>ROUND(Y458*Source!I281,9)</f>
        <v>4.8600000000000003</v>
      </c>
      <c r="CW458">
        <v>0</v>
      </c>
      <c r="CX458">
        <f>ROUND(Y458*Source!I281,9)</f>
        <v>4.8600000000000003</v>
      </c>
      <c r="CY458">
        <f>AD458</f>
        <v>0</v>
      </c>
      <c r="CZ458">
        <f>AH458</f>
        <v>0</v>
      </c>
      <c r="DA458">
        <f>AL458</f>
        <v>1</v>
      </c>
      <c r="DB458">
        <f t="shared" ref="DB458:DB467" si="192">ROUND(ROUND(AT458*CZ458,2),6)</f>
        <v>0</v>
      </c>
      <c r="DC458">
        <f t="shared" ref="DC458:DC467" si="193">ROUND(ROUND(AT458*AG458,2),6)</f>
        <v>0</v>
      </c>
      <c r="DD458" t="s">
        <v>3</v>
      </c>
      <c r="DE458" t="s">
        <v>3</v>
      </c>
      <c r="DF458">
        <f t="shared" si="184"/>
        <v>0</v>
      </c>
      <c r="DG458">
        <f t="shared" si="185"/>
        <v>0</v>
      </c>
      <c r="DH458">
        <f t="shared" si="186"/>
        <v>0</v>
      </c>
      <c r="DI458">
        <f t="shared" si="187"/>
        <v>0</v>
      </c>
      <c r="DJ458">
        <f>DI458</f>
        <v>0</v>
      </c>
      <c r="DK458">
        <v>0</v>
      </c>
      <c r="DL458" t="s">
        <v>3</v>
      </c>
      <c r="DM458">
        <v>0</v>
      </c>
      <c r="DN458" t="s">
        <v>3</v>
      </c>
      <c r="DO458">
        <v>0</v>
      </c>
    </row>
    <row r="459" spans="1:119" x14ac:dyDescent="0.2">
      <c r="A459">
        <f>ROW(Source!A281)</f>
        <v>281</v>
      </c>
      <c r="B459">
        <v>1473083510</v>
      </c>
      <c r="C459">
        <v>1473084904</v>
      </c>
      <c r="D459">
        <v>1441836235</v>
      </c>
      <c r="E459">
        <v>1</v>
      </c>
      <c r="F459">
        <v>1</v>
      </c>
      <c r="G459">
        <v>15514512</v>
      </c>
      <c r="H459">
        <v>3</v>
      </c>
      <c r="I459" t="s">
        <v>464</v>
      </c>
      <c r="J459" t="s">
        <v>465</v>
      </c>
      <c r="K459" t="s">
        <v>466</v>
      </c>
      <c r="L459">
        <v>1346</v>
      </c>
      <c r="N459">
        <v>1009</v>
      </c>
      <c r="O459" t="s">
        <v>467</v>
      </c>
      <c r="P459" t="s">
        <v>467</v>
      </c>
      <c r="Q459">
        <v>1</v>
      </c>
      <c r="W459">
        <v>0</v>
      </c>
      <c r="X459">
        <v>-1595335418</v>
      </c>
      <c r="Y459">
        <f t="shared" si="191"/>
        <v>0.04</v>
      </c>
      <c r="AA459">
        <v>31.49</v>
      </c>
      <c r="AB459">
        <v>0</v>
      </c>
      <c r="AC459">
        <v>0</v>
      </c>
      <c r="AD459">
        <v>0</v>
      </c>
      <c r="AE459">
        <v>31.49</v>
      </c>
      <c r="AF459">
        <v>0</v>
      </c>
      <c r="AG459">
        <v>0</v>
      </c>
      <c r="AH459">
        <v>0</v>
      </c>
      <c r="AI459">
        <v>1</v>
      </c>
      <c r="AJ459">
        <v>1</v>
      </c>
      <c r="AK459">
        <v>1</v>
      </c>
      <c r="AL459">
        <v>1</v>
      </c>
      <c r="AM459">
        <v>-2</v>
      </c>
      <c r="AN459">
        <v>0</v>
      </c>
      <c r="AO459">
        <v>1</v>
      </c>
      <c r="AP459">
        <v>1</v>
      </c>
      <c r="AQ459">
        <v>0</v>
      </c>
      <c r="AR459">
        <v>0</v>
      </c>
      <c r="AS459" t="s">
        <v>3</v>
      </c>
      <c r="AT459">
        <v>0.04</v>
      </c>
      <c r="AU459" t="s">
        <v>3</v>
      </c>
      <c r="AV459">
        <v>0</v>
      </c>
      <c r="AW459">
        <v>2</v>
      </c>
      <c r="AX459">
        <v>1473420214</v>
      </c>
      <c r="AY459">
        <v>1</v>
      </c>
      <c r="AZ459">
        <v>0</v>
      </c>
      <c r="BA459">
        <v>606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0</v>
      </c>
      <c r="BI459">
        <v>0</v>
      </c>
      <c r="BJ459">
        <v>0</v>
      </c>
      <c r="BK459">
        <v>0</v>
      </c>
      <c r="BL459">
        <v>0</v>
      </c>
      <c r="BM459">
        <v>0</v>
      </c>
      <c r="BN459">
        <v>0</v>
      </c>
      <c r="BO459">
        <v>0</v>
      </c>
      <c r="BP459">
        <v>0</v>
      </c>
      <c r="BQ459">
        <v>0</v>
      </c>
      <c r="BR459">
        <v>0</v>
      </c>
      <c r="BS459">
        <v>0</v>
      </c>
      <c r="BT459">
        <v>0</v>
      </c>
      <c r="BU459">
        <v>0</v>
      </c>
      <c r="BV459">
        <v>0</v>
      </c>
      <c r="BW459">
        <v>0</v>
      </c>
      <c r="CV459">
        <v>0</v>
      </c>
      <c r="CW459">
        <v>0</v>
      </c>
      <c r="CX459">
        <f>ROUND(Y459*Source!I281,9)</f>
        <v>1.08</v>
      </c>
      <c r="CY459">
        <f>AA459</f>
        <v>31.49</v>
      </c>
      <c r="CZ459">
        <f>AE459</f>
        <v>31.49</v>
      </c>
      <c r="DA459">
        <f>AI459</f>
        <v>1</v>
      </c>
      <c r="DB459">
        <f t="shared" si="192"/>
        <v>1.26</v>
      </c>
      <c r="DC459">
        <f t="shared" si="193"/>
        <v>0</v>
      </c>
      <c r="DD459" t="s">
        <v>3</v>
      </c>
      <c r="DE459" t="s">
        <v>3</v>
      </c>
      <c r="DF459">
        <f t="shared" si="184"/>
        <v>34.01</v>
      </c>
      <c r="DG459">
        <f t="shared" si="185"/>
        <v>0</v>
      </c>
      <c r="DH459">
        <f t="shared" si="186"/>
        <v>0</v>
      </c>
      <c r="DI459">
        <f t="shared" si="187"/>
        <v>0</v>
      </c>
      <c r="DJ459">
        <f>DF459</f>
        <v>34.01</v>
      </c>
      <c r="DK459">
        <v>0</v>
      </c>
      <c r="DL459" t="s">
        <v>3</v>
      </c>
      <c r="DM459">
        <v>0</v>
      </c>
      <c r="DN459" t="s">
        <v>3</v>
      </c>
      <c r="DO459">
        <v>0</v>
      </c>
    </row>
    <row r="460" spans="1:119" x14ac:dyDescent="0.2">
      <c r="A460">
        <f>ROW(Source!A282)</f>
        <v>282</v>
      </c>
      <c r="B460">
        <v>1473083510</v>
      </c>
      <c r="C460">
        <v>1473084909</v>
      </c>
      <c r="D460">
        <v>1441819193</v>
      </c>
      <c r="E460">
        <v>15514512</v>
      </c>
      <c r="F460">
        <v>1</v>
      </c>
      <c r="G460">
        <v>15514512</v>
      </c>
      <c r="H460">
        <v>1</v>
      </c>
      <c r="I460" t="s">
        <v>457</v>
      </c>
      <c r="J460" t="s">
        <v>3</v>
      </c>
      <c r="K460" t="s">
        <v>458</v>
      </c>
      <c r="L460">
        <v>1191</v>
      </c>
      <c r="N460">
        <v>1013</v>
      </c>
      <c r="O460" t="s">
        <v>459</v>
      </c>
      <c r="P460" t="s">
        <v>459</v>
      </c>
      <c r="Q460">
        <v>1</v>
      </c>
      <c r="W460">
        <v>0</v>
      </c>
      <c r="X460">
        <v>476480486</v>
      </c>
      <c r="Y460">
        <f t="shared" si="191"/>
        <v>0.3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1</v>
      </c>
      <c r="AJ460">
        <v>1</v>
      </c>
      <c r="AK460">
        <v>1</v>
      </c>
      <c r="AL460">
        <v>1</v>
      </c>
      <c r="AM460">
        <v>-2</v>
      </c>
      <c r="AN460">
        <v>0</v>
      </c>
      <c r="AO460">
        <v>1</v>
      </c>
      <c r="AP460">
        <v>1</v>
      </c>
      <c r="AQ460">
        <v>0</v>
      </c>
      <c r="AR460">
        <v>0</v>
      </c>
      <c r="AS460" t="s">
        <v>3</v>
      </c>
      <c r="AT460">
        <v>0.3</v>
      </c>
      <c r="AU460" t="s">
        <v>3</v>
      </c>
      <c r="AV460">
        <v>1</v>
      </c>
      <c r="AW460">
        <v>2</v>
      </c>
      <c r="AX460">
        <v>1473420287</v>
      </c>
      <c r="AY460">
        <v>1</v>
      </c>
      <c r="AZ460">
        <v>0</v>
      </c>
      <c r="BA460">
        <v>607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0</v>
      </c>
      <c r="BI460">
        <v>0</v>
      </c>
      <c r="BJ460">
        <v>0</v>
      </c>
      <c r="BK460">
        <v>0</v>
      </c>
      <c r="BL460">
        <v>0</v>
      </c>
      <c r="BM460">
        <v>0</v>
      </c>
      <c r="BN460">
        <v>0</v>
      </c>
      <c r="BO460">
        <v>0</v>
      </c>
      <c r="BP460">
        <v>0</v>
      </c>
      <c r="BQ460">
        <v>0</v>
      </c>
      <c r="BR460">
        <v>0</v>
      </c>
      <c r="BS460">
        <v>0</v>
      </c>
      <c r="BT460">
        <v>0</v>
      </c>
      <c r="BU460">
        <v>0</v>
      </c>
      <c r="BV460">
        <v>0</v>
      </c>
      <c r="BW460">
        <v>0</v>
      </c>
      <c r="CU460">
        <f>ROUND(AT460*Source!I282*AH460*AL460,2)</f>
        <v>0</v>
      </c>
      <c r="CV460">
        <f>ROUND(Y460*Source!I282,9)</f>
        <v>4.5</v>
      </c>
      <c r="CW460">
        <v>0</v>
      </c>
      <c r="CX460">
        <f>ROUND(Y460*Source!I282,9)</f>
        <v>4.5</v>
      </c>
      <c r="CY460">
        <f>AD460</f>
        <v>0</v>
      </c>
      <c r="CZ460">
        <f>AH460</f>
        <v>0</v>
      </c>
      <c r="DA460">
        <f>AL460</f>
        <v>1</v>
      </c>
      <c r="DB460">
        <f t="shared" si="192"/>
        <v>0</v>
      </c>
      <c r="DC460">
        <f t="shared" si="193"/>
        <v>0</v>
      </c>
      <c r="DD460" t="s">
        <v>3</v>
      </c>
      <c r="DE460" t="s">
        <v>3</v>
      </c>
      <c r="DF460">
        <f t="shared" si="184"/>
        <v>0</v>
      </c>
      <c r="DG460">
        <f t="shared" si="185"/>
        <v>0</v>
      </c>
      <c r="DH460">
        <f t="shared" si="186"/>
        <v>0</v>
      </c>
      <c r="DI460">
        <f t="shared" si="187"/>
        <v>0</v>
      </c>
      <c r="DJ460">
        <f>DI460</f>
        <v>0</v>
      </c>
      <c r="DK460">
        <v>0</v>
      </c>
      <c r="DL460" t="s">
        <v>3</v>
      </c>
      <c r="DM460">
        <v>0</v>
      </c>
      <c r="DN460" t="s">
        <v>3</v>
      </c>
      <c r="DO460">
        <v>0</v>
      </c>
    </row>
    <row r="461" spans="1:119" x14ac:dyDescent="0.2">
      <c r="A461">
        <f>ROW(Source!A282)</f>
        <v>282</v>
      </c>
      <c r="B461">
        <v>1473083510</v>
      </c>
      <c r="C461">
        <v>1473084909</v>
      </c>
      <c r="D461">
        <v>1441836235</v>
      </c>
      <c r="E461">
        <v>1</v>
      </c>
      <c r="F461">
        <v>1</v>
      </c>
      <c r="G461">
        <v>15514512</v>
      </c>
      <c r="H461">
        <v>3</v>
      </c>
      <c r="I461" t="s">
        <v>464</v>
      </c>
      <c r="J461" t="s">
        <v>465</v>
      </c>
      <c r="K461" t="s">
        <v>466</v>
      </c>
      <c r="L461">
        <v>1346</v>
      </c>
      <c r="N461">
        <v>1009</v>
      </c>
      <c r="O461" t="s">
        <v>467</v>
      </c>
      <c r="P461" t="s">
        <v>467</v>
      </c>
      <c r="Q461">
        <v>1</v>
      </c>
      <c r="W461">
        <v>0</v>
      </c>
      <c r="X461">
        <v>-1595335418</v>
      </c>
      <c r="Y461">
        <f t="shared" si="191"/>
        <v>0.02</v>
      </c>
      <c r="AA461">
        <v>31.49</v>
      </c>
      <c r="AB461">
        <v>0</v>
      </c>
      <c r="AC461">
        <v>0</v>
      </c>
      <c r="AD461">
        <v>0</v>
      </c>
      <c r="AE461">
        <v>31.49</v>
      </c>
      <c r="AF461">
        <v>0</v>
      </c>
      <c r="AG461">
        <v>0</v>
      </c>
      <c r="AH461">
        <v>0</v>
      </c>
      <c r="AI461">
        <v>1</v>
      </c>
      <c r="AJ461">
        <v>1</v>
      </c>
      <c r="AK461">
        <v>1</v>
      </c>
      <c r="AL461">
        <v>1</v>
      </c>
      <c r="AM461">
        <v>-2</v>
      </c>
      <c r="AN461">
        <v>0</v>
      </c>
      <c r="AO461">
        <v>1</v>
      </c>
      <c r="AP461">
        <v>1</v>
      </c>
      <c r="AQ461">
        <v>0</v>
      </c>
      <c r="AR461">
        <v>0</v>
      </c>
      <c r="AS461" t="s">
        <v>3</v>
      </c>
      <c r="AT461">
        <v>0.02</v>
      </c>
      <c r="AU461" t="s">
        <v>3</v>
      </c>
      <c r="AV461">
        <v>0</v>
      </c>
      <c r="AW461">
        <v>2</v>
      </c>
      <c r="AX461">
        <v>1473420288</v>
      </c>
      <c r="AY461">
        <v>1</v>
      </c>
      <c r="AZ461">
        <v>0</v>
      </c>
      <c r="BA461">
        <v>608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0</v>
      </c>
      <c r="BI461">
        <v>0</v>
      </c>
      <c r="BJ461">
        <v>0</v>
      </c>
      <c r="BK461">
        <v>0</v>
      </c>
      <c r="BL461">
        <v>0</v>
      </c>
      <c r="BM461">
        <v>0</v>
      </c>
      <c r="BN461">
        <v>0</v>
      </c>
      <c r="BO461">
        <v>0</v>
      </c>
      <c r="BP461">
        <v>0</v>
      </c>
      <c r="BQ461">
        <v>0</v>
      </c>
      <c r="BR461">
        <v>0</v>
      </c>
      <c r="BS461">
        <v>0</v>
      </c>
      <c r="BT461">
        <v>0</v>
      </c>
      <c r="BU461">
        <v>0</v>
      </c>
      <c r="BV461">
        <v>0</v>
      </c>
      <c r="BW461">
        <v>0</v>
      </c>
      <c r="CV461">
        <v>0</v>
      </c>
      <c r="CW461">
        <v>0</v>
      </c>
      <c r="CX461">
        <f>ROUND(Y461*Source!I282,9)</f>
        <v>0.3</v>
      </c>
      <c r="CY461">
        <f>AA461</f>
        <v>31.49</v>
      </c>
      <c r="CZ461">
        <f>AE461</f>
        <v>31.49</v>
      </c>
      <c r="DA461">
        <f>AI461</f>
        <v>1</v>
      </c>
      <c r="DB461">
        <f t="shared" si="192"/>
        <v>0.63</v>
      </c>
      <c r="DC461">
        <f t="shared" si="193"/>
        <v>0</v>
      </c>
      <c r="DD461" t="s">
        <v>3</v>
      </c>
      <c r="DE461" t="s">
        <v>3</v>
      </c>
      <c r="DF461">
        <f t="shared" si="184"/>
        <v>9.4499999999999993</v>
      </c>
      <c r="DG461">
        <f t="shared" si="185"/>
        <v>0</v>
      </c>
      <c r="DH461">
        <f t="shared" si="186"/>
        <v>0</v>
      </c>
      <c r="DI461">
        <f t="shared" si="187"/>
        <v>0</v>
      </c>
      <c r="DJ461">
        <f>DF461</f>
        <v>9.4499999999999993</v>
      </c>
      <c r="DK461">
        <v>0</v>
      </c>
      <c r="DL461" t="s">
        <v>3</v>
      </c>
      <c r="DM461">
        <v>0</v>
      </c>
      <c r="DN461" t="s">
        <v>3</v>
      </c>
      <c r="DO461">
        <v>0</v>
      </c>
    </row>
    <row r="462" spans="1:119" x14ac:dyDescent="0.2">
      <c r="A462">
        <f>ROW(Source!A283)</f>
        <v>283</v>
      </c>
      <c r="B462">
        <v>1473083510</v>
      </c>
      <c r="C462">
        <v>1473084914</v>
      </c>
      <c r="D462">
        <v>1441819193</v>
      </c>
      <c r="E462">
        <v>15514512</v>
      </c>
      <c r="F462">
        <v>1</v>
      </c>
      <c r="G462">
        <v>15514512</v>
      </c>
      <c r="H462">
        <v>1</v>
      </c>
      <c r="I462" t="s">
        <v>457</v>
      </c>
      <c r="J462" t="s">
        <v>3</v>
      </c>
      <c r="K462" t="s">
        <v>458</v>
      </c>
      <c r="L462">
        <v>1191</v>
      </c>
      <c r="N462">
        <v>1013</v>
      </c>
      <c r="O462" t="s">
        <v>459</v>
      </c>
      <c r="P462" t="s">
        <v>459</v>
      </c>
      <c r="Q462">
        <v>1</v>
      </c>
      <c r="W462">
        <v>0</v>
      </c>
      <c r="X462">
        <v>476480486</v>
      </c>
      <c r="Y462">
        <f t="shared" si="191"/>
        <v>0.18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1</v>
      </c>
      <c r="AJ462">
        <v>1</v>
      </c>
      <c r="AK462">
        <v>1</v>
      </c>
      <c r="AL462">
        <v>1</v>
      </c>
      <c r="AM462">
        <v>-2</v>
      </c>
      <c r="AN462">
        <v>0</v>
      </c>
      <c r="AO462">
        <v>1</v>
      </c>
      <c r="AP462">
        <v>1</v>
      </c>
      <c r="AQ462">
        <v>0</v>
      </c>
      <c r="AR462">
        <v>0</v>
      </c>
      <c r="AS462" t="s">
        <v>3</v>
      </c>
      <c r="AT462">
        <v>0.18</v>
      </c>
      <c r="AU462" t="s">
        <v>3</v>
      </c>
      <c r="AV462">
        <v>1</v>
      </c>
      <c r="AW462">
        <v>2</v>
      </c>
      <c r="AX462">
        <v>1473420389</v>
      </c>
      <c r="AY462">
        <v>1</v>
      </c>
      <c r="AZ462">
        <v>0</v>
      </c>
      <c r="BA462">
        <v>609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0</v>
      </c>
      <c r="BI462">
        <v>0</v>
      </c>
      <c r="BJ462">
        <v>0</v>
      </c>
      <c r="BK462">
        <v>0</v>
      </c>
      <c r="BL462">
        <v>0</v>
      </c>
      <c r="BM462">
        <v>0</v>
      </c>
      <c r="BN462">
        <v>0</v>
      </c>
      <c r="BO462">
        <v>0</v>
      </c>
      <c r="BP462">
        <v>0</v>
      </c>
      <c r="BQ462">
        <v>0</v>
      </c>
      <c r="BR462">
        <v>0</v>
      </c>
      <c r="BS462">
        <v>0</v>
      </c>
      <c r="BT462">
        <v>0</v>
      </c>
      <c r="BU462">
        <v>0</v>
      </c>
      <c r="BV462">
        <v>0</v>
      </c>
      <c r="BW462">
        <v>0</v>
      </c>
      <c r="CU462">
        <f>ROUND(AT462*Source!I283*AH462*AL462,2)</f>
        <v>0</v>
      </c>
      <c r="CV462">
        <f>ROUND(Y462*Source!I283,9)</f>
        <v>2.16</v>
      </c>
      <c r="CW462">
        <v>0</v>
      </c>
      <c r="CX462">
        <f>ROUND(Y462*Source!I283,9)</f>
        <v>2.16</v>
      </c>
      <c r="CY462">
        <f>AD462</f>
        <v>0</v>
      </c>
      <c r="CZ462">
        <f>AH462</f>
        <v>0</v>
      </c>
      <c r="DA462">
        <f>AL462</f>
        <v>1</v>
      </c>
      <c r="DB462">
        <f t="shared" si="192"/>
        <v>0</v>
      </c>
      <c r="DC462">
        <f t="shared" si="193"/>
        <v>0</v>
      </c>
      <c r="DD462" t="s">
        <v>3</v>
      </c>
      <c r="DE462" t="s">
        <v>3</v>
      </c>
      <c r="DF462">
        <f t="shared" si="184"/>
        <v>0</v>
      </c>
      <c r="DG462">
        <f t="shared" si="185"/>
        <v>0</v>
      </c>
      <c r="DH462">
        <f t="shared" si="186"/>
        <v>0</v>
      </c>
      <c r="DI462">
        <f t="shared" si="187"/>
        <v>0</v>
      </c>
      <c r="DJ462">
        <f>DI462</f>
        <v>0</v>
      </c>
      <c r="DK462">
        <v>0</v>
      </c>
      <c r="DL462" t="s">
        <v>3</v>
      </c>
      <c r="DM462">
        <v>0</v>
      </c>
      <c r="DN462" t="s">
        <v>3</v>
      </c>
      <c r="DO462">
        <v>0</v>
      </c>
    </row>
    <row r="463" spans="1:119" x14ac:dyDescent="0.2">
      <c r="A463">
        <f>ROW(Source!A283)</f>
        <v>283</v>
      </c>
      <c r="B463">
        <v>1473083510</v>
      </c>
      <c r="C463">
        <v>1473084914</v>
      </c>
      <c r="D463">
        <v>1441836235</v>
      </c>
      <c r="E463">
        <v>1</v>
      </c>
      <c r="F463">
        <v>1</v>
      </c>
      <c r="G463">
        <v>15514512</v>
      </c>
      <c r="H463">
        <v>3</v>
      </c>
      <c r="I463" t="s">
        <v>464</v>
      </c>
      <c r="J463" t="s">
        <v>465</v>
      </c>
      <c r="K463" t="s">
        <v>466</v>
      </c>
      <c r="L463">
        <v>1346</v>
      </c>
      <c r="N463">
        <v>1009</v>
      </c>
      <c r="O463" t="s">
        <v>467</v>
      </c>
      <c r="P463" t="s">
        <v>467</v>
      </c>
      <c r="Q463">
        <v>1</v>
      </c>
      <c r="W463">
        <v>0</v>
      </c>
      <c r="X463">
        <v>-1595335418</v>
      </c>
      <c r="Y463">
        <f t="shared" si="191"/>
        <v>0.03</v>
      </c>
      <c r="AA463">
        <v>31.49</v>
      </c>
      <c r="AB463">
        <v>0</v>
      </c>
      <c r="AC463">
        <v>0</v>
      </c>
      <c r="AD463">
        <v>0</v>
      </c>
      <c r="AE463">
        <v>31.49</v>
      </c>
      <c r="AF463">
        <v>0</v>
      </c>
      <c r="AG463">
        <v>0</v>
      </c>
      <c r="AH463">
        <v>0</v>
      </c>
      <c r="AI463">
        <v>1</v>
      </c>
      <c r="AJ463">
        <v>1</v>
      </c>
      <c r="AK463">
        <v>1</v>
      </c>
      <c r="AL463">
        <v>1</v>
      </c>
      <c r="AM463">
        <v>-2</v>
      </c>
      <c r="AN463">
        <v>0</v>
      </c>
      <c r="AO463">
        <v>1</v>
      </c>
      <c r="AP463">
        <v>1</v>
      </c>
      <c r="AQ463">
        <v>0</v>
      </c>
      <c r="AR463">
        <v>0</v>
      </c>
      <c r="AS463" t="s">
        <v>3</v>
      </c>
      <c r="AT463">
        <v>0.03</v>
      </c>
      <c r="AU463" t="s">
        <v>3</v>
      </c>
      <c r="AV463">
        <v>0</v>
      </c>
      <c r="AW463">
        <v>2</v>
      </c>
      <c r="AX463">
        <v>1473420390</v>
      </c>
      <c r="AY463">
        <v>1</v>
      </c>
      <c r="AZ463">
        <v>0</v>
      </c>
      <c r="BA463">
        <v>610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0</v>
      </c>
      <c r="BI463">
        <v>0</v>
      </c>
      <c r="BJ463">
        <v>0</v>
      </c>
      <c r="BK463">
        <v>0</v>
      </c>
      <c r="BL463">
        <v>0</v>
      </c>
      <c r="BM463">
        <v>0</v>
      </c>
      <c r="BN463">
        <v>0</v>
      </c>
      <c r="BO463">
        <v>0</v>
      </c>
      <c r="BP463">
        <v>0</v>
      </c>
      <c r="BQ463">
        <v>0</v>
      </c>
      <c r="BR463">
        <v>0</v>
      </c>
      <c r="BS463">
        <v>0</v>
      </c>
      <c r="BT463">
        <v>0</v>
      </c>
      <c r="BU463">
        <v>0</v>
      </c>
      <c r="BV463">
        <v>0</v>
      </c>
      <c r="BW463">
        <v>0</v>
      </c>
      <c r="CV463">
        <v>0</v>
      </c>
      <c r="CW463">
        <v>0</v>
      </c>
      <c r="CX463">
        <f>ROUND(Y463*Source!I283,9)</f>
        <v>0.36</v>
      </c>
      <c r="CY463">
        <f>AA463</f>
        <v>31.49</v>
      </c>
      <c r="CZ463">
        <f>AE463</f>
        <v>31.49</v>
      </c>
      <c r="DA463">
        <f>AI463</f>
        <v>1</v>
      </c>
      <c r="DB463">
        <f t="shared" si="192"/>
        <v>0.94</v>
      </c>
      <c r="DC463">
        <f t="shared" si="193"/>
        <v>0</v>
      </c>
      <c r="DD463" t="s">
        <v>3</v>
      </c>
      <c r="DE463" t="s">
        <v>3</v>
      </c>
      <c r="DF463">
        <f t="shared" si="184"/>
        <v>11.34</v>
      </c>
      <c r="DG463">
        <f t="shared" si="185"/>
        <v>0</v>
      </c>
      <c r="DH463">
        <f t="shared" si="186"/>
        <v>0</v>
      </c>
      <c r="DI463">
        <f t="shared" si="187"/>
        <v>0</v>
      </c>
      <c r="DJ463">
        <f>DF463</f>
        <v>11.34</v>
      </c>
      <c r="DK463">
        <v>0</v>
      </c>
      <c r="DL463" t="s">
        <v>3</v>
      </c>
      <c r="DM463">
        <v>0</v>
      </c>
      <c r="DN463" t="s">
        <v>3</v>
      </c>
      <c r="DO463">
        <v>0</v>
      </c>
    </row>
    <row r="464" spans="1:119" x14ac:dyDescent="0.2">
      <c r="A464">
        <f>ROW(Source!A288)</f>
        <v>288</v>
      </c>
      <c r="B464">
        <v>1473083510</v>
      </c>
      <c r="C464">
        <v>1473084928</v>
      </c>
      <c r="D464">
        <v>1441819193</v>
      </c>
      <c r="E464">
        <v>15514512</v>
      </c>
      <c r="F464">
        <v>1</v>
      </c>
      <c r="G464">
        <v>15514512</v>
      </c>
      <c r="H464">
        <v>1</v>
      </c>
      <c r="I464" t="s">
        <v>457</v>
      </c>
      <c r="J464" t="s">
        <v>3</v>
      </c>
      <c r="K464" t="s">
        <v>458</v>
      </c>
      <c r="L464">
        <v>1191</v>
      </c>
      <c r="N464">
        <v>1013</v>
      </c>
      <c r="O464" t="s">
        <v>459</v>
      </c>
      <c r="P464" t="s">
        <v>459</v>
      </c>
      <c r="Q464">
        <v>1</v>
      </c>
      <c r="W464">
        <v>0</v>
      </c>
      <c r="X464">
        <v>476480486</v>
      </c>
      <c r="Y464">
        <f t="shared" si="191"/>
        <v>0.96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1</v>
      </c>
      <c r="AJ464">
        <v>1</v>
      </c>
      <c r="AK464">
        <v>1</v>
      </c>
      <c r="AL464">
        <v>1</v>
      </c>
      <c r="AM464">
        <v>-2</v>
      </c>
      <c r="AN464">
        <v>0</v>
      </c>
      <c r="AO464">
        <v>1</v>
      </c>
      <c r="AP464">
        <v>1</v>
      </c>
      <c r="AQ464">
        <v>0</v>
      </c>
      <c r="AR464">
        <v>0</v>
      </c>
      <c r="AS464" t="s">
        <v>3</v>
      </c>
      <c r="AT464">
        <v>0.96</v>
      </c>
      <c r="AU464" t="s">
        <v>3</v>
      </c>
      <c r="AV464">
        <v>1</v>
      </c>
      <c r="AW464">
        <v>2</v>
      </c>
      <c r="AX464">
        <v>1473420717</v>
      </c>
      <c r="AY464">
        <v>1</v>
      </c>
      <c r="AZ464">
        <v>0</v>
      </c>
      <c r="BA464">
        <v>616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0</v>
      </c>
      <c r="BI464">
        <v>0</v>
      </c>
      <c r="BJ464">
        <v>0</v>
      </c>
      <c r="BK464">
        <v>0</v>
      </c>
      <c r="BL464">
        <v>0</v>
      </c>
      <c r="BM464">
        <v>0</v>
      </c>
      <c r="BN464">
        <v>0</v>
      </c>
      <c r="BO464">
        <v>0</v>
      </c>
      <c r="BP464">
        <v>0</v>
      </c>
      <c r="BQ464">
        <v>0</v>
      </c>
      <c r="BR464">
        <v>0</v>
      </c>
      <c r="BS464">
        <v>0</v>
      </c>
      <c r="BT464">
        <v>0</v>
      </c>
      <c r="BU464">
        <v>0</v>
      </c>
      <c r="BV464">
        <v>0</v>
      </c>
      <c r="BW464">
        <v>0</v>
      </c>
      <c r="CU464">
        <f>ROUND(AT464*Source!I288*AH464*AL464,2)</f>
        <v>0</v>
      </c>
      <c r="CV464">
        <f>ROUND(Y464*Source!I288,9)</f>
        <v>470.4</v>
      </c>
      <c r="CW464">
        <v>0</v>
      </c>
      <c r="CX464">
        <f>ROUND(Y464*Source!I288,9)</f>
        <v>470.4</v>
      </c>
      <c r="CY464">
        <f>AD464</f>
        <v>0</v>
      </c>
      <c r="CZ464">
        <f>AH464</f>
        <v>0</v>
      </c>
      <c r="DA464">
        <f>AL464</f>
        <v>1</v>
      </c>
      <c r="DB464">
        <f t="shared" si="192"/>
        <v>0</v>
      </c>
      <c r="DC464">
        <f t="shared" si="193"/>
        <v>0</v>
      </c>
      <c r="DD464" t="s">
        <v>3</v>
      </c>
      <c r="DE464" t="s">
        <v>3</v>
      </c>
      <c r="DF464">
        <f t="shared" si="184"/>
        <v>0</v>
      </c>
      <c r="DG464">
        <f t="shared" si="185"/>
        <v>0</v>
      </c>
      <c r="DH464">
        <f t="shared" si="186"/>
        <v>0</v>
      </c>
      <c r="DI464">
        <f t="shared" si="187"/>
        <v>0</v>
      </c>
      <c r="DJ464">
        <f>DI464</f>
        <v>0</v>
      </c>
      <c r="DK464">
        <v>0</v>
      </c>
      <c r="DL464" t="s">
        <v>3</v>
      </c>
      <c r="DM464">
        <v>0</v>
      </c>
      <c r="DN464" t="s">
        <v>3</v>
      </c>
      <c r="DO464">
        <v>0</v>
      </c>
    </row>
    <row r="465" spans="1:119" x14ac:dyDescent="0.2">
      <c r="A465">
        <f>ROW(Source!A288)</f>
        <v>288</v>
      </c>
      <c r="B465">
        <v>1473083510</v>
      </c>
      <c r="C465">
        <v>1473084928</v>
      </c>
      <c r="D465">
        <v>1441836235</v>
      </c>
      <c r="E465">
        <v>1</v>
      </c>
      <c r="F465">
        <v>1</v>
      </c>
      <c r="G465">
        <v>15514512</v>
      </c>
      <c r="H465">
        <v>3</v>
      </c>
      <c r="I465" t="s">
        <v>464</v>
      </c>
      <c r="J465" t="s">
        <v>465</v>
      </c>
      <c r="K465" t="s">
        <v>466</v>
      </c>
      <c r="L465">
        <v>1346</v>
      </c>
      <c r="N465">
        <v>1009</v>
      </c>
      <c r="O465" t="s">
        <v>467</v>
      </c>
      <c r="P465" t="s">
        <v>467</v>
      </c>
      <c r="Q465">
        <v>1</v>
      </c>
      <c r="W465">
        <v>0</v>
      </c>
      <c r="X465">
        <v>-1595335418</v>
      </c>
      <c r="Y465">
        <f t="shared" si="191"/>
        <v>0.05</v>
      </c>
      <c r="AA465">
        <v>31.49</v>
      </c>
      <c r="AB465">
        <v>0</v>
      </c>
      <c r="AC465">
        <v>0</v>
      </c>
      <c r="AD465">
        <v>0</v>
      </c>
      <c r="AE465">
        <v>31.49</v>
      </c>
      <c r="AF465">
        <v>0</v>
      </c>
      <c r="AG465">
        <v>0</v>
      </c>
      <c r="AH465">
        <v>0</v>
      </c>
      <c r="AI465">
        <v>1</v>
      </c>
      <c r="AJ465">
        <v>1</v>
      </c>
      <c r="AK465">
        <v>1</v>
      </c>
      <c r="AL465">
        <v>1</v>
      </c>
      <c r="AM465">
        <v>-2</v>
      </c>
      <c r="AN465">
        <v>0</v>
      </c>
      <c r="AO465">
        <v>1</v>
      </c>
      <c r="AP465">
        <v>1</v>
      </c>
      <c r="AQ465">
        <v>0</v>
      </c>
      <c r="AR465">
        <v>0</v>
      </c>
      <c r="AS465" t="s">
        <v>3</v>
      </c>
      <c r="AT465">
        <v>0.05</v>
      </c>
      <c r="AU465" t="s">
        <v>3</v>
      </c>
      <c r="AV465">
        <v>0</v>
      </c>
      <c r="AW465">
        <v>2</v>
      </c>
      <c r="AX465">
        <v>1473420718</v>
      </c>
      <c r="AY465">
        <v>1</v>
      </c>
      <c r="AZ465">
        <v>0</v>
      </c>
      <c r="BA465">
        <v>617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0</v>
      </c>
      <c r="BI465">
        <v>0</v>
      </c>
      <c r="BJ465">
        <v>0</v>
      </c>
      <c r="BK465">
        <v>0</v>
      </c>
      <c r="BL465">
        <v>0</v>
      </c>
      <c r="BM465">
        <v>0</v>
      </c>
      <c r="BN465">
        <v>0</v>
      </c>
      <c r="BO465">
        <v>0</v>
      </c>
      <c r="BP465">
        <v>0</v>
      </c>
      <c r="BQ465">
        <v>0</v>
      </c>
      <c r="BR465">
        <v>0</v>
      </c>
      <c r="BS465">
        <v>0</v>
      </c>
      <c r="BT465">
        <v>0</v>
      </c>
      <c r="BU465">
        <v>0</v>
      </c>
      <c r="BV465">
        <v>0</v>
      </c>
      <c r="BW465">
        <v>0</v>
      </c>
      <c r="CV465">
        <v>0</v>
      </c>
      <c r="CW465">
        <v>0</v>
      </c>
      <c r="CX465">
        <f>ROUND(Y465*Source!I288,9)</f>
        <v>24.5</v>
      </c>
      <c r="CY465">
        <f>AA465</f>
        <v>31.49</v>
      </c>
      <c r="CZ465">
        <f>AE465</f>
        <v>31.49</v>
      </c>
      <c r="DA465">
        <f>AI465</f>
        <v>1</v>
      </c>
      <c r="DB465">
        <f t="shared" si="192"/>
        <v>1.57</v>
      </c>
      <c r="DC465">
        <f t="shared" si="193"/>
        <v>0</v>
      </c>
      <c r="DD465" t="s">
        <v>3</v>
      </c>
      <c r="DE465" t="s">
        <v>3</v>
      </c>
      <c r="DF465">
        <f t="shared" si="184"/>
        <v>771.51</v>
      </c>
      <c r="DG465">
        <f t="shared" si="185"/>
        <v>0</v>
      </c>
      <c r="DH465">
        <f t="shared" si="186"/>
        <v>0</v>
      </c>
      <c r="DI465">
        <f t="shared" si="187"/>
        <v>0</v>
      </c>
      <c r="DJ465">
        <f>DF465</f>
        <v>771.51</v>
      </c>
      <c r="DK465">
        <v>0</v>
      </c>
      <c r="DL465" t="s">
        <v>3</v>
      </c>
      <c r="DM465">
        <v>0</v>
      </c>
      <c r="DN465" t="s">
        <v>3</v>
      </c>
      <c r="DO465">
        <v>0</v>
      </c>
    </row>
    <row r="466" spans="1:119" x14ac:dyDescent="0.2">
      <c r="A466">
        <f>ROW(Source!A288)</f>
        <v>288</v>
      </c>
      <c r="B466">
        <v>1473083510</v>
      </c>
      <c r="C466">
        <v>1473084928</v>
      </c>
      <c r="D466">
        <v>1441834628</v>
      </c>
      <c r="E466">
        <v>1</v>
      </c>
      <c r="F466">
        <v>1</v>
      </c>
      <c r="G466">
        <v>15514512</v>
      </c>
      <c r="H466">
        <v>3</v>
      </c>
      <c r="I466" t="s">
        <v>549</v>
      </c>
      <c r="J466" t="s">
        <v>554</v>
      </c>
      <c r="K466" t="s">
        <v>550</v>
      </c>
      <c r="L466">
        <v>1348</v>
      </c>
      <c r="N466">
        <v>1009</v>
      </c>
      <c r="O466" t="s">
        <v>485</v>
      </c>
      <c r="P466" t="s">
        <v>485</v>
      </c>
      <c r="Q466">
        <v>1000</v>
      </c>
      <c r="W466">
        <v>0</v>
      </c>
      <c r="X466">
        <v>779500846</v>
      </c>
      <c r="Y466">
        <f t="shared" si="191"/>
        <v>3.0000000000000001E-5</v>
      </c>
      <c r="AA466">
        <v>73951.73</v>
      </c>
      <c r="AB466">
        <v>0</v>
      </c>
      <c r="AC466">
        <v>0</v>
      </c>
      <c r="AD466">
        <v>0</v>
      </c>
      <c r="AE466">
        <v>73951.73</v>
      </c>
      <c r="AF466">
        <v>0</v>
      </c>
      <c r="AG466">
        <v>0</v>
      </c>
      <c r="AH466">
        <v>0</v>
      </c>
      <c r="AI466">
        <v>1</v>
      </c>
      <c r="AJ466">
        <v>1</v>
      </c>
      <c r="AK466">
        <v>1</v>
      </c>
      <c r="AL466">
        <v>1</v>
      </c>
      <c r="AM466">
        <v>-2</v>
      </c>
      <c r="AN466">
        <v>0</v>
      </c>
      <c r="AO466">
        <v>1</v>
      </c>
      <c r="AP466">
        <v>1</v>
      </c>
      <c r="AQ466">
        <v>0</v>
      </c>
      <c r="AR466">
        <v>0</v>
      </c>
      <c r="AS466" t="s">
        <v>3</v>
      </c>
      <c r="AT466">
        <v>3.0000000000000001E-5</v>
      </c>
      <c r="AU466" t="s">
        <v>3</v>
      </c>
      <c r="AV466">
        <v>0</v>
      </c>
      <c r="AW466">
        <v>2</v>
      </c>
      <c r="AX466">
        <v>1473420719</v>
      </c>
      <c r="AY466">
        <v>1</v>
      </c>
      <c r="AZ466">
        <v>0</v>
      </c>
      <c r="BA466">
        <v>618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0</v>
      </c>
      <c r="BI466">
        <v>0</v>
      </c>
      <c r="BJ466">
        <v>0</v>
      </c>
      <c r="BK466">
        <v>0</v>
      </c>
      <c r="BL466">
        <v>0</v>
      </c>
      <c r="BM466">
        <v>0</v>
      </c>
      <c r="BN466">
        <v>0</v>
      </c>
      <c r="BO466">
        <v>0</v>
      </c>
      <c r="BP466">
        <v>0</v>
      </c>
      <c r="BQ466">
        <v>0</v>
      </c>
      <c r="BR466">
        <v>0</v>
      </c>
      <c r="BS466">
        <v>0</v>
      </c>
      <c r="BT466">
        <v>0</v>
      </c>
      <c r="BU466">
        <v>0</v>
      </c>
      <c r="BV466">
        <v>0</v>
      </c>
      <c r="BW466">
        <v>0</v>
      </c>
      <c r="CV466">
        <v>0</v>
      </c>
      <c r="CW466">
        <v>0</v>
      </c>
      <c r="CX466">
        <f>ROUND(Y466*Source!I288,9)</f>
        <v>1.47E-2</v>
      </c>
      <c r="CY466">
        <f>AA466</f>
        <v>73951.73</v>
      </c>
      <c r="CZ466">
        <f>AE466</f>
        <v>73951.73</v>
      </c>
      <c r="DA466">
        <f>AI466</f>
        <v>1</v>
      </c>
      <c r="DB466">
        <f t="shared" si="192"/>
        <v>2.2200000000000002</v>
      </c>
      <c r="DC466">
        <f t="shared" si="193"/>
        <v>0</v>
      </c>
      <c r="DD466" t="s">
        <v>3</v>
      </c>
      <c r="DE466" t="s">
        <v>3</v>
      </c>
      <c r="DF466">
        <f t="shared" si="184"/>
        <v>1087.0899999999999</v>
      </c>
      <c r="DG466">
        <f t="shared" si="185"/>
        <v>0</v>
      </c>
      <c r="DH466">
        <f t="shared" si="186"/>
        <v>0</v>
      </c>
      <c r="DI466">
        <f t="shared" si="187"/>
        <v>0</v>
      </c>
      <c r="DJ466">
        <f>DF466</f>
        <v>1087.0899999999999</v>
      </c>
      <c r="DK466">
        <v>0</v>
      </c>
      <c r="DL466" t="s">
        <v>3</v>
      </c>
      <c r="DM466">
        <v>0</v>
      </c>
      <c r="DN466" t="s">
        <v>3</v>
      </c>
      <c r="DO466">
        <v>0</v>
      </c>
    </row>
    <row r="467" spans="1:119" x14ac:dyDescent="0.2">
      <c r="A467">
        <f>ROW(Source!A288)</f>
        <v>288</v>
      </c>
      <c r="B467">
        <v>1473083510</v>
      </c>
      <c r="C467">
        <v>1473084928</v>
      </c>
      <c r="D467">
        <v>1441834669</v>
      </c>
      <c r="E467">
        <v>1</v>
      </c>
      <c r="F467">
        <v>1</v>
      </c>
      <c r="G467">
        <v>15514512</v>
      </c>
      <c r="H467">
        <v>3</v>
      </c>
      <c r="I467" t="s">
        <v>555</v>
      </c>
      <c r="J467" t="s">
        <v>556</v>
      </c>
      <c r="K467" t="s">
        <v>557</v>
      </c>
      <c r="L467">
        <v>1346</v>
      </c>
      <c r="N467">
        <v>1009</v>
      </c>
      <c r="O467" t="s">
        <v>467</v>
      </c>
      <c r="P467" t="s">
        <v>467</v>
      </c>
      <c r="Q467">
        <v>1</v>
      </c>
      <c r="W467">
        <v>0</v>
      </c>
      <c r="X467">
        <v>-1813065233</v>
      </c>
      <c r="Y467">
        <f t="shared" si="191"/>
        <v>0.01</v>
      </c>
      <c r="AA467">
        <v>222.28</v>
      </c>
      <c r="AB467">
        <v>0</v>
      </c>
      <c r="AC467">
        <v>0</v>
      </c>
      <c r="AD467">
        <v>0</v>
      </c>
      <c r="AE467">
        <v>222.28</v>
      </c>
      <c r="AF467">
        <v>0</v>
      </c>
      <c r="AG467">
        <v>0</v>
      </c>
      <c r="AH467">
        <v>0</v>
      </c>
      <c r="AI467">
        <v>1</v>
      </c>
      <c r="AJ467">
        <v>1</v>
      </c>
      <c r="AK467">
        <v>1</v>
      </c>
      <c r="AL467">
        <v>1</v>
      </c>
      <c r="AM467">
        <v>-2</v>
      </c>
      <c r="AN467">
        <v>0</v>
      </c>
      <c r="AO467">
        <v>1</v>
      </c>
      <c r="AP467">
        <v>1</v>
      </c>
      <c r="AQ467">
        <v>0</v>
      </c>
      <c r="AR467">
        <v>0</v>
      </c>
      <c r="AS467" t="s">
        <v>3</v>
      </c>
      <c r="AT467">
        <v>0.01</v>
      </c>
      <c r="AU467" t="s">
        <v>3</v>
      </c>
      <c r="AV467">
        <v>0</v>
      </c>
      <c r="AW467">
        <v>2</v>
      </c>
      <c r="AX467">
        <v>1473420720</v>
      </c>
      <c r="AY467">
        <v>1</v>
      </c>
      <c r="AZ467">
        <v>0</v>
      </c>
      <c r="BA467">
        <v>619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0</v>
      </c>
      <c r="BI467">
        <v>0</v>
      </c>
      <c r="BJ467">
        <v>0</v>
      </c>
      <c r="BK467">
        <v>0</v>
      </c>
      <c r="BL467">
        <v>0</v>
      </c>
      <c r="BM467">
        <v>0</v>
      </c>
      <c r="BN467">
        <v>0</v>
      </c>
      <c r="BO467">
        <v>0</v>
      </c>
      <c r="BP467">
        <v>0</v>
      </c>
      <c r="BQ467">
        <v>0</v>
      </c>
      <c r="BR467">
        <v>0</v>
      </c>
      <c r="BS467">
        <v>0</v>
      </c>
      <c r="BT467">
        <v>0</v>
      </c>
      <c r="BU467">
        <v>0</v>
      </c>
      <c r="BV467">
        <v>0</v>
      </c>
      <c r="BW467">
        <v>0</v>
      </c>
      <c r="CV467">
        <v>0</v>
      </c>
      <c r="CW467">
        <v>0</v>
      </c>
      <c r="CX467">
        <f>ROUND(Y467*Source!I288,9)</f>
        <v>4.9000000000000004</v>
      </c>
      <c r="CY467">
        <f>AA467</f>
        <v>222.28</v>
      </c>
      <c r="CZ467">
        <f>AE467</f>
        <v>222.28</v>
      </c>
      <c r="DA467">
        <f>AI467</f>
        <v>1</v>
      </c>
      <c r="DB467">
        <f t="shared" si="192"/>
        <v>2.2200000000000002</v>
      </c>
      <c r="DC467">
        <f t="shared" si="193"/>
        <v>0</v>
      </c>
      <c r="DD467" t="s">
        <v>3</v>
      </c>
      <c r="DE467" t="s">
        <v>3</v>
      </c>
      <c r="DF467">
        <f t="shared" si="184"/>
        <v>1089.17</v>
      </c>
      <c r="DG467">
        <f t="shared" si="185"/>
        <v>0</v>
      </c>
      <c r="DH467">
        <f t="shared" si="186"/>
        <v>0</v>
      </c>
      <c r="DI467">
        <f t="shared" si="187"/>
        <v>0</v>
      </c>
      <c r="DJ467">
        <f>DF467</f>
        <v>1089.17</v>
      </c>
      <c r="DK467">
        <v>0</v>
      </c>
      <c r="DL467" t="s">
        <v>3</v>
      </c>
      <c r="DM467">
        <v>0</v>
      </c>
      <c r="DN467" t="s">
        <v>3</v>
      </c>
      <c r="DO467">
        <v>0</v>
      </c>
    </row>
    <row r="468" spans="1:119" x14ac:dyDescent="0.2">
      <c r="A468">
        <f>ROW(Source!A300)</f>
        <v>300</v>
      </c>
      <c r="B468">
        <v>1473083510</v>
      </c>
      <c r="C468">
        <v>1473084963</v>
      </c>
      <c r="D468">
        <v>1441819193</v>
      </c>
      <c r="E468">
        <v>15514512</v>
      </c>
      <c r="F468">
        <v>1</v>
      </c>
      <c r="G468">
        <v>15514512</v>
      </c>
      <c r="H468">
        <v>1</v>
      </c>
      <c r="I468" t="s">
        <v>457</v>
      </c>
      <c r="J468" t="s">
        <v>3</v>
      </c>
      <c r="K468" t="s">
        <v>458</v>
      </c>
      <c r="L468">
        <v>1191</v>
      </c>
      <c r="N468">
        <v>1013</v>
      </c>
      <c r="O468" t="s">
        <v>459</v>
      </c>
      <c r="P468" t="s">
        <v>459</v>
      </c>
      <c r="Q468">
        <v>1</v>
      </c>
      <c r="W468">
        <v>0</v>
      </c>
      <c r="X468">
        <v>476480486</v>
      </c>
      <c r="Y468">
        <f>(AT468*118)</f>
        <v>7.08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1</v>
      </c>
      <c r="AJ468">
        <v>1</v>
      </c>
      <c r="AK468">
        <v>1</v>
      </c>
      <c r="AL468">
        <v>1</v>
      </c>
      <c r="AM468">
        <v>-2</v>
      </c>
      <c r="AN468">
        <v>0</v>
      </c>
      <c r="AO468">
        <v>1</v>
      </c>
      <c r="AP468">
        <v>1</v>
      </c>
      <c r="AQ468">
        <v>0</v>
      </c>
      <c r="AR468">
        <v>0</v>
      </c>
      <c r="AS468" t="s">
        <v>3</v>
      </c>
      <c r="AT468">
        <v>0.06</v>
      </c>
      <c r="AU468" t="s">
        <v>320</v>
      </c>
      <c r="AV468">
        <v>1</v>
      </c>
      <c r="AW468">
        <v>2</v>
      </c>
      <c r="AX468">
        <v>1473421197</v>
      </c>
      <c r="AY468">
        <v>1</v>
      </c>
      <c r="AZ468">
        <v>0</v>
      </c>
      <c r="BA468">
        <v>635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0</v>
      </c>
      <c r="BI468">
        <v>0</v>
      </c>
      <c r="BJ468">
        <v>0</v>
      </c>
      <c r="BK468">
        <v>0</v>
      </c>
      <c r="BL468">
        <v>0</v>
      </c>
      <c r="BM468">
        <v>0</v>
      </c>
      <c r="BN468">
        <v>0</v>
      </c>
      <c r="BO468">
        <v>0</v>
      </c>
      <c r="BP468">
        <v>0</v>
      </c>
      <c r="BQ468">
        <v>0</v>
      </c>
      <c r="BR468">
        <v>0</v>
      </c>
      <c r="BS468">
        <v>0</v>
      </c>
      <c r="BT468">
        <v>0</v>
      </c>
      <c r="BU468">
        <v>0</v>
      </c>
      <c r="BV468">
        <v>0</v>
      </c>
      <c r="BW468">
        <v>0</v>
      </c>
      <c r="CU468">
        <f>ROUND(AT468*Source!I300*AH468*AL468,2)</f>
        <v>0</v>
      </c>
      <c r="CV468">
        <f>ROUND(Y468*Source!I300,9)</f>
        <v>14.16</v>
      </c>
      <c r="CW468">
        <v>0</v>
      </c>
      <c r="CX468">
        <f>ROUND(Y468*Source!I300,9)</f>
        <v>14.16</v>
      </c>
      <c r="CY468">
        <f>AD468</f>
        <v>0</v>
      </c>
      <c r="CZ468">
        <f>AH468</f>
        <v>0</v>
      </c>
      <c r="DA468">
        <f>AL468</f>
        <v>1</v>
      </c>
      <c r="DB468">
        <f>ROUND((ROUND(AT468*CZ468,2)*118),6)</f>
        <v>0</v>
      </c>
      <c r="DC468">
        <f>ROUND((ROUND(AT468*AG468,2)*118),6)</f>
        <v>0</v>
      </c>
      <c r="DD468" t="s">
        <v>3</v>
      </c>
      <c r="DE468" t="s">
        <v>3</v>
      </c>
      <c r="DF468">
        <f t="shared" si="184"/>
        <v>0</v>
      </c>
      <c r="DG468">
        <f t="shared" si="185"/>
        <v>0</v>
      </c>
      <c r="DH468">
        <f t="shared" si="186"/>
        <v>0</v>
      </c>
      <c r="DI468">
        <f t="shared" si="187"/>
        <v>0</v>
      </c>
      <c r="DJ468">
        <f>DI468</f>
        <v>0</v>
      </c>
      <c r="DK468">
        <v>0</v>
      </c>
      <c r="DL468" t="s">
        <v>3</v>
      </c>
      <c r="DM468">
        <v>0</v>
      </c>
      <c r="DN468" t="s">
        <v>3</v>
      </c>
      <c r="DO468">
        <v>0</v>
      </c>
    </row>
    <row r="469" spans="1:119" x14ac:dyDescent="0.2">
      <c r="A469">
        <f>ROW(Source!A301)</f>
        <v>301</v>
      </c>
      <c r="B469">
        <v>1473083510</v>
      </c>
      <c r="C469">
        <v>1473084966</v>
      </c>
      <c r="D469">
        <v>1441819193</v>
      </c>
      <c r="E469">
        <v>15514512</v>
      </c>
      <c r="F469">
        <v>1</v>
      </c>
      <c r="G469">
        <v>15514512</v>
      </c>
      <c r="H469">
        <v>1</v>
      </c>
      <c r="I469" t="s">
        <v>457</v>
      </c>
      <c r="J469" t="s">
        <v>3</v>
      </c>
      <c r="K469" t="s">
        <v>458</v>
      </c>
      <c r="L469">
        <v>1191</v>
      </c>
      <c r="N469">
        <v>1013</v>
      </c>
      <c r="O469" t="s">
        <v>459</v>
      </c>
      <c r="P469" t="s">
        <v>459</v>
      </c>
      <c r="Q469">
        <v>1</v>
      </c>
      <c r="W469">
        <v>0</v>
      </c>
      <c r="X469">
        <v>476480486</v>
      </c>
      <c r="Y469">
        <f>(AT469*4)</f>
        <v>0.8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1</v>
      </c>
      <c r="AJ469">
        <v>1</v>
      </c>
      <c r="AK469">
        <v>1</v>
      </c>
      <c r="AL469">
        <v>1</v>
      </c>
      <c r="AM469">
        <v>-2</v>
      </c>
      <c r="AN469">
        <v>0</v>
      </c>
      <c r="AO469">
        <v>1</v>
      </c>
      <c r="AP469">
        <v>1</v>
      </c>
      <c r="AQ469">
        <v>0</v>
      </c>
      <c r="AR469">
        <v>0</v>
      </c>
      <c r="AS469" t="s">
        <v>3</v>
      </c>
      <c r="AT469">
        <v>0.2</v>
      </c>
      <c r="AU469" t="s">
        <v>93</v>
      </c>
      <c r="AV469">
        <v>1</v>
      </c>
      <c r="AW469">
        <v>2</v>
      </c>
      <c r="AX469">
        <v>1473421198</v>
      </c>
      <c r="AY469">
        <v>1</v>
      </c>
      <c r="AZ469">
        <v>0</v>
      </c>
      <c r="BA469">
        <v>636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0</v>
      </c>
      <c r="BI469">
        <v>0</v>
      </c>
      <c r="BJ469">
        <v>0</v>
      </c>
      <c r="BK469">
        <v>0</v>
      </c>
      <c r="BL469">
        <v>0</v>
      </c>
      <c r="BM469">
        <v>0</v>
      </c>
      <c r="BN469">
        <v>0</v>
      </c>
      <c r="BO469">
        <v>0</v>
      </c>
      <c r="BP469">
        <v>0</v>
      </c>
      <c r="BQ469">
        <v>0</v>
      </c>
      <c r="BR469">
        <v>0</v>
      </c>
      <c r="BS469">
        <v>0</v>
      </c>
      <c r="BT469">
        <v>0</v>
      </c>
      <c r="BU469">
        <v>0</v>
      </c>
      <c r="BV469">
        <v>0</v>
      </c>
      <c r="BW469">
        <v>0</v>
      </c>
      <c r="CU469">
        <f>ROUND(AT469*Source!I301*AH469*AL469,2)</f>
        <v>0</v>
      </c>
      <c r="CV469">
        <f>ROUND(Y469*Source!I301,9)</f>
        <v>1.6</v>
      </c>
      <c r="CW469">
        <v>0</v>
      </c>
      <c r="CX469">
        <f>ROUND(Y469*Source!I301,9)</f>
        <v>1.6</v>
      </c>
      <c r="CY469">
        <f>AD469</f>
        <v>0</v>
      </c>
      <c r="CZ469">
        <f>AH469</f>
        <v>0</v>
      </c>
      <c r="DA469">
        <f>AL469</f>
        <v>1</v>
      </c>
      <c r="DB469">
        <f>ROUND((ROUND(AT469*CZ469,2)*4),6)</f>
        <v>0</v>
      </c>
      <c r="DC469">
        <f>ROUND((ROUND(AT469*AG469,2)*4),6)</f>
        <v>0</v>
      </c>
      <c r="DD469" t="s">
        <v>3</v>
      </c>
      <c r="DE469" t="s">
        <v>3</v>
      </c>
      <c r="DF469">
        <f t="shared" si="184"/>
        <v>0</v>
      </c>
      <c r="DG469">
        <f t="shared" si="185"/>
        <v>0</v>
      </c>
      <c r="DH469">
        <f t="shared" si="186"/>
        <v>0</v>
      </c>
      <c r="DI469">
        <f t="shared" si="187"/>
        <v>0</v>
      </c>
      <c r="DJ469">
        <f>DI469</f>
        <v>0</v>
      </c>
      <c r="DK469">
        <v>0</v>
      </c>
      <c r="DL469" t="s">
        <v>3</v>
      </c>
      <c r="DM469">
        <v>0</v>
      </c>
      <c r="DN469" t="s">
        <v>3</v>
      </c>
      <c r="DO469">
        <v>0</v>
      </c>
    </row>
    <row r="470" spans="1:119" x14ac:dyDescent="0.2">
      <c r="A470">
        <f>ROW(Source!A301)</f>
        <v>301</v>
      </c>
      <c r="B470">
        <v>1473083510</v>
      </c>
      <c r="C470">
        <v>1473084966</v>
      </c>
      <c r="D470">
        <v>1441836235</v>
      </c>
      <c r="E470">
        <v>1</v>
      </c>
      <c r="F470">
        <v>1</v>
      </c>
      <c r="G470">
        <v>15514512</v>
      </c>
      <c r="H470">
        <v>3</v>
      </c>
      <c r="I470" t="s">
        <v>464</v>
      </c>
      <c r="J470" t="s">
        <v>465</v>
      </c>
      <c r="K470" t="s">
        <v>466</v>
      </c>
      <c r="L470">
        <v>1346</v>
      </c>
      <c r="N470">
        <v>1009</v>
      </c>
      <c r="O470" t="s">
        <v>467</v>
      </c>
      <c r="P470" t="s">
        <v>467</v>
      </c>
      <c r="Q470">
        <v>1</v>
      </c>
      <c r="W470">
        <v>0</v>
      </c>
      <c r="X470">
        <v>-1595335418</v>
      </c>
      <c r="Y470">
        <f>(AT470*4)</f>
        <v>0.2</v>
      </c>
      <c r="AA470">
        <v>31.49</v>
      </c>
      <c r="AB470">
        <v>0</v>
      </c>
      <c r="AC470">
        <v>0</v>
      </c>
      <c r="AD470">
        <v>0</v>
      </c>
      <c r="AE470">
        <v>31.49</v>
      </c>
      <c r="AF470">
        <v>0</v>
      </c>
      <c r="AG470">
        <v>0</v>
      </c>
      <c r="AH470">
        <v>0</v>
      </c>
      <c r="AI470">
        <v>1</v>
      </c>
      <c r="AJ470">
        <v>1</v>
      </c>
      <c r="AK470">
        <v>1</v>
      </c>
      <c r="AL470">
        <v>1</v>
      </c>
      <c r="AM470">
        <v>-2</v>
      </c>
      <c r="AN470">
        <v>0</v>
      </c>
      <c r="AO470">
        <v>1</v>
      </c>
      <c r="AP470">
        <v>1</v>
      </c>
      <c r="AQ470">
        <v>0</v>
      </c>
      <c r="AR470">
        <v>0</v>
      </c>
      <c r="AS470" t="s">
        <v>3</v>
      </c>
      <c r="AT470">
        <v>0.05</v>
      </c>
      <c r="AU470" t="s">
        <v>93</v>
      </c>
      <c r="AV470">
        <v>0</v>
      </c>
      <c r="AW470">
        <v>2</v>
      </c>
      <c r="AX470">
        <v>1473421199</v>
      </c>
      <c r="AY470">
        <v>1</v>
      </c>
      <c r="AZ470">
        <v>0</v>
      </c>
      <c r="BA470">
        <v>637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0</v>
      </c>
      <c r="BI470">
        <v>0</v>
      </c>
      <c r="BJ470">
        <v>0</v>
      </c>
      <c r="BK470">
        <v>0</v>
      </c>
      <c r="BL470">
        <v>0</v>
      </c>
      <c r="BM470">
        <v>0</v>
      </c>
      <c r="BN470">
        <v>0</v>
      </c>
      <c r="BO470">
        <v>0</v>
      </c>
      <c r="BP470">
        <v>0</v>
      </c>
      <c r="BQ470">
        <v>0</v>
      </c>
      <c r="BR470">
        <v>0</v>
      </c>
      <c r="BS470">
        <v>0</v>
      </c>
      <c r="BT470">
        <v>0</v>
      </c>
      <c r="BU470">
        <v>0</v>
      </c>
      <c r="BV470">
        <v>0</v>
      </c>
      <c r="BW470">
        <v>0</v>
      </c>
      <c r="CV470">
        <v>0</v>
      </c>
      <c r="CW470">
        <v>0</v>
      </c>
      <c r="CX470">
        <f>ROUND(Y470*Source!I301,9)</f>
        <v>0.4</v>
      </c>
      <c r="CY470">
        <f>AA470</f>
        <v>31.49</v>
      </c>
      <c r="CZ470">
        <f>AE470</f>
        <v>31.49</v>
      </c>
      <c r="DA470">
        <f>AI470</f>
        <v>1</v>
      </c>
      <c r="DB470">
        <f>ROUND((ROUND(AT470*CZ470,2)*4),6)</f>
        <v>6.28</v>
      </c>
      <c r="DC470">
        <f>ROUND((ROUND(AT470*AG470,2)*4),6)</f>
        <v>0</v>
      </c>
      <c r="DD470" t="s">
        <v>3</v>
      </c>
      <c r="DE470" t="s">
        <v>3</v>
      </c>
      <c r="DF470">
        <f t="shared" si="184"/>
        <v>12.6</v>
      </c>
      <c r="DG470">
        <f t="shared" si="185"/>
        <v>0</v>
      </c>
      <c r="DH470">
        <f t="shared" si="186"/>
        <v>0</v>
      </c>
      <c r="DI470">
        <f t="shared" si="187"/>
        <v>0</v>
      </c>
      <c r="DJ470">
        <f>DF470</f>
        <v>12.6</v>
      </c>
      <c r="DK470">
        <v>0</v>
      </c>
      <c r="DL470" t="s">
        <v>3</v>
      </c>
      <c r="DM470">
        <v>0</v>
      </c>
      <c r="DN470" t="s">
        <v>3</v>
      </c>
      <c r="DO470">
        <v>0</v>
      </c>
    </row>
    <row r="471" spans="1:119" x14ac:dyDescent="0.2">
      <c r="A471">
        <f>ROW(Source!A304)</f>
        <v>304</v>
      </c>
      <c r="B471">
        <v>1473083510</v>
      </c>
      <c r="C471">
        <v>1473084980</v>
      </c>
      <c r="D471">
        <v>1441819193</v>
      </c>
      <c r="E471">
        <v>15514512</v>
      </c>
      <c r="F471">
        <v>1</v>
      </c>
      <c r="G471">
        <v>15514512</v>
      </c>
      <c r="H471">
        <v>1</v>
      </c>
      <c r="I471" t="s">
        <v>457</v>
      </c>
      <c r="J471" t="s">
        <v>3</v>
      </c>
      <c r="K471" t="s">
        <v>458</v>
      </c>
      <c r="L471">
        <v>1191</v>
      </c>
      <c r="N471">
        <v>1013</v>
      </c>
      <c r="O471" t="s">
        <v>459</v>
      </c>
      <c r="P471" t="s">
        <v>459</v>
      </c>
      <c r="Q471">
        <v>1</v>
      </c>
      <c r="W471">
        <v>0</v>
      </c>
      <c r="X471">
        <v>476480486</v>
      </c>
      <c r="Y471">
        <f>AT471</f>
        <v>9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1</v>
      </c>
      <c r="AJ471">
        <v>1</v>
      </c>
      <c r="AK471">
        <v>1</v>
      </c>
      <c r="AL471">
        <v>1</v>
      </c>
      <c r="AM471">
        <v>-2</v>
      </c>
      <c r="AN471">
        <v>0</v>
      </c>
      <c r="AO471">
        <v>1</v>
      </c>
      <c r="AP471">
        <v>0</v>
      </c>
      <c r="AQ471">
        <v>0</v>
      </c>
      <c r="AR471">
        <v>0</v>
      </c>
      <c r="AS471" t="s">
        <v>3</v>
      </c>
      <c r="AT471">
        <v>9</v>
      </c>
      <c r="AU471" t="s">
        <v>3</v>
      </c>
      <c r="AV471">
        <v>1</v>
      </c>
      <c r="AW471">
        <v>2</v>
      </c>
      <c r="AX471">
        <v>1473421207</v>
      </c>
      <c r="AY471">
        <v>1</v>
      </c>
      <c r="AZ471">
        <v>6144</v>
      </c>
      <c r="BA471">
        <v>645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0</v>
      </c>
      <c r="BI471">
        <v>0</v>
      </c>
      <c r="BJ471">
        <v>0</v>
      </c>
      <c r="BK471">
        <v>0</v>
      </c>
      <c r="BL471">
        <v>0</v>
      </c>
      <c r="BM471">
        <v>0</v>
      </c>
      <c r="BN471">
        <v>0</v>
      </c>
      <c r="BO471">
        <v>0</v>
      </c>
      <c r="BP471">
        <v>0</v>
      </c>
      <c r="BQ471">
        <v>0</v>
      </c>
      <c r="BR471">
        <v>0</v>
      </c>
      <c r="BS471">
        <v>0</v>
      </c>
      <c r="BT471">
        <v>0</v>
      </c>
      <c r="BU471">
        <v>0</v>
      </c>
      <c r="BV471">
        <v>0</v>
      </c>
      <c r="BW471">
        <v>0</v>
      </c>
      <c r="CU471">
        <f>ROUND(AT471*Source!I304*AH471*AL471,2)</f>
        <v>0</v>
      </c>
      <c r="CV471">
        <f>ROUND(Y471*Source!I304,9)</f>
        <v>18</v>
      </c>
      <c r="CW471">
        <v>0</v>
      </c>
      <c r="CX471">
        <f>ROUND(Y471*Source!I304,9)</f>
        <v>18</v>
      </c>
      <c r="CY471">
        <f>AD471</f>
        <v>0</v>
      </c>
      <c r="CZ471">
        <f>AH471</f>
        <v>0</v>
      </c>
      <c r="DA471">
        <f>AL471</f>
        <v>1</v>
      </c>
      <c r="DB471">
        <f>ROUND(ROUND(AT471*CZ471,2),6)</f>
        <v>0</v>
      </c>
      <c r="DC471">
        <f>ROUND(ROUND(AT471*AG471,2),6)</f>
        <v>0</v>
      </c>
      <c r="DD471" t="s">
        <v>3</v>
      </c>
      <c r="DE471" t="s">
        <v>3</v>
      </c>
      <c r="DF471">
        <f t="shared" si="184"/>
        <v>0</v>
      </c>
      <c r="DG471">
        <f t="shared" si="185"/>
        <v>0</v>
      </c>
      <c r="DH471">
        <f t="shared" si="186"/>
        <v>0</v>
      </c>
      <c r="DI471">
        <f t="shared" si="187"/>
        <v>0</v>
      </c>
      <c r="DJ471">
        <f>DI471</f>
        <v>0</v>
      </c>
      <c r="DK471">
        <v>0</v>
      </c>
      <c r="DL471" t="s">
        <v>3</v>
      </c>
      <c r="DM471">
        <v>0</v>
      </c>
      <c r="DN471" t="s">
        <v>3</v>
      </c>
      <c r="DO471">
        <v>0</v>
      </c>
    </row>
    <row r="472" spans="1:119" x14ac:dyDescent="0.2">
      <c r="A472">
        <f>ROW(Source!A304)</f>
        <v>304</v>
      </c>
      <c r="B472">
        <v>1473083510</v>
      </c>
      <c r="C472">
        <v>1473084980</v>
      </c>
      <c r="D472">
        <v>1441836237</v>
      </c>
      <c r="E472">
        <v>1</v>
      </c>
      <c r="F472">
        <v>1</v>
      </c>
      <c r="G472">
        <v>15514512</v>
      </c>
      <c r="H472">
        <v>3</v>
      </c>
      <c r="I472" t="s">
        <v>546</v>
      </c>
      <c r="J472" t="s">
        <v>547</v>
      </c>
      <c r="K472" t="s">
        <v>548</v>
      </c>
      <c r="L472">
        <v>1346</v>
      </c>
      <c r="N472">
        <v>1009</v>
      </c>
      <c r="O472" t="s">
        <v>467</v>
      </c>
      <c r="P472" t="s">
        <v>467</v>
      </c>
      <c r="Q472">
        <v>1</v>
      </c>
      <c r="W472">
        <v>0</v>
      </c>
      <c r="X472">
        <v>-1733743716</v>
      </c>
      <c r="Y472">
        <f>AT472</f>
        <v>0.18</v>
      </c>
      <c r="AA472">
        <v>375.16</v>
      </c>
      <c r="AB472">
        <v>0</v>
      </c>
      <c r="AC472">
        <v>0</v>
      </c>
      <c r="AD472">
        <v>0</v>
      </c>
      <c r="AE472">
        <v>375.16</v>
      </c>
      <c r="AF472">
        <v>0</v>
      </c>
      <c r="AG472">
        <v>0</v>
      </c>
      <c r="AH472">
        <v>0</v>
      </c>
      <c r="AI472">
        <v>1</v>
      </c>
      <c r="AJ472">
        <v>1</v>
      </c>
      <c r="AK472">
        <v>1</v>
      </c>
      <c r="AL472">
        <v>1</v>
      </c>
      <c r="AM472">
        <v>-2</v>
      </c>
      <c r="AN472">
        <v>0</v>
      </c>
      <c r="AO472">
        <v>1</v>
      </c>
      <c r="AP472">
        <v>0</v>
      </c>
      <c r="AQ472">
        <v>0</v>
      </c>
      <c r="AR472">
        <v>0</v>
      </c>
      <c r="AS472" t="s">
        <v>3</v>
      </c>
      <c r="AT472">
        <v>0.18</v>
      </c>
      <c r="AU472" t="s">
        <v>3</v>
      </c>
      <c r="AV472">
        <v>0</v>
      </c>
      <c r="AW472">
        <v>2</v>
      </c>
      <c r="AX472">
        <v>1473421209</v>
      </c>
      <c r="AY472">
        <v>1</v>
      </c>
      <c r="AZ472">
        <v>6144</v>
      </c>
      <c r="BA472">
        <v>646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0</v>
      </c>
      <c r="BI472">
        <v>0</v>
      </c>
      <c r="BJ472">
        <v>0</v>
      </c>
      <c r="BK472">
        <v>0</v>
      </c>
      <c r="BL472">
        <v>0</v>
      </c>
      <c r="BM472">
        <v>0</v>
      </c>
      <c r="BN472">
        <v>0</v>
      </c>
      <c r="BO472">
        <v>0</v>
      </c>
      <c r="BP472">
        <v>0</v>
      </c>
      <c r="BQ472">
        <v>0</v>
      </c>
      <c r="BR472">
        <v>0</v>
      </c>
      <c r="BS472">
        <v>0</v>
      </c>
      <c r="BT472">
        <v>0</v>
      </c>
      <c r="BU472">
        <v>0</v>
      </c>
      <c r="BV472">
        <v>0</v>
      </c>
      <c r="BW472">
        <v>0</v>
      </c>
      <c r="CV472">
        <v>0</v>
      </c>
      <c r="CW472">
        <v>0</v>
      </c>
      <c r="CX472">
        <f>ROUND(Y472*Source!I304,9)</f>
        <v>0.36</v>
      </c>
      <c r="CY472">
        <f>AA472</f>
        <v>375.16</v>
      </c>
      <c r="CZ472">
        <f>AE472</f>
        <v>375.16</v>
      </c>
      <c r="DA472">
        <f>AI472</f>
        <v>1</v>
      </c>
      <c r="DB472">
        <f>ROUND(ROUND(AT472*CZ472,2),6)</f>
        <v>67.53</v>
      </c>
      <c r="DC472">
        <f>ROUND(ROUND(AT472*AG472,2),6)</f>
        <v>0</v>
      </c>
      <c r="DD472" t="s">
        <v>3</v>
      </c>
      <c r="DE472" t="s">
        <v>3</v>
      </c>
      <c r="DF472">
        <f t="shared" si="184"/>
        <v>135.06</v>
      </c>
      <c r="DG472">
        <f t="shared" si="185"/>
        <v>0</v>
      </c>
      <c r="DH472">
        <f t="shared" si="186"/>
        <v>0</v>
      </c>
      <c r="DI472">
        <f t="shared" si="187"/>
        <v>0</v>
      </c>
      <c r="DJ472">
        <f>DF472</f>
        <v>135.06</v>
      </c>
      <c r="DK472">
        <v>0</v>
      </c>
      <c r="DL472" t="s">
        <v>3</v>
      </c>
      <c r="DM472">
        <v>0</v>
      </c>
      <c r="DN472" t="s">
        <v>3</v>
      </c>
      <c r="DO472">
        <v>0</v>
      </c>
    </row>
    <row r="473" spans="1:119" x14ac:dyDescent="0.2">
      <c r="A473">
        <f>ROW(Source!A304)</f>
        <v>304</v>
      </c>
      <c r="B473">
        <v>1473083510</v>
      </c>
      <c r="C473">
        <v>1473084980</v>
      </c>
      <c r="D473">
        <v>1441836235</v>
      </c>
      <c r="E473">
        <v>1</v>
      </c>
      <c r="F473">
        <v>1</v>
      </c>
      <c r="G473">
        <v>15514512</v>
      </c>
      <c r="H473">
        <v>3</v>
      </c>
      <c r="I473" t="s">
        <v>464</v>
      </c>
      <c r="J473" t="s">
        <v>465</v>
      </c>
      <c r="K473" t="s">
        <v>466</v>
      </c>
      <c r="L473">
        <v>1346</v>
      </c>
      <c r="N473">
        <v>1009</v>
      </c>
      <c r="O473" t="s">
        <v>467</v>
      </c>
      <c r="P473" t="s">
        <v>467</v>
      </c>
      <c r="Q473">
        <v>1</v>
      </c>
      <c r="W473">
        <v>0</v>
      </c>
      <c r="X473">
        <v>-1595335418</v>
      </c>
      <c r="Y473">
        <f>AT473</f>
        <v>0.05</v>
      </c>
      <c r="AA473">
        <v>31.49</v>
      </c>
      <c r="AB473">
        <v>0</v>
      </c>
      <c r="AC473">
        <v>0</v>
      </c>
      <c r="AD473">
        <v>0</v>
      </c>
      <c r="AE473">
        <v>31.49</v>
      </c>
      <c r="AF473">
        <v>0</v>
      </c>
      <c r="AG473">
        <v>0</v>
      </c>
      <c r="AH473">
        <v>0</v>
      </c>
      <c r="AI473">
        <v>1</v>
      </c>
      <c r="AJ473">
        <v>1</v>
      </c>
      <c r="AK473">
        <v>1</v>
      </c>
      <c r="AL473">
        <v>1</v>
      </c>
      <c r="AM473">
        <v>-2</v>
      </c>
      <c r="AN473">
        <v>0</v>
      </c>
      <c r="AO473">
        <v>1</v>
      </c>
      <c r="AP473">
        <v>0</v>
      </c>
      <c r="AQ473">
        <v>0</v>
      </c>
      <c r="AR473">
        <v>0</v>
      </c>
      <c r="AS473" t="s">
        <v>3</v>
      </c>
      <c r="AT473">
        <v>0.05</v>
      </c>
      <c r="AU473" t="s">
        <v>3</v>
      </c>
      <c r="AV473">
        <v>0</v>
      </c>
      <c r="AW473">
        <v>2</v>
      </c>
      <c r="AX473">
        <v>1473421210</v>
      </c>
      <c r="AY473">
        <v>1</v>
      </c>
      <c r="AZ473">
        <v>0</v>
      </c>
      <c r="BA473">
        <v>647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0</v>
      </c>
      <c r="BI473">
        <v>0</v>
      </c>
      <c r="BJ473">
        <v>0</v>
      </c>
      <c r="BK473">
        <v>0</v>
      </c>
      <c r="BL473">
        <v>0</v>
      </c>
      <c r="BM473">
        <v>0</v>
      </c>
      <c r="BN473">
        <v>0</v>
      </c>
      <c r="BO473">
        <v>0</v>
      </c>
      <c r="BP473">
        <v>0</v>
      </c>
      <c r="BQ473">
        <v>0</v>
      </c>
      <c r="BR473">
        <v>0</v>
      </c>
      <c r="BS473">
        <v>0</v>
      </c>
      <c r="BT473">
        <v>0</v>
      </c>
      <c r="BU473">
        <v>0</v>
      </c>
      <c r="BV473">
        <v>0</v>
      </c>
      <c r="BW473">
        <v>0</v>
      </c>
      <c r="CV473">
        <v>0</v>
      </c>
      <c r="CW473">
        <v>0</v>
      </c>
      <c r="CX473">
        <f>ROUND(Y473*Source!I304,9)</f>
        <v>0.1</v>
      </c>
      <c r="CY473">
        <f>AA473</f>
        <v>31.49</v>
      </c>
      <c r="CZ473">
        <f>AE473</f>
        <v>31.49</v>
      </c>
      <c r="DA473">
        <f>AI473</f>
        <v>1</v>
      </c>
      <c r="DB473">
        <f>ROUND(ROUND(AT473*CZ473,2),6)</f>
        <v>1.57</v>
      </c>
      <c r="DC473">
        <f>ROUND(ROUND(AT473*AG473,2),6)</f>
        <v>0</v>
      </c>
      <c r="DD473" t="s">
        <v>3</v>
      </c>
      <c r="DE473" t="s">
        <v>3</v>
      </c>
      <c r="DF473">
        <f t="shared" si="184"/>
        <v>3.15</v>
      </c>
      <c r="DG473">
        <f t="shared" si="185"/>
        <v>0</v>
      </c>
      <c r="DH473">
        <f t="shared" si="186"/>
        <v>0</v>
      </c>
      <c r="DI473">
        <f t="shared" si="187"/>
        <v>0</v>
      </c>
      <c r="DJ473">
        <f>DF473</f>
        <v>3.15</v>
      </c>
      <c r="DK473">
        <v>0</v>
      </c>
      <c r="DL473" t="s">
        <v>3</v>
      </c>
      <c r="DM473">
        <v>0</v>
      </c>
      <c r="DN473" t="s">
        <v>3</v>
      </c>
      <c r="DO473">
        <v>0</v>
      </c>
    </row>
    <row r="474" spans="1:119" x14ac:dyDescent="0.2">
      <c r="A474">
        <f>ROW(Source!A304)</f>
        <v>304</v>
      </c>
      <c r="B474">
        <v>1473083510</v>
      </c>
      <c r="C474">
        <v>1473084980</v>
      </c>
      <c r="D474">
        <v>1441822228</v>
      </c>
      <c r="E474">
        <v>15514512</v>
      </c>
      <c r="F474">
        <v>1</v>
      </c>
      <c r="G474">
        <v>15514512</v>
      </c>
      <c r="H474">
        <v>3</v>
      </c>
      <c r="I474" t="s">
        <v>549</v>
      </c>
      <c r="J474" t="s">
        <v>3</v>
      </c>
      <c r="K474" t="s">
        <v>550</v>
      </c>
      <c r="L474">
        <v>1346</v>
      </c>
      <c r="N474">
        <v>1009</v>
      </c>
      <c r="O474" t="s">
        <v>467</v>
      </c>
      <c r="P474" t="s">
        <v>467</v>
      </c>
      <c r="Q474">
        <v>1</v>
      </c>
      <c r="W474">
        <v>0</v>
      </c>
      <c r="X474">
        <v>-197379457</v>
      </c>
      <c r="Y474">
        <f>AT474</f>
        <v>0.14000000000000001</v>
      </c>
      <c r="AA474">
        <v>73.95</v>
      </c>
      <c r="AB474">
        <v>0</v>
      </c>
      <c r="AC474">
        <v>0</v>
      </c>
      <c r="AD474">
        <v>0</v>
      </c>
      <c r="AE474">
        <v>73.951729999999998</v>
      </c>
      <c r="AF474">
        <v>0</v>
      </c>
      <c r="AG474">
        <v>0</v>
      </c>
      <c r="AH474">
        <v>0</v>
      </c>
      <c r="AI474">
        <v>1</v>
      </c>
      <c r="AJ474">
        <v>1</v>
      </c>
      <c r="AK474">
        <v>1</v>
      </c>
      <c r="AL474">
        <v>1</v>
      </c>
      <c r="AM474">
        <v>-2</v>
      </c>
      <c r="AN474">
        <v>0</v>
      </c>
      <c r="AO474">
        <v>1</v>
      </c>
      <c r="AP474">
        <v>0</v>
      </c>
      <c r="AQ474">
        <v>0</v>
      </c>
      <c r="AR474">
        <v>0</v>
      </c>
      <c r="AS474" t="s">
        <v>3</v>
      </c>
      <c r="AT474">
        <v>0.14000000000000001</v>
      </c>
      <c r="AU474" t="s">
        <v>3</v>
      </c>
      <c r="AV474">
        <v>0</v>
      </c>
      <c r="AW474">
        <v>2</v>
      </c>
      <c r="AX474">
        <v>1473421208</v>
      </c>
      <c r="AY474">
        <v>1</v>
      </c>
      <c r="AZ474">
        <v>6144</v>
      </c>
      <c r="BA474">
        <v>648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0</v>
      </c>
      <c r="BI474">
        <v>0</v>
      </c>
      <c r="BJ474">
        <v>0</v>
      </c>
      <c r="BK474">
        <v>0</v>
      </c>
      <c r="BL474">
        <v>0</v>
      </c>
      <c r="BM474">
        <v>0</v>
      </c>
      <c r="BN474">
        <v>0</v>
      </c>
      <c r="BO474">
        <v>0</v>
      </c>
      <c r="BP474">
        <v>0</v>
      </c>
      <c r="BQ474">
        <v>0</v>
      </c>
      <c r="BR474">
        <v>0</v>
      </c>
      <c r="BS474">
        <v>0</v>
      </c>
      <c r="BT474">
        <v>0</v>
      </c>
      <c r="BU474">
        <v>0</v>
      </c>
      <c r="BV474">
        <v>0</v>
      </c>
      <c r="BW474">
        <v>0</v>
      </c>
      <c r="CV474">
        <v>0</v>
      </c>
      <c r="CW474">
        <v>0</v>
      </c>
      <c r="CX474">
        <f>ROUND(Y474*Source!I304,9)</f>
        <v>0.28000000000000003</v>
      </c>
      <c r="CY474">
        <f>AA474</f>
        <v>73.95</v>
      </c>
      <c r="CZ474">
        <f>AE474</f>
        <v>73.951729999999998</v>
      </c>
      <c r="DA474">
        <f>AI474</f>
        <v>1</v>
      </c>
      <c r="DB474">
        <f>ROUND(ROUND(AT474*CZ474,2),6)</f>
        <v>10.35</v>
      </c>
      <c r="DC474">
        <f>ROUND(ROUND(AT474*AG474,2),6)</f>
        <v>0</v>
      </c>
      <c r="DD474" t="s">
        <v>3</v>
      </c>
      <c r="DE474" t="s">
        <v>3</v>
      </c>
      <c r="DF474">
        <f t="shared" si="184"/>
        <v>20.71</v>
      </c>
      <c r="DG474">
        <f t="shared" si="185"/>
        <v>0</v>
      </c>
      <c r="DH474">
        <f t="shared" si="186"/>
        <v>0</v>
      </c>
      <c r="DI474">
        <f t="shared" si="187"/>
        <v>0</v>
      </c>
      <c r="DJ474">
        <f>DF474</f>
        <v>20.71</v>
      </c>
      <c r="DK474">
        <v>0</v>
      </c>
      <c r="DL474" t="s">
        <v>3</v>
      </c>
      <c r="DM474">
        <v>0</v>
      </c>
      <c r="DN474" t="s">
        <v>3</v>
      </c>
      <c r="DO474">
        <v>0</v>
      </c>
    </row>
    <row r="475" spans="1:119" x14ac:dyDescent="0.2">
      <c r="A475">
        <f>ROW(Source!A304)</f>
        <v>304</v>
      </c>
      <c r="B475">
        <v>1473083510</v>
      </c>
      <c r="C475">
        <v>1473084980</v>
      </c>
      <c r="D475">
        <v>1441834920</v>
      </c>
      <c r="E475">
        <v>1</v>
      </c>
      <c r="F475">
        <v>1</v>
      </c>
      <c r="G475">
        <v>15514512</v>
      </c>
      <c r="H475">
        <v>3</v>
      </c>
      <c r="I475" t="s">
        <v>551</v>
      </c>
      <c r="J475" t="s">
        <v>552</v>
      </c>
      <c r="K475" t="s">
        <v>553</v>
      </c>
      <c r="L475">
        <v>1346</v>
      </c>
      <c r="N475">
        <v>1009</v>
      </c>
      <c r="O475" t="s">
        <v>467</v>
      </c>
      <c r="P475" t="s">
        <v>467</v>
      </c>
      <c r="Q475">
        <v>1</v>
      </c>
      <c r="W475">
        <v>0</v>
      </c>
      <c r="X475">
        <v>707796009</v>
      </c>
      <c r="Y475">
        <f>AT475</f>
        <v>0.04</v>
      </c>
      <c r="AA475">
        <v>106.87</v>
      </c>
      <c r="AB475">
        <v>0</v>
      </c>
      <c r="AC475">
        <v>0</v>
      </c>
      <c r="AD475">
        <v>0</v>
      </c>
      <c r="AE475">
        <v>106.87</v>
      </c>
      <c r="AF475">
        <v>0</v>
      </c>
      <c r="AG475">
        <v>0</v>
      </c>
      <c r="AH475">
        <v>0</v>
      </c>
      <c r="AI475">
        <v>1</v>
      </c>
      <c r="AJ475">
        <v>1</v>
      </c>
      <c r="AK475">
        <v>1</v>
      </c>
      <c r="AL475">
        <v>1</v>
      </c>
      <c r="AM475">
        <v>-2</v>
      </c>
      <c r="AN475">
        <v>0</v>
      </c>
      <c r="AO475">
        <v>1</v>
      </c>
      <c r="AP475">
        <v>0</v>
      </c>
      <c r="AQ475">
        <v>0</v>
      </c>
      <c r="AR475">
        <v>0</v>
      </c>
      <c r="AS475" t="s">
        <v>3</v>
      </c>
      <c r="AT475">
        <v>0.04</v>
      </c>
      <c r="AU475" t="s">
        <v>3</v>
      </c>
      <c r="AV475">
        <v>0</v>
      </c>
      <c r="AW475">
        <v>2</v>
      </c>
      <c r="AX475">
        <v>1473421211</v>
      </c>
      <c r="AY475">
        <v>1</v>
      </c>
      <c r="AZ475">
        <v>6144</v>
      </c>
      <c r="BA475">
        <v>649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0</v>
      </c>
      <c r="BI475">
        <v>0</v>
      </c>
      <c r="BJ475">
        <v>0</v>
      </c>
      <c r="BK475">
        <v>0</v>
      </c>
      <c r="BL475">
        <v>0</v>
      </c>
      <c r="BM475">
        <v>0</v>
      </c>
      <c r="BN475">
        <v>0</v>
      </c>
      <c r="BO475">
        <v>0</v>
      </c>
      <c r="BP475">
        <v>0</v>
      </c>
      <c r="BQ475">
        <v>0</v>
      </c>
      <c r="BR475">
        <v>0</v>
      </c>
      <c r="BS475">
        <v>0</v>
      </c>
      <c r="BT475">
        <v>0</v>
      </c>
      <c r="BU475">
        <v>0</v>
      </c>
      <c r="BV475">
        <v>0</v>
      </c>
      <c r="BW475">
        <v>0</v>
      </c>
      <c r="CV475">
        <v>0</v>
      </c>
      <c r="CW475">
        <v>0</v>
      </c>
      <c r="CX475">
        <f>ROUND(Y475*Source!I304,9)</f>
        <v>0.08</v>
      </c>
      <c r="CY475">
        <f>AA475</f>
        <v>106.87</v>
      </c>
      <c r="CZ475">
        <f>AE475</f>
        <v>106.87</v>
      </c>
      <c r="DA475">
        <f>AI475</f>
        <v>1</v>
      </c>
      <c r="DB475">
        <f>ROUND(ROUND(AT475*CZ475,2),6)</f>
        <v>4.2699999999999996</v>
      </c>
      <c r="DC475">
        <f>ROUND(ROUND(AT475*AG475,2),6)</f>
        <v>0</v>
      </c>
      <c r="DD475" t="s">
        <v>3</v>
      </c>
      <c r="DE475" t="s">
        <v>3</v>
      </c>
      <c r="DF475">
        <f t="shared" si="184"/>
        <v>8.5500000000000007</v>
      </c>
      <c r="DG475">
        <f t="shared" si="185"/>
        <v>0</v>
      </c>
      <c r="DH475">
        <f t="shared" si="186"/>
        <v>0</v>
      </c>
      <c r="DI475">
        <f t="shared" si="187"/>
        <v>0</v>
      </c>
      <c r="DJ475">
        <f>DF475</f>
        <v>8.5500000000000007</v>
      </c>
      <c r="DK475">
        <v>0</v>
      </c>
      <c r="DL475" t="s">
        <v>3</v>
      </c>
      <c r="DM475">
        <v>0</v>
      </c>
      <c r="DN475" t="s">
        <v>3</v>
      </c>
      <c r="DO475">
        <v>0</v>
      </c>
    </row>
    <row r="476" spans="1:119" x14ac:dyDescent="0.2">
      <c r="A476">
        <f>ROW(Source!A305)</f>
        <v>305</v>
      </c>
      <c r="B476">
        <v>1473083510</v>
      </c>
      <c r="C476">
        <v>1473084991</v>
      </c>
      <c r="D476">
        <v>1441819193</v>
      </c>
      <c r="E476">
        <v>15514512</v>
      </c>
      <c r="F476">
        <v>1</v>
      </c>
      <c r="G476">
        <v>15514512</v>
      </c>
      <c r="H476">
        <v>1</v>
      </c>
      <c r="I476" t="s">
        <v>457</v>
      </c>
      <c r="J476" t="s">
        <v>3</v>
      </c>
      <c r="K476" t="s">
        <v>458</v>
      </c>
      <c r="L476">
        <v>1191</v>
      </c>
      <c r="N476">
        <v>1013</v>
      </c>
      <c r="O476" t="s">
        <v>459</v>
      </c>
      <c r="P476" t="s">
        <v>459</v>
      </c>
      <c r="Q476">
        <v>1</v>
      </c>
      <c r="W476">
        <v>0</v>
      </c>
      <c r="X476">
        <v>476480486</v>
      </c>
      <c r="Y476">
        <f>(AT476*3)</f>
        <v>0.75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1</v>
      </c>
      <c r="AJ476">
        <v>1</v>
      </c>
      <c r="AK476">
        <v>1</v>
      </c>
      <c r="AL476">
        <v>1</v>
      </c>
      <c r="AM476">
        <v>-2</v>
      </c>
      <c r="AN476">
        <v>0</v>
      </c>
      <c r="AO476">
        <v>1</v>
      </c>
      <c r="AP476">
        <v>1</v>
      </c>
      <c r="AQ476">
        <v>0</v>
      </c>
      <c r="AR476">
        <v>0</v>
      </c>
      <c r="AS476" t="s">
        <v>3</v>
      </c>
      <c r="AT476">
        <v>0.25</v>
      </c>
      <c r="AU476" t="s">
        <v>125</v>
      </c>
      <c r="AV476">
        <v>1</v>
      </c>
      <c r="AW476">
        <v>2</v>
      </c>
      <c r="AX476">
        <v>1473421212</v>
      </c>
      <c r="AY476">
        <v>1</v>
      </c>
      <c r="AZ476">
        <v>0</v>
      </c>
      <c r="BA476">
        <v>650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0</v>
      </c>
      <c r="BI476">
        <v>0</v>
      </c>
      <c r="BJ476">
        <v>0</v>
      </c>
      <c r="BK476">
        <v>0</v>
      </c>
      <c r="BL476">
        <v>0</v>
      </c>
      <c r="BM476">
        <v>0</v>
      </c>
      <c r="BN476">
        <v>0</v>
      </c>
      <c r="BO476">
        <v>0</v>
      </c>
      <c r="BP476">
        <v>0</v>
      </c>
      <c r="BQ476">
        <v>0</v>
      </c>
      <c r="BR476">
        <v>0</v>
      </c>
      <c r="BS476">
        <v>0</v>
      </c>
      <c r="BT476">
        <v>0</v>
      </c>
      <c r="BU476">
        <v>0</v>
      </c>
      <c r="BV476">
        <v>0</v>
      </c>
      <c r="BW476">
        <v>0</v>
      </c>
      <c r="CU476">
        <f>ROUND(AT476*Source!I305*AH476*AL476,2)</f>
        <v>0</v>
      </c>
      <c r="CV476">
        <f>ROUND(Y476*Source!I305,9)</f>
        <v>1.5</v>
      </c>
      <c r="CW476">
        <v>0</v>
      </c>
      <c r="CX476">
        <f>ROUND(Y476*Source!I305,9)</f>
        <v>1.5</v>
      </c>
      <c r="CY476">
        <f>AD476</f>
        <v>0</v>
      </c>
      <c r="CZ476">
        <f>AH476</f>
        <v>0</v>
      </c>
      <c r="DA476">
        <f>AL476</f>
        <v>1</v>
      </c>
      <c r="DB476">
        <f>ROUND((ROUND(AT476*CZ476,2)*3),6)</f>
        <v>0</v>
      </c>
      <c r="DC476">
        <f>ROUND((ROUND(AT476*AG476,2)*3),6)</f>
        <v>0</v>
      </c>
      <c r="DD476" t="s">
        <v>3</v>
      </c>
      <c r="DE476" t="s">
        <v>3</v>
      </c>
      <c r="DF476">
        <f t="shared" si="184"/>
        <v>0</v>
      </c>
      <c r="DG476">
        <f t="shared" si="185"/>
        <v>0</v>
      </c>
      <c r="DH476">
        <f t="shared" si="186"/>
        <v>0</v>
      </c>
      <c r="DI476">
        <f t="shared" si="187"/>
        <v>0</v>
      </c>
      <c r="DJ476">
        <f>DI476</f>
        <v>0</v>
      </c>
      <c r="DK476">
        <v>0</v>
      </c>
      <c r="DL476" t="s">
        <v>3</v>
      </c>
      <c r="DM476">
        <v>0</v>
      </c>
      <c r="DN476" t="s">
        <v>3</v>
      </c>
      <c r="DO476">
        <v>0</v>
      </c>
    </row>
    <row r="477" spans="1:119" x14ac:dyDescent="0.2">
      <c r="A477">
        <f>ROW(Source!A305)</f>
        <v>305</v>
      </c>
      <c r="B477">
        <v>1473083510</v>
      </c>
      <c r="C477">
        <v>1473084991</v>
      </c>
      <c r="D477">
        <v>1441836235</v>
      </c>
      <c r="E477">
        <v>1</v>
      </c>
      <c r="F477">
        <v>1</v>
      </c>
      <c r="G477">
        <v>15514512</v>
      </c>
      <c r="H477">
        <v>3</v>
      </c>
      <c r="I477" t="s">
        <v>464</v>
      </c>
      <c r="J477" t="s">
        <v>465</v>
      </c>
      <c r="K477" t="s">
        <v>466</v>
      </c>
      <c r="L477">
        <v>1346</v>
      </c>
      <c r="N477">
        <v>1009</v>
      </c>
      <c r="O477" t="s">
        <v>467</v>
      </c>
      <c r="P477" t="s">
        <v>467</v>
      </c>
      <c r="Q477">
        <v>1</v>
      </c>
      <c r="W477">
        <v>0</v>
      </c>
      <c r="X477">
        <v>-1595335418</v>
      </c>
      <c r="Y477">
        <f>(AT477*3)</f>
        <v>0.03</v>
      </c>
      <c r="AA477">
        <v>31.49</v>
      </c>
      <c r="AB477">
        <v>0</v>
      </c>
      <c r="AC477">
        <v>0</v>
      </c>
      <c r="AD477">
        <v>0</v>
      </c>
      <c r="AE477">
        <v>31.49</v>
      </c>
      <c r="AF477">
        <v>0</v>
      </c>
      <c r="AG477">
        <v>0</v>
      </c>
      <c r="AH477">
        <v>0</v>
      </c>
      <c r="AI477">
        <v>1</v>
      </c>
      <c r="AJ477">
        <v>1</v>
      </c>
      <c r="AK477">
        <v>1</v>
      </c>
      <c r="AL477">
        <v>1</v>
      </c>
      <c r="AM477">
        <v>-2</v>
      </c>
      <c r="AN477">
        <v>0</v>
      </c>
      <c r="AO477">
        <v>1</v>
      </c>
      <c r="AP477">
        <v>1</v>
      </c>
      <c r="AQ477">
        <v>0</v>
      </c>
      <c r="AR477">
        <v>0</v>
      </c>
      <c r="AS477" t="s">
        <v>3</v>
      </c>
      <c r="AT477">
        <v>0.01</v>
      </c>
      <c r="AU477" t="s">
        <v>125</v>
      </c>
      <c r="AV477">
        <v>0</v>
      </c>
      <c r="AW477">
        <v>2</v>
      </c>
      <c r="AX477">
        <v>1473421214</v>
      </c>
      <c r="AY477">
        <v>1</v>
      </c>
      <c r="AZ477">
        <v>0</v>
      </c>
      <c r="BA477">
        <v>651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0</v>
      </c>
      <c r="BI477">
        <v>0</v>
      </c>
      <c r="BJ477">
        <v>0</v>
      </c>
      <c r="BK477">
        <v>0</v>
      </c>
      <c r="BL477">
        <v>0</v>
      </c>
      <c r="BM477">
        <v>0</v>
      </c>
      <c r="BN477">
        <v>0</v>
      </c>
      <c r="BO477">
        <v>0</v>
      </c>
      <c r="BP477">
        <v>0</v>
      </c>
      <c r="BQ477">
        <v>0</v>
      </c>
      <c r="BR477">
        <v>0</v>
      </c>
      <c r="BS477">
        <v>0</v>
      </c>
      <c r="BT477">
        <v>0</v>
      </c>
      <c r="BU477">
        <v>0</v>
      </c>
      <c r="BV477">
        <v>0</v>
      </c>
      <c r="BW477">
        <v>0</v>
      </c>
      <c r="CV477">
        <v>0</v>
      </c>
      <c r="CW477">
        <v>0</v>
      </c>
      <c r="CX477">
        <f>ROUND(Y477*Source!I305,9)</f>
        <v>0.06</v>
      </c>
      <c r="CY477">
        <f>AA477</f>
        <v>31.49</v>
      </c>
      <c r="CZ477">
        <f>AE477</f>
        <v>31.49</v>
      </c>
      <c r="DA477">
        <f>AI477</f>
        <v>1</v>
      </c>
      <c r="DB477">
        <f>ROUND((ROUND(AT477*CZ477,2)*3),6)</f>
        <v>0.93</v>
      </c>
      <c r="DC477">
        <f>ROUND((ROUND(AT477*AG477,2)*3),6)</f>
        <v>0</v>
      </c>
      <c r="DD477" t="s">
        <v>3</v>
      </c>
      <c r="DE477" t="s">
        <v>3</v>
      </c>
      <c r="DF477">
        <f t="shared" si="184"/>
        <v>1.89</v>
      </c>
      <c r="DG477">
        <f t="shared" si="185"/>
        <v>0</v>
      </c>
      <c r="DH477">
        <f t="shared" si="186"/>
        <v>0</v>
      </c>
      <c r="DI477">
        <f t="shared" si="187"/>
        <v>0</v>
      </c>
      <c r="DJ477">
        <f>DF477</f>
        <v>1.89</v>
      </c>
      <c r="DK477">
        <v>0</v>
      </c>
      <c r="DL477" t="s">
        <v>3</v>
      </c>
      <c r="DM477">
        <v>0</v>
      </c>
      <c r="DN477" t="s">
        <v>3</v>
      </c>
      <c r="DO477">
        <v>0</v>
      </c>
    </row>
    <row r="478" spans="1:119" x14ac:dyDescent="0.2">
      <c r="A478">
        <f>ROW(Source!A305)</f>
        <v>305</v>
      </c>
      <c r="B478">
        <v>1473083510</v>
      </c>
      <c r="C478">
        <v>1473084991</v>
      </c>
      <c r="D478">
        <v>1441822228</v>
      </c>
      <c r="E478">
        <v>15514512</v>
      </c>
      <c r="F478">
        <v>1</v>
      </c>
      <c r="G478">
        <v>15514512</v>
      </c>
      <c r="H478">
        <v>3</v>
      </c>
      <c r="I478" t="s">
        <v>549</v>
      </c>
      <c r="J478" t="s">
        <v>3</v>
      </c>
      <c r="K478" t="s">
        <v>550</v>
      </c>
      <c r="L478">
        <v>1346</v>
      </c>
      <c r="N478">
        <v>1009</v>
      </c>
      <c r="O478" t="s">
        <v>467</v>
      </c>
      <c r="P478" t="s">
        <v>467</v>
      </c>
      <c r="Q478">
        <v>1</v>
      </c>
      <c r="W478">
        <v>0</v>
      </c>
      <c r="X478">
        <v>-197379457</v>
      </c>
      <c r="Y478">
        <f>(AT478*3)</f>
        <v>0.03</v>
      </c>
      <c r="AA478">
        <v>73.95</v>
      </c>
      <c r="AB478">
        <v>0</v>
      </c>
      <c r="AC478">
        <v>0</v>
      </c>
      <c r="AD478">
        <v>0</v>
      </c>
      <c r="AE478">
        <v>73.951729999999998</v>
      </c>
      <c r="AF478">
        <v>0</v>
      </c>
      <c r="AG478">
        <v>0</v>
      </c>
      <c r="AH478">
        <v>0</v>
      </c>
      <c r="AI478">
        <v>1</v>
      </c>
      <c r="AJ478">
        <v>1</v>
      </c>
      <c r="AK478">
        <v>1</v>
      </c>
      <c r="AL478">
        <v>1</v>
      </c>
      <c r="AM478">
        <v>-2</v>
      </c>
      <c r="AN478">
        <v>0</v>
      </c>
      <c r="AO478">
        <v>1</v>
      </c>
      <c r="AP478">
        <v>1</v>
      </c>
      <c r="AQ478">
        <v>0</v>
      </c>
      <c r="AR478">
        <v>0</v>
      </c>
      <c r="AS478" t="s">
        <v>3</v>
      </c>
      <c r="AT478">
        <v>0.01</v>
      </c>
      <c r="AU478" t="s">
        <v>125</v>
      </c>
      <c r="AV478">
        <v>0</v>
      </c>
      <c r="AW478">
        <v>2</v>
      </c>
      <c r="AX478">
        <v>1473421213</v>
      </c>
      <c r="AY478">
        <v>1</v>
      </c>
      <c r="AZ478">
        <v>0</v>
      </c>
      <c r="BA478">
        <v>652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0</v>
      </c>
      <c r="BI478">
        <v>0</v>
      </c>
      <c r="BJ478">
        <v>0</v>
      </c>
      <c r="BK478">
        <v>0</v>
      </c>
      <c r="BL478">
        <v>0</v>
      </c>
      <c r="BM478">
        <v>0</v>
      </c>
      <c r="BN478">
        <v>0</v>
      </c>
      <c r="BO478">
        <v>0</v>
      </c>
      <c r="BP478">
        <v>0</v>
      </c>
      <c r="BQ478">
        <v>0</v>
      </c>
      <c r="BR478">
        <v>0</v>
      </c>
      <c r="BS478">
        <v>0</v>
      </c>
      <c r="BT478">
        <v>0</v>
      </c>
      <c r="BU478">
        <v>0</v>
      </c>
      <c r="BV478">
        <v>0</v>
      </c>
      <c r="BW478">
        <v>0</v>
      </c>
      <c r="CV478">
        <v>0</v>
      </c>
      <c r="CW478">
        <v>0</v>
      </c>
      <c r="CX478">
        <f>ROUND(Y478*Source!I305,9)</f>
        <v>0.06</v>
      </c>
      <c r="CY478">
        <f>AA478</f>
        <v>73.95</v>
      </c>
      <c r="CZ478">
        <f>AE478</f>
        <v>73.951729999999998</v>
      </c>
      <c r="DA478">
        <f>AI478</f>
        <v>1</v>
      </c>
      <c r="DB478">
        <f>ROUND((ROUND(AT478*CZ478,2)*3),6)</f>
        <v>2.2200000000000002</v>
      </c>
      <c r="DC478">
        <f>ROUND((ROUND(AT478*AG478,2)*3),6)</f>
        <v>0</v>
      </c>
      <c r="DD478" t="s">
        <v>3</v>
      </c>
      <c r="DE478" t="s">
        <v>3</v>
      </c>
      <c r="DF478">
        <f t="shared" si="184"/>
        <v>4.4400000000000004</v>
      </c>
      <c r="DG478">
        <f t="shared" si="185"/>
        <v>0</v>
      </c>
      <c r="DH478">
        <f t="shared" si="186"/>
        <v>0</v>
      </c>
      <c r="DI478">
        <f t="shared" si="187"/>
        <v>0</v>
      </c>
      <c r="DJ478">
        <f>DF478</f>
        <v>4.4400000000000004</v>
      </c>
      <c r="DK478">
        <v>0</v>
      </c>
      <c r="DL478" t="s">
        <v>3</v>
      </c>
      <c r="DM478">
        <v>0</v>
      </c>
      <c r="DN478" t="s">
        <v>3</v>
      </c>
      <c r="DO478">
        <v>0</v>
      </c>
    </row>
    <row r="479" spans="1:119" x14ac:dyDescent="0.2">
      <c r="A479">
        <f>ROW(Source!A306)</f>
        <v>306</v>
      </c>
      <c r="B479">
        <v>1473083510</v>
      </c>
      <c r="C479">
        <v>1473084998</v>
      </c>
      <c r="D479">
        <v>1441819193</v>
      </c>
      <c r="E479">
        <v>15514512</v>
      </c>
      <c r="F479">
        <v>1</v>
      </c>
      <c r="G479">
        <v>15514512</v>
      </c>
      <c r="H479">
        <v>1</v>
      </c>
      <c r="I479" t="s">
        <v>457</v>
      </c>
      <c r="J479" t="s">
        <v>3</v>
      </c>
      <c r="K479" t="s">
        <v>458</v>
      </c>
      <c r="L479">
        <v>1191</v>
      </c>
      <c r="N479">
        <v>1013</v>
      </c>
      <c r="O479" t="s">
        <v>459</v>
      </c>
      <c r="P479" t="s">
        <v>459</v>
      </c>
      <c r="Q479">
        <v>1</v>
      </c>
      <c r="W479">
        <v>0</v>
      </c>
      <c r="X479">
        <v>476480486</v>
      </c>
      <c r="Y479">
        <f>AT479</f>
        <v>45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1</v>
      </c>
      <c r="AJ479">
        <v>1</v>
      </c>
      <c r="AK479">
        <v>1</v>
      </c>
      <c r="AL479">
        <v>1</v>
      </c>
      <c r="AM479">
        <v>-2</v>
      </c>
      <c r="AN479">
        <v>0</v>
      </c>
      <c r="AO479">
        <v>1</v>
      </c>
      <c r="AP479">
        <v>0</v>
      </c>
      <c r="AQ479">
        <v>0</v>
      </c>
      <c r="AR479">
        <v>0</v>
      </c>
      <c r="AS479" t="s">
        <v>3</v>
      </c>
      <c r="AT479">
        <v>45</v>
      </c>
      <c r="AU479" t="s">
        <v>3</v>
      </c>
      <c r="AV479">
        <v>1</v>
      </c>
      <c r="AW479">
        <v>2</v>
      </c>
      <c r="AX479">
        <v>1473421215</v>
      </c>
      <c r="AY479">
        <v>1</v>
      </c>
      <c r="AZ479">
        <v>2048</v>
      </c>
      <c r="BA479">
        <v>653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0</v>
      </c>
      <c r="BI479">
        <v>0</v>
      </c>
      <c r="BJ479">
        <v>0</v>
      </c>
      <c r="BK479">
        <v>0</v>
      </c>
      <c r="BL479">
        <v>0</v>
      </c>
      <c r="BM479">
        <v>0</v>
      </c>
      <c r="BN479">
        <v>0</v>
      </c>
      <c r="BO479">
        <v>0</v>
      </c>
      <c r="BP479">
        <v>0</v>
      </c>
      <c r="BQ479">
        <v>0</v>
      </c>
      <c r="BR479">
        <v>0</v>
      </c>
      <c r="BS479">
        <v>0</v>
      </c>
      <c r="BT479">
        <v>0</v>
      </c>
      <c r="BU479">
        <v>0</v>
      </c>
      <c r="BV479">
        <v>0</v>
      </c>
      <c r="BW479">
        <v>0</v>
      </c>
      <c r="CU479">
        <f>ROUND(AT479*Source!I306*AH479*AL479,2)</f>
        <v>0</v>
      </c>
      <c r="CV479">
        <f>ROUND(Y479*Source!I306,9)</f>
        <v>0.45</v>
      </c>
      <c r="CW479">
        <v>0</v>
      </c>
      <c r="CX479">
        <f>ROUND(Y479*Source!I306,9)</f>
        <v>0.45</v>
      </c>
      <c r="CY479">
        <f>AD479</f>
        <v>0</v>
      </c>
      <c r="CZ479">
        <f>AH479</f>
        <v>0</v>
      </c>
      <c r="DA479">
        <f>AL479</f>
        <v>1</v>
      </c>
      <c r="DB479">
        <f>ROUND(ROUND(AT479*CZ479,2),6)</f>
        <v>0</v>
      </c>
      <c r="DC479">
        <f>ROUND(ROUND(AT479*AG479,2),6)</f>
        <v>0</v>
      </c>
      <c r="DD479" t="s">
        <v>3</v>
      </c>
      <c r="DE479" t="s">
        <v>3</v>
      </c>
      <c r="DF479">
        <f t="shared" si="184"/>
        <v>0</v>
      </c>
      <c r="DG479">
        <f t="shared" si="185"/>
        <v>0</v>
      </c>
      <c r="DH479">
        <f t="shared" si="186"/>
        <v>0</v>
      </c>
      <c r="DI479">
        <f t="shared" si="187"/>
        <v>0</v>
      </c>
      <c r="DJ479">
        <f>DI479</f>
        <v>0</v>
      </c>
      <c r="DK479">
        <v>0</v>
      </c>
      <c r="DL479" t="s">
        <v>3</v>
      </c>
      <c r="DM479">
        <v>0</v>
      </c>
      <c r="DN479" t="s">
        <v>3</v>
      </c>
      <c r="DO479">
        <v>0</v>
      </c>
    </row>
    <row r="480" spans="1:119" x14ac:dyDescent="0.2">
      <c r="A480">
        <f>ROW(Source!A306)</f>
        <v>306</v>
      </c>
      <c r="B480">
        <v>1473083510</v>
      </c>
      <c r="C480">
        <v>1473084998</v>
      </c>
      <c r="D480">
        <v>1441834258</v>
      </c>
      <c r="E480">
        <v>1</v>
      </c>
      <c r="F480">
        <v>1</v>
      </c>
      <c r="G480">
        <v>15514512</v>
      </c>
      <c r="H480">
        <v>2</v>
      </c>
      <c r="I480" t="s">
        <v>460</v>
      </c>
      <c r="J480" t="s">
        <v>461</v>
      </c>
      <c r="K480" t="s">
        <v>462</v>
      </c>
      <c r="L480">
        <v>1368</v>
      </c>
      <c r="N480">
        <v>1011</v>
      </c>
      <c r="O480" t="s">
        <v>463</v>
      </c>
      <c r="P480" t="s">
        <v>463</v>
      </c>
      <c r="Q480">
        <v>1</v>
      </c>
      <c r="W480">
        <v>0</v>
      </c>
      <c r="X480">
        <v>1077756263</v>
      </c>
      <c r="Y480">
        <f>AT480</f>
        <v>3</v>
      </c>
      <c r="AA480">
        <v>0</v>
      </c>
      <c r="AB480">
        <v>1303.01</v>
      </c>
      <c r="AC480">
        <v>826.2</v>
      </c>
      <c r="AD480">
        <v>0</v>
      </c>
      <c r="AE480">
        <v>0</v>
      </c>
      <c r="AF480">
        <v>1303.01</v>
      </c>
      <c r="AG480">
        <v>826.2</v>
      </c>
      <c r="AH480">
        <v>0</v>
      </c>
      <c r="AI480">
        <v>1</v>
      </c>
      <c r="AJ480">
        <v>1</v>
      </c>
      <c r="AK480">
        <v>1</v>
      </c>
      <c r="AL480">
        <v>1</v>
      </c>
      <c r="AM480">
        <v>-2</v>
      </c>
      <c r="AN480">
        <v>0</v>
      </c>
      <c r="AO480">
        <v>1</v>
      </c>
      <c r="AP480">
        <v>0</v>
      </c>
      <c r="AQ480">
        <v>0</v>
      </c>
      <c r="AR480">
        <v>0</v>
      </c>
      <c r="AS480" t="s">
        <v>3</v>
      </c>
      <c r="AT480">
        <v>3</v>
      </c>
      <c r="AU480" t="s">
        <v>3</v>
      </c>
      <c r="AV480">
        <v>0</v>
      </c>
      <c r="AW480">
        <v>2</v>
      </c>
      <c r="AX480">
        <v>1473421216</v>
      </c>
      <c r="AY480">
        <v>1</v>
      </c>
      <c r="AZ480">
        <v>2048</v>
      </c>
      <c r="BA480">
        <v>654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0</v>
      </c>
      <c r="BI480">
        <v>0</v>
      </c>
      <c r="BJ480">
        <v>0</v>
      </c>
      <c r="BK480">
        <v>0</v>
      </c>
      <c r="BL480">
        <v>0</v>
      </c>
      <c r="BM480">
        <v>0</v>
      </c>
      <c r="BN480">
        <v>0</v>
      </c>
      <c r="BO480">
        <v>0</v>
      </c>
      <c r="BP480">
        <v>0</v>
      </c>
      <c r="BQ480">
        <v>0</v>
      </c>
      <c r="BR480">
        <v>0</v>
      </c>
      <c r="BS480">
        <v>0</v>
      </c>
      <c r="BT480">
        <v>0</v>
      </c>
      <c r="BU480">
        <v>0</v>
      </c>
      <c r="BV480">
        <v>0</v>
      </c>
      <c r="BW480">
        <v>0</v>
      </c>
      <c r="CV480">
        <v>0</v>
      </c>
      <c r="CW480">
        <f>ROUND(Y480*Source!I306*DO480,9)</f>
        <v>0</v>
      </c>
      <c r="CX480">
        <f>ROUND(Y480*Source!I306,9)</f>
        <v>0.03</v>
      </c>
      <c r="CY480">
        <f>AB480</f>
        <v>1303.01</v>
      </c>
      <c r="CZ480">
        <f>AF480</f>
        <v>1303.01</v>
      </c>
      <c r="DA480">
        <f>AJ480</f>
        <v>1</v>
      </c>
      <c r="DB480">
        <f>ROUND(ROUND(AT480*CZ480,2),6)</f>
        <v>3909.03</v>
      </c>
      <c r="DC480">
        <f>ROUND(ROUND(AT480*AG480,2),6)</f>
        <v>2478.6</v>
      </c>
      <c r="DD480" t="s">
        <v>3</v>
      </c>
      <c r="DE480" t="s">
        <v>3</v>
      </c>
      <c r="DF480">
        <f t="shared" si="184"/>
        <v>0</v>
      </c>
      <c r="DG480">
        <f t="shared" si="185"/>
        <v>39.090000000000003</v>
      </c>
      <c r="DH480">
        <f t="shared" si="186"/>
        <v>24.79</v>
      </c>
      <c r="DI480">
        <f t="shared" si="187"/>
        <v>0</v>
      </c>
      <c r="DJ480">
        <f>DG480</f>
        <v>39.090000000000003</v>
      </c>
      <c r="DK480">
        <v>0</v>
      </c>
      <c r="DL480" t="s">
        <v>3</v>
      </c>
      <c r="DM480">
        <v>0</v>
      </c>
      <c r="DN480" t="s">
        <v>3</v>
      </c>
      <c r="DO480">
        <v>0</v>
      </c>
    </row>
    <row r="481" spans="1:119" x14ac:dyDescent="0.2">
      <c r="A481">
        <f>ROW(Source!A306)</f>
        <v>306</v>
      </c>
      <c r="B481">
        <v>1473083510</v>
      </c>
      <c r="C481">
        <v>1473084998</v>
      </c>
      <c r="D481">
        <v>1441836235</v>
      </c>
      <c r="E481">
        <v>1</v>
      </c>
      <c r="F481">
        <v>1</v>
      </c>
      <c r="G481">
        <v>15514512</v>
      </c>
      <c r="H481">
        <v>3</v>
      </c>
      <c r="I481" t="s">
        <v>464</v>
      </c>
      <c r="J481" t="s">
        <v>465</v>
      </c>
      <c r="K481" t="s">
        <v>466</v>
      </c>
      <c r="L481">
        <v>1346</v>
      </c>
      <c r="N481">
        <v>1009</v>
      </c>
      <c r="O481" t="s">
        <v>467</v>
      </c>
      <c r="P481" t="s">
        <v>467</v>
      </c>
      <c r="Q481">
        <v>1</v>
      </c>
      <c r="W481">
        <v>0</v>
      </c>
      <c r="X481">
        <v>-1595335418</v>
      </c>
      <c r="Y481">
        <f>AT481</f>
        <v>0.3</v>
      </c>
      <c r="AA481">
        <v>31.49</v>
      </c>
      <c r="AB481">
        <v>0</v>
      </c>
      <c r="AC481">
        <v>0</v>
      </c>
      <c r="AD481">
        <v>0</v>
      </c>
      <c r="AE481">
        <v>31.49</v>
      </c>
      <c r="AF481">
        <v>0</v>
      </c>
      <c r="AG481">
        <v>0</v>
      </c>
      <c r="AH481">
        <v>0</v>
      </c>
      <c r="AI481">
        <v>1</v>
      </c>
      <c r="AJ481">
        <v>1</v>
      </c>
      <c r="AK481">
        <v>1</v>
      </c>
      <c r="AL481">
        <v>1</v>
      </c>
      <c r="AM481">
        <v>-2</v>
      </c>
      <c r="AN481">
        <v>0</v>
      </c>
      <c r="AO481">
        <v>1</v>
      </c>
      <c r="AP481">
        <v>0</v>
      </c>
      <c r="AQ481">
        <v>0</v>
      </c>
      <c r="AR481">
        <v>0</v>
      </c>
      <c r="AS481" t="s">
        <v>3</v>
      </c>
      <c r="AT481">
        <v>0.3</v>
      </c>
      <c r="AU481" t="s">
        <v>3</v>
      </c>
      <c r="AV481">
        <v>0</v>
      </c>
      <c r="AW481">
        <v>2</v>
      </c>
      <c r="AX481">
        <v>1473421217</v>
      </c>
      <c r="AY481">
        <v>1</v>
      </c>
      <c r="AZ481">
        <v>2048</v>
      </c>
      <c r="BA481">
        <v>655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0</v>
      </c>
      <c r="BI481">
        <v>0</v>
      </c>
      <c r="BJ481">
        <v>0</v>
      </c>
      <c r="BK481">
        <v>0</v>
      </c>
      <c r="BL481">
        <v>0</v>
      </c>
      <c r="BM481">
        <v>0</v>
      </c>
      <c r="BN481">
        <v>0</v>
      </c>
      <c r="BO481">
        <v>0</v>
      </c>
      <c r="BP481">
        <v>0</v>
      </c>
      <c r="BQ481">
        <v>0</v>
      </c>
      <c r="BR481">
        <v>0</v>
      </c>
      <c r="BS481">
        <v>0</v>
      </c>
      <c r="BT481">
        <v>0</v>
      </c>
      <c r="BU481">
        <v>0</v>
      </c>
      <c r="BV481">
        <v>0</v>
      </c>
      <c r="BW481">
        <v>0</v>
      </c>
      <c r="CV481">
        <v>0</v>
      </c>
      <c r="CW481">
        <v>0</v>
      </c>
      <c r="CX481">
        <f>ROUND(Y481*Source!I306,9)</f>
        <v>3.0000000000000001E-3</v>
      </c>
      <c r="CY481">
        <f>AA481</f>
        <v>31.49</v>
      </c>
      <c r="CZ481">
        <f>AE481</f>
        <v>31.49</v>
      </c>
      <c r="DA481">
        <f>AI481</f>
        <v>1</v>
      </c>
      <c r="DB481">
        <f>ROUND(ROUND(AT481*CZ481,2),6)</f>
        <v>9.4499999999999993</v>
      </c>
      <c r="DC481">
        <f>ROUND(ROUND(AT481*AG481,2),6)</f>
        <v>0</v>
      </c>
      <c r="DD481" t="s">
        <v>3</v>
      </c>
      <c r="DE481" t="s">
        <v>3</v>
      </c>
      <c r="DF481">
        <f t="shared" si="184"/>
        <v>0.09</v>
      </c>
      <c r="DG481">
        <f t="shared" si="185"/>
        <v>0</v>
      </c>
      <c r="DH481">
        <f t="shared" si="186"/>
        <v>0</v>
      </c>
      <c r="DI481">
        <f t="shared" si="187"/>
        <v>0</v>
      </c>
      <c r="DJ481">
        <f>DF481</f>
        <v>0.09</v>
      </c>
      <c r="DK481">
        <v>0</v>
      </c>
      <c r="DL481" t="s">
        <v>3</v>
      </c>
      <c r="DM481">
        <v>0</v>
      </c>
      <c r="DN481" t="s">
        <v>3</v>
      </c>
      <c r="DO481">
        <v>0</v>
      </c>
    </row>
    <row r="482" spans="1:119" x14ac:dyDescent="0.2">
      <c r="A482">
        <f>ROW(Source!A307)</f>
        <v>307</v>
      </c>
      <c r="B482">
        <v>1473083510</v>
      </c>
      <c r="C482">
        <v>1473085005</v>
      </c>
      <c r="D482">
        <v>1441819193</v>
      </c>
      <c r="E482">
        <v>15514512</v>
      </c>
      <c r="F482">
        <v>1</v>
      </c>
      <c r="G482">
        <v>15514512</v>
      </c>
      <c r="H482">
        <v>1</v>
      </c>
      <c r="I482" t="s">
        <v>457</v>
      </c>
      <c r="J482" t="s">
        <v>3</v>
      </c>
      <c r="K482" t="s">
        <v>458</v>
      </c>
      <c r="L482">
        <v>1191</v>
      </c>
      <c r="N482">
        <v>1013</v>
      </c>
      <c r="O482" t="s">
        <v>459</v>
      </c>
      <c r="P482" t="s">
        <v>459</v>
      </c>
      <c r="Q482">
        <v>1</v>
      </c>
      <c r="W482">
        <v>0</v>
      </c>
      <c r="X482">
        <v>476480486</v>
      </c>
      <c r="Y482">
        <f t="shared" ref="Y482:Y487" si="194">(AT482*2)</f>
        <v>1.44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1</v>
      </c>
      <c r="AJ482">
        <v>1</v>
      </c>
      <c r="AK482">
        <v>1</v>
      </c>
      <c r="AL482">
        <v>1</v>
      </c>
      <c r="AM482">
        <v>-2</v>
      </c>
      <c r="AN482">
        <v>0</v>
      </c>
      <c r="AO482">
        <v>1</v>
      </c>
      <c r="AP482">
        <v>1</v>
      </c>
      <c r="AQ482">
        <v>0</v>
      </c>
      <c r="AR482">
        <v>0</v>
      </c>
      <c r="AS482" t="s">
        <v>3</v>
      </c>
      <c r="AT482">
        <v>0.72</v>
      </c>
      <c r="AU482" t="s">
        <v>228</v>
      </c>
      <c r="AV482">
        <v>1</v>
      </c>
      <c r="AW482">
        <v>2</v>
      </c>
      <c r="AX482">
        <v>1473421218</v>
      </c>
      <c r="AY482">
        <v>1</v>
      </c>
      <c r="AZ482">
        <v>0</v>
      </c>
      <c r="BA482">
        <v>656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0</v>
      </c>
      <c r="BI482">
        <v>0</v>
      </c>
      <c r="BJ482">
        <v>0</v>
      </c>
      <c r="BK482">
        <v>0</v>
      </c>
      <c r="BL482">
        <v>0</v>
      </c>
      <c r="BM482">
        <v>0</v>
      </c>
      <c r="BN482">
        <v>0</v>
      </c>
      <c r="BO482">
        <v>0</v>
      </c>
      <c r="BP482">
        <v>0</v>
      </c>
      <c r="BQ482">
        <v>0</v>
      </c>
      <c r="BR482">
        <v>0</v>
      </c>
      <c r="BS482">
        <v>0</v>
      </c>
      <c r="BT482">
        <v>0</v>
      </c>
      <c r="BU482">
        <v>0</v>
      </c>
      <c r="BV482">
        <v>0</v>
      </c>
      <c r="BW482">
        <v>0</v>
      </c>
      <c r="CU482">
        <f>ROUND(AT482*Source!I307*AH482*AL482,2)</f>
        <v>0</v>
      </c>
      <c r="CV482">
        <f>ROUND(Y482*Source!I307,9)</f>
        <v>2.88</v>
      </c>
      <c r="CW482">
        <v>0</v>
      </c>
      <c r="CX482">
        <f>ROUND(Y482*Source!I307,9)</f>
        <v>2.88</v>
      </c>
      <c r="CY482">
        <f>AD482</f>
        <v>0</v>
      </c>
      <c r="CZ482">
        <f>AH482</f>
        <v>0</v>
      </c>
      <c r="DA482">
        <f>AL482</f>
        <v>1</v>
      </c>
      <c r="DB482">
        <f t="shared" ref="DB482:DB487" si="195">ROUND((ROUND(AT482*CZ482,2)*2),6)</f>
        <v>0</v>
      </c>
      <c r="DC482">
        <f t="shared" ref="DC482:DC487" si="196">ROUND((ROUND(AT482*AG482,2)*2),6)</f>
        <v>0</v>
      </c>
      <c r="DD482" t="s">
        <v>3</v>
      </c>
      <c r="DE482" t="s">
        <v>3</v>
      </c>
      <c r="DF482">
        <f t="shared" si="184"/>
        <v>0</v>
      </c>
      <c r="DG482">
        <f t="shared" si="185"/>
        <v>0</v>
      </c>
      <c r="DH482">
        <f t="shared" si="186"/>
        <v>0</v>
      </c>
      <c r="DI482">
        <f t="shared" si="187"/>
        <v>0</v>
      </c>
      <c r="DJ482">
        <f>DI482</f>
        <v>0</v>
      </c>
      <c r="DK482">
        <v>0</v>
      </c>
      <c r="DL482" t="s">
        <v>3</v>
      </c>
      <c r="DM482">
        <v>0</v>
      </c>
      <c r="DN482" t="s">
        <v>3</v>
      </c>
      <c r="DO482">
        <v>0</v>
      </c>
    </row>
    <row r="483" spans="1:119" x14ac:dyDescent="0.2">
      <c r="A483">
        <f>ROW(Source!A307)</f>
        <v>307</v>
      </c>
      <c r="B483">
        <v>1473083510</v>
      </c>
      <c r="C483">
        <v>1473085005</v>
      </c>
      <c r="D483">
        <v>1441834258</v>
      </c>
      <c r="E483">
        <v>1</v>
      </c>
      <c r="F483">
        <v>1</v>
      </c>
      <c r="G483">
        <v>15514512</v>
      </c>
      <c r="H483">
        <v>2</v>
      </c>
      <c r="I483" t="s">
        <v>460</v>
      </c>
      <c r="J483" t="s">
        <v>461</v>
      </c>
      <c r="K483" t="s">
        <v>462</v>
      </c>
      <c r="L483">
        <v>1368</v>
      </c>
      <c r="N483">
        <v>1011</v>
      </c>
      <c r="O483" t="s">
        <v>463</v>
      </c>
      <c r="P483" t="s">
        <v>463</v>
      </c>
      <c r="Q483">
        <v>1</v>
      </c>
      <c r="W483">
        <v>0</v>
      </c>
      <c r="X483">
        <v>1077756263</v>
      </c>
      <c r="Y483">
        <f t="shared" si="194"/>
        <v>0.36</v>
      </c>
      <c r="AA483">
        <v>0</v>
      </c>
      <c r="AB483">
        <v>1303.01</v>
      </c>
      <c r="AC483">
        <v>826.2</v>
      </c>
      <c r="AD483">
        <v>0</v>
      </c>
      <c r="AE483">
        <v>0</v>
      </c>
      <c r="AF483">
        <v>1303.01</v>
      </c>
      <c r="AG483">
        <v>826.2</v>
      </c>
      <c r="AH483">
        <v>0</v>
      </c>
      <c r="AI483">
        <v>1</v>
      </c>
      <c r="AJ483">
        <v>1</v>
      </c>
      <c r="AK483">
        <v>1</v>
      </c>
      <c r="AL483">
        <v>1</v>
      </c>
      <c r="AM483">
        <v>-2</v>
      </c>
      <c r="AN483">
        <v>0</v>
      </c>
      <c r="AO483">
        <v>1</v>
      </c>
      <c r="AP483">
        <v>1</v>
      </c>
      <c r="AQ483">
        <v>0</v>
      </c>
      <c r="AR483">
        <v>0</v>
      </c>
      <c r="AS483" t="s">
        <v>3</v>
      </c>
      <c r="AT483">
        <v>0.18</v>
      </c>
      <c r="AU483" t="s">
        <v>228</v>
      </c>
      <c r="AV483">
        <v>0</v>
      </c>
      <c r="AW483">
        <v>2</v>
      </c>
      <c r="AX483">
        <v>1473421219</v>
      </c>
      <c r="AY483">
        <v>1</v>
      </c>
      <c r="AZ483">
        <v>0</v>
      </c>
      <c r="BA483">
        <v>657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0</v>
      </c>
      <c r="BI483">
        <v>0</v>
      </c>
      <c r="BJ483">
        <v>0</v>
      </c>
      <c r="BK483">
        <v>0</v>
      </c>
      <c r="BL483">
        <v>0</v>
      </c>
      <c r="BM483">
        <v>0</v>
      </c>
      <c r="BN483">
        <v>0</v>
      </c>
      <c r="BO483">
        <v>0</v>
      </c>
      <c r="BP483">
        <v>0</v>
      </c>
      <c r="BQ483">
        <v>0</v>
      </c>
      <c r="BR483">
        <v>0</v>
      </c>
      <c r="BS483">
        <v>0</v>
      </c>
      <c r="BT483">
        <v>0</v>
      </c>
      <c r="BU483">
        <v>0</v>
      </c>
      <c r="BV483">
        <v>0</v>
      </c>
      <c r="BW483">
        <v>0</v>
      </c>
      <c r="CV483">
        <v>0</v>
      </c>
      <c r="CW483">
        <f>ROUND(Y483*Source!I307*DO483,9)</f>
        <v>0</v>
      </c>
      <c r="CX483">
        <f>ROUND(Y483*Source!I307,9)</f>
        <v>0.72</v>
      </c>
      <c r="CY483">
        <f>AB483</f>
        <v>1303.01</v>
      </c>
      <c r="CZ483">
        <f>AF483</f>
        <v>1303.01</v>
      </c>
      <c r="DA483">
        <f>AJ483</f>
        <v>1</v>
      </c>
      <c r="DB483">
        <f t="shared" si="195"/>
        <v>469.08</v>
      </c>
      <c r="DC483">
        <f t="shared" si="196"/>
        <v>297.44</v>
      </c>
      <c r="DD483" t="s">
        <v>3</v>
      </c>
      <c r="DE483" t="s">
        <v>3</v>
      </c>
      <c r="DF483">
        <f t="shared" si="184"/>
        <v>0</v>
      </c>
      <c r="DG483">
        <f t="shared" si="185"/>
        <v>938.17</v>
      </c>
      <c r="DH483">
        <f t="shared" si="186"/>
        <v>594.86</v>
      </c>
      <c r="DI483">
        <f t="shared" si="187"/>
        <v>0</v>
      </c>
      <c r="DJ483">
        <f>DG483</f>
        <v>938.17</v>
      </c>
      <c r="DK483">
        <v>0</v>
      </c>
      <c r="DL483" t="s">
        <v>3</v>
      </c>
      <c r="DM483">
        <v>0</v>
      </c>
      <c r="DN483" t="s">
        <v>3</v>
      </c>
      <c r="DO483">
        <v>0</v>
      </c>
    </row>
    <row r="484" spans="1:119" x14ac:dyDescent="0.2">
      <c r="A484">
        <f>ROW(Source!A307)</f>
        <v>307</v>
      </c>
      <c r="B484">
        <v>1473083510</v>
      </c>
      <c r="C484">
        <v>1473085005</v>
      </c>
      <c r="D484">
        <v>1441836237</v>
      </c>
      <c r="E484">
        <v>1</v>
      </c>
      <c r="F484">
        <v>1</v>
      </c>
      <c r="G484">
        <v>15514512</v>
      </c>
      <c r="H484">
        <v>3</v>
      </c>
      <c r="I484" t="s">
        <v>546</v>
      </c>
      <c r="J484" t="s">
        <v>547</v>
      </c>
      <c r="K484" t="s">
        <v>548</v>
      </c>
      <c r="L484">
        <v>1346</v>
      </c>
      <c r="N484">
        <v>1009</v>
      </c>
      <c r="O484" t="s">
        <v>467</v>
      </c>
      <c r="P484" t="s">
        <v>467</v>
      </c>
      <c r="Q484">
        <v>1</v>
      </c>
      <c r="W484">
        <v>0</v>
      </c>
      <c r="X484">
        <v>-1733743716</v>
      </c>
      <c r="Y484">
        <f t="shared" si="194"/>
        <v>0.1</v>
      </c>
      <c r="AA484">
        <v>375.16</v>
      </c>
      <c r="AB484">
        <v>0</v>
      </c>
      <c r="AC484">
        <v>0</v>
      </c>
      <c r="AD484">
        <v>0</v>
      </c>
      <c r="AE484">
        <v>375.16</v>
      </c>
      <c r="AF484">
        <v>0</v>
      </c>
      <c r="AG484">
        <v>0</v>
      </c>
      <c r="AH484">
        <v>0</v>
      </c>
      <c r="AI484">
        <v>1</v>
      </c>
      <c r="AJ484">
        <v>1</v>
      </c>
      <c r="AK484">
        <v>1</v>
      </c>
      <c r="AL484">
        <v>1</v>
      </c>
      <c r="AM484">
        <v>-2</v>
      </c>
      <c r="AN484">
        <v>0</v>
      </c>
      <c r="AO484">
        <v>1</v>
      </c>
      <c r="AP484">
        <v>1</v>
      </c>
      <c r="AQ484">
        <v>0</v>
      </c>
      <c r="AR484">
        <v>0</v>
      </c>
      <c r="AS484" t="s">
        <v>3</v>
      </c>
      <c r="AT484">
        <v>0.05</v>
      </c>
      <c r="AU484" t="s">
        <v>228</v>
      </c>
      <c r="AV484">
        <v>0</v>
      </c>
      <c r="AW484">
        <v>2</v>
      </c>
      <c r="AX484">
        <v>1473421220</v>
      </c>
      <c r="AY484">
        <v>1</v>
      </c>
      <c r="AZ484">
        <v>0</v>
      </c>
      <c r="BA484">
        <v>658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0</v>
      </c>
      <c r="BI484">
        <v>0</v>
      </c>
      <c r="BJ484">
        <v>0</v>
      </c>
      <c r="BK484">
        <v>0</v>
      </c>
      <c r="BL484">
        <v>0</v>
      </c>
      <c r="BM484">
        <v>0</v>
      </c>
      <c r="BN484">
        <v>0</v>
      </c>
      <c r="BO484">
        <v>0</v>
      </c>
      <c r="BP484">
        <v>0</v>
      </c>
      <c r="BQ484">
        <v>0</v>
      </c>
      <c r="BR484">
        <v>0</v>
      </c>
      <c r="BS484">
        <v>0</v>
      </c>
      <c r="BT484">
        <v>0</v>
      </c>
      <c r="BU484">
        <v>0</v>
      </c>
      <c r="BV484">
        <v>0</v>
      </c>
      <c r="BW484">
        <v>0</v>
      </c>
      <c r="CV484">
        <v>0</v>
      </c>
      <c r="CW484">
        <v>0</v>
      </c>
      <c r="CX484">
        <f>ROUND(Y484*Source!I307,9)</f>
        <v>0.2</v>
      </c>
      <c r="CY484">
        <f>AA484</f>
        <v>375.16</v>
      </c>
      <c r="CZ484">
        <f>AE484</f>
        <v>375.16</v>
      </c>
      <c r="DA484">
        <f>AI484</f>
        <v>1</v>
      </c>
      <c r="DB484">
        <f t="shared" si="195"/>
        <v>37.520000000000003</v>
      </c>
      <c r="DC484">
        <f t="shared" si="196"/>
        <v>0</v>
      </c>
      <c r="DD484" t="s">
        <v>3</v>
      </c>
      <c r="DE484" t="s">
        <v>3</v>
      </c>
      <c r="DF484">
        <f t="shared" si="184"/>
        <v>75.03</v>
      </c>
      <c r="DG484">
        <f t="shared" si="185"/>
        <v>0</v>
      </c>
      <c r="DH484">
        <f t="shared" si="186"/>
        <v>0</v>
      </c>
      <c r="DI484">
        <f t="shared" si="187"/>
        <v>0</v>
      </c>
      <c r="DJ484">
        <f>DF484</f>
        <v>75.03</v>
      </c>
      <c r="DK484">
        <v>0</v>
      </c>
      <c r="DL484" t="s">
        <v>3</v>
      </c>
      <c r="DM484">
        <v>0</v>
      </c>
      <c r="DN484" t="s">
        <v>3</v>
      </c>
      <c r="DO484">
        <v>0</v>
      </c>
    </row>
    <row r="485" spans="1:119" x14ac:dyDescent="0.2">
      <c r="A485">
        <f>ROW(Source!A307)</f>
        <v>307</v>
      </c>
      <c r="B485">
        <v>1473083510</v>
      </c>
      <c r="C485">
        <v>1473085005</v>
      </c>
      <c r="D485">
        <v>1441836235</v>
      </c>
      <c r="E485">
        <v>1</v>
      </c>
      <c r="F485">
        <v>1</v>
      </c>
      <c r="G485">
        <v>15514512</v>
      </c>
      <c r="H485">
        <v>3</v>
      </c>
      <c r="I485" t="s">
        <v>464</v>
      </c>
      <c r="J485" t="s">
        <v>465</v>
      </c>
      <c r="K485" t="s">
        <v>466</v>
      </c>
      <c r="L485">
        <v>1346</v>
      </c>
      <c r="N485">
        <v>1009</v>
      </c>
      <c r="O485" t="s">
        <v>467</v>
      </c>
      <c r="P485" t="s">
        <v>467</v>
      </c>
      <c r="Q485">
        <v>1</v>
      </c>
      <c r="W485">
        <v>0</v>
      </c>
      <c r="X485">
        <v>-1595335418</v>
      </c>
      <c r="Y485">
        <f t="shared" si="194"/>
        <v>0.2</v>
      </c>
      <c r="AA485">
        <v>31.49</v>
      </c>
      <c r="AB485">
        <v>0</v>
      </c>
      <c r="AC485">
        <v>0</v>
      </c>
      <c r="AD485">
        <v>0</v>
      </c>
      <c r="AE485">
        <v>31.49</v>
      </c>
      <c r="AF485">
        <v>0</v>
      </c>
      <c r="AG485">
        <v>0</v>
      </c>
      <c r="AH485">
        <v>0</v>
      </c>
      <c r="AI485">
        <v>1</v>
      </c>
      <c r="AJ485">
        <v>1</v>
      </c>
      <c r="AK485">
        <v>1</v>
      </c>
      <c r="AL485">
        <v>1</v>
      </c>
      <c r="AM485">
        <v>-2</v>
      </c>
      <c r="AN485">
        <v>0</v>
      </c>
      <c r="AO485">
        <v>1</v>
      </c>
      <c r="AP485">
        <v>1</v>
      </c>
      <c r="AQ485">
        <v>0</v>
      </c>
      <c r="AR485">
        <v>0</v>
      </c>
      <c r="AS485" t="s">
        <v>3</v>
      </c>
      <c r="AT485">
        <v>0.1</v>
      </c>
      <c r="AU485" t="s">
        <v>228</v>
      </c>
      <c r="AV485">
        <v>0</v>
      </c>
      <c r="AW485">
        <v>2</v>
      </c>
      <c r="AX485">
        <v>1473421221</v>
      </c>
      <c r="AY485">
        <v>1</v>
      </c>
      <c r="AZ485">
        <v>0</v>
      </c>
      <c r="BA485">
        <v>659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0</v>
      </c>
      <c r="BI485">
        <v>0</v>
      </c>
      <c r="BJ485">
        <v>0</v>
      </c>
      <c r="BK485">
        <v>0</v>
      </c>
      <c r="BL485">
        <v>0</v>
      </c>
      <c r="BM485">
        <v>0</v>
      </c>
      <c r="BN485">
        <v>0</v>
      </c>
      <c r="BO485">
        <v>0</v>
      </c>
      <c r="BP485">
        <v>0</v>
      </c>
      <c r="BQ485">
        <v>0</v>
      </c>
      <c r="BR485">
        <v>0</v>
      </c>
      <c r="BS485">
        <v>0</v>
      </c>
      <c r="BT485">
        <v>0</v>
      </c>
      <c r="BU485">
        <v>0</v>
      </c>
      <c r="BV485">
        <v>0</v>
      </c>
      <c r="BW485">
        <v>0</v>
      </c>
      <c r="CV485">
        <v>0</v>
      </c>
      <c r="CW485">
        <v>0</v>
      </c>
      <c r="CX485">
        <f>ROUND(Y485*Source!I307,9)</f>
        <v>0.4</v>
      </c>
      <c r="CY485">
        <f>AA485</f>
        <v>31.49</v>
      </c>
      <c r="CZ485">
        <f>AE485</f>
        <v>31.49</v>
      </c>
      <c r="DA485">
        <f>AI485</f>
        <v>1</v>
      </c>
      <c r="DB485">
        <f t="shared" si="195"/>
        <v>6.3</v>
      </c>
      <c r="DC485">
        <f t="shared" si="196"/>
        <v>0</v>
      </c>
      <c r="DD485" t="s">
        <v>3</v>
      </c>
      <c r="DE485" t="s">
        <v>3</v>
      </c>
      <c r="DF485">
        <f t="shared" si="184"/>
        <v>12.6</v>
      </c>
      <c r="DG485">
        <f t="shared" si="185"/>
        <v>0</v>
      </c>
      <c r="DH485">
        <f t="shared" si="186"/>
        <v>0</v>
      </c>
      <c r="DI485">
        <f t="shared" si="187"/>
        <v>0</v>
      </c>
      <c r="DJ485">
        <f>DF485</f>
        <v>12.6</v>
      </c>
      <c r="DK485">
        <v>0</v>
      </c>
      <c r="DL485" t="s">
        <v>3</v>
      </c>
      <c r="DM485">
        <v>0</v>
      </c>
      <c r="DN485" t="s">
        <v>3</v>
      </c>
      <c r="DO485">
        <v>0</v>
      </c>
    </row>
    <row r="486" spans="1:119" x14ac:dyDescent="0.2">
      <c r="A486">
        <f>ROW(Source!A307)</f>
        <v>307</v>
      </c>
      <c r="B486">
        <v>1473083510</v>
      </c>
      <c r="C486">
        <v>1473085005</v>
      </c>
      <c r="D486">
        <v>1441834628</v>
      </c>
      <c r="E486">
        <v>1</v>
      </c>
      <c r="F486">
        <v>1</v>
      </c>
      <c r="G486">
        <v>15514512</v>
      </c>
      <c r="H486">
        <v>3</v>
      </c>
      <c r="I486" t="s">
        <v>549</v>
      </c>
      <c r="J486" t="s">
        <v>554</v>
      </c>
      <c r="K486" t="s">
        <v>550</v>
      </c>
      <c r="L486">
        <v>1348</v>
      </c>
      <c r="N486">
        <v>1009</v>
      </c>
      <c r="O486" t="s">
        <v>485</v>
      </c>
      <c r="P486" t="s">
        <v>485</v>
      </c>
      <c r="Q486">
        <v>1000</v>
      </c>
      <c r="W486">
        <v>0</v>
      </c>
      <c r="X486">
        <v>779500846</v>
      </c>
      <c r="Y486">
        <f t="shared" si="194"/>
        <v>4.0000000000000003E-5</v>
      </c>
      <c r="AA486">
        <v>73951.73</v>
      </c>
      <c r="AB486">
        <v>0</v>
      </c>
      <c r="AC486">
        <v>0</v>
      </c>
      <c r="AD486">
        <v>0</v>
      </c>
      <c r="AE486">
        <v>73951.73</v>
      </c>
      <c r="AF486">
        <v>0</v>
      </c>
      <c r="AG486">
        <v>0</v>
      </c>
      <c r="AH486">
        <v>0</v>
      </c>
      <c r="AI486">
        <v>1</v>
      </c>
      <c r="AJ486">
        <v>1</v>
      </c>
      <c r="AK486">
        <v>1</v>
      </c>
      <c r="AL486">
        <v>1</v>
      </c>
      <c r="AM486">
        <v>-2</v>
      </c>
      <c r="AN486">
        <v>0</v>
      </c>
      <c r="AO486">
        <v>1</v>
      </c>
      <c r="AP486">
        <v>1</v>
      </c>
      <c r="AQ486">
        <v>0</v>
      </c>
      <c r="AR486">
        <v>0</v>
      </c>
      <c r="AS486" t="s">
        <v>3</v>
      </c>
      <c r="AT486">
        <v>2.0000000000000002E-5</v>
      </c>
      <c r="AU486" t="s">
        <v>228</v>
      </c>
      <c r="AV486">
        <v>0</v>
      </c>
      <c r="AW486">
        <v>2</v>
      </c>
      <c r="AX486">
        <v>1473421222</v>
      </c>
      <c r="AY486">
        <v>1</v>
      </c>
      <c r="AZ486">
        <v>0</v>
      </c>
      <c r="BA486">
        <v>660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0</v>
      </c>
      <c r="BI486">
        <v>0</v>
      </c>
      <c r="BJ486">
        <v>0</v>
      </c>
      <c r="BK486">
        <v>0</v>
      </c>
      <c r="BL486">
        <v>0</v>
      </c>
      <c r="BM486">
        <v>0</v>
      </c>
      <c r="BN486">
        <v>0</v>
      </c>
      <c r="BO486">
        <v>0</v>
      </c>
      <c r="BP486">
        <v>0</v>
      </c>
      <c r="BQ486">
        <v>0</v>
      </c>
      <c r="BR486">
        <v>0</v>
      </c>
      <c r="BS486">
        <v>0</v>
      </c>
      <c r="BT486">
        <v>0</v>
      </c>
      <c r="BU486">
        <v>0</v>
      </c>
      <c r="BV486">
        <v>0</v>
      </c>
      <c r="BW486">
        <v>0</v>
      </c>
      <c r="CV486">
        <v>0</v>
      </c>
      <c r="CW486">
        <v>0</v>
      </c>
      <c r="CX486">
        <f>ROUND(Y486*Source!I307,9)</f>
        <v>8.0000000000000007E-5</v>
      </c>
      <c r="CY486">
        <f>AA486</f>
        <v>73951.73</v>
      </c>
      <c r="CZ486">
        <f>AE486</f>
        <v>73951.73</v>
      </c>
      <c r="DA486">
        <f>AI486</f>
        <v>1</v>
      </c>
      <c r="DB486">
        <f t="shared" si="195"/>
        <v>2.96</v>
      </c>
      <c r="DC486">
        <f t="shared" si="196"/>
        <v>0</v>
      </c>
      <c r="DD486" t="s">
        <v>3</v>
      </c>
      <c r="DE486" t="s">
        <v>3</v>
      </c>
      <c r="DF486">
        <f t="shared" si="184"/>
        <v>5.92</v>
      </c>
      <c r="DG486">
        <f t="shared" si="185"/>
        <v>0</v>
      </c>
      <c r="DH486">
        <f t="shared" si="186"/>
        <v>0</v>
      </c>
      <c r="DI486">
        <f t="shared" si="187"/>
        <v>0</v>
      </c>
      <c r="DJ486">
        <f>DF486</f>
        <v>5.92</v>
      </c>
      <c r="DK486">
        <v>0</v>
      </c>
      <c r="DL486" t="s">
        <v>3</v>
      </c>
      <c r="DM486">
        <v>0</v>
      </c>
      <c r="DN486" t="s">
        <v>3</v>
      </c>
      <c r="DO486">
        <v>0</v>
      </c>
    </row>
    <row r="487" spans="1:119" x14ac:dyDescent="0.2">
      <c r="A487">
        <f>ROW(Source!A307)</f>
        <v>307</v>
      </c>
      <c r="B487">
        <v>1473083510</v>
      </c>
      <c r="C487">
        <v>1473085005</v>
      </c>
      <c r="D487">
        <v>1441834920</v>
      </c>
      <c r="E487">
        <v>1</v>
      </c>
      <c r="F487">
        <v>1</v>
      </c>
      <c r="G487">
        <v>15514512</v>
      </c>
      <c r="H487">
        <v>3</v>
      </c>
      <c r="I487" t="s">
        <v>551</v>
      </c>
      <c r="J487" t="s">
        <v>552</v>
      </c>
      <c r="K487" t="s">
        <v>553</v>
      </c>
      <c r="L487">
        <v>1346</v>
      </c>
      <c r="N487">
        <v>1009</v>
      </c>
      <c r="O487" t="s">
        <v>467</v>
      </c>
      <c r="P487" t="s">
        <v>467</v>
      </c>
      <c r="Q487">
        <v>1</v>
      </c>
      <c r="W487">
        <v>0</v>
      </c>
      <c r="X487">
        <v>707796009</v>
      </c>
      <c r="Y487">
        <f t="shared" si="194"/>
        <v>0.04</v>
      </c>
      <c r="AA487">
        <v>106.87</v>
      </c>
      <c r="AB487">
        <v>0</v>
      </c>
      <c r="AC487">
        <v>0</v>
      </c>
      <c r="AD487">
        <v>0</v>
      </c>
      <c r="AE487">
        <v>106.87</v>
      </c>
      <c r="AF487">
        <v>0</v>
      </c>
      <c r="AG487">
        <v>0</v>
      </c>
      <c r="AH487">
        <v>0</v>
      </c>
      <c r="AI487">
        <v>1</v>
      </c>
      <c r="AJ487">
        <v>1</v>
      </c>
      <c r="AK487">
        <v>1</v>
      </c>
      <c r="AL487">
        <v>1</v>
      </c>
      <c r="AM487">
        <v>-2</v>
      </c>
      <c r="AN487">
        <v>0</v>
      </c>
      <c r="AO487">
        <v>1</v>
      </c>
      <c r="AP487">
        <v>1</v>
      </c>
      <c r="AQ487">
        <v>0</v>
      </c>
      <c r="AR487">
        <v>0</v>
      </c>
      <c r="AS487" t="s">
        <v>3</v>
      </c>
      <c r="AT487">
        <v>0.02</v>
      </c>
      <c r="AU487" t="s">
        <v>228</v>
      </c>
      <c r="AV487">
        <v>0</v>
      </c>
      <c r="AW487">
        <v>2</v>
      </c>
      <c r="AX487">
        <v>1473421223</v>
      </c>
      <c r="AY487">
        <v>1</v>
      </c>
      <c r="AZ487">
        <v>0</v>
      </c>
      <c r="BA487">
        <v>661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0</v>
      </c>
      <c r="BI487">
        <v>0</v>
      </c>
      <c r="BJ487">
        <v>0</v>
      </c>
      <c r="BK487">
        <v>0</v>
      </c>
      <c r="BL487">
        <v>0</v>
      </c>
      <c r="BM487">
        <v>0</v>
      </c>
      <c r="BN487">
        <v>0</v>
      </c>
      <c r="BO487">
        <v>0</v>
      </c>
      <c r="BP487">
        <v>0</v>
      </c>
      <c r="BQ487">
        <v>0</v>
      </c>
      <c r="BR487">
        <v>0</v>
      </c>
      <c r="BS487">
        <v>0</v>
      </c>
      <c r="BT487">
        <v>0</v>
      </c>
      <c r="BU487">
        <v>0</v>
      </c>
      <c r="BV487">
        <v>0</v>
      </c>
      <c r="BW487">
        <v>0</v>
      </c>
      <c r="CV487">
        <v>0</v>
      </c>
      <c r="CW487">
        <v>0</v>
      </c>
      <c r="CX487">
        <f>ROUND(Y487*Source!I307,9)</f>
        <v>0.08</v>
      </c>
      <c r="CY487">
        <f>AA487</f>
        <v>106.87</v>
      </c>
      <c r="CZ487">
        <f>AE487</f>
        <v>106.87</v>
      </c>
      <c r="DA487">
        <f>AI487</f>
        <v>1</v>
      </c>
      <c r="DB487">
        <f t="shared" si="195"/>
        <v>4.28</v>
      </c>
      <c r="DC487">
        <f t="shared" si="196"/>
        <v>0</v>
      </c>
      <c r="DD487" t="s">
        <v>3</v>
      </c>
      <c r="DE487" t="s">
        <v>3</v>
      </c>
      <c r="DF487">
        <f t="shared" si="184"/>
        <v>8.5500000000000007</v>
      </c>
      <c r="DG487">
        <f t="shared" si="185"/>
        <v>0</v>
      </c>
      <c r="DH487">
        <f t="shared" si="186"/>
        <v>0</v>
      </c>
      <c r="DI487">
        <f t="shared" si="187"/>
        <v>0</v>
      </c>
      <c r="DJ487">
        <f>DF487</f>
        <v>8.5500000000000007</v>
      </c>
      <c r="DK487">
        <v>0</v>
      </c>
      <c r="DL487" t="s">
        <v>3</v>
      </c>
      <c r="DM487">
        <v>0</v>
      </c>
      <c r="DN487" t="s">
        <v>3</v>
      </c>
      <c r="DO487">
        <v>0</v>
      </c>
    </row>
    <row r="488" spans="1:119" x14ac:dyDescent="0.2">
      <c r="A488">
        <f>ROW(Source!A310)</f>
        <v>310</v>
      </c>
      <c r="B488">
        <v>1473083510</v>
      </c>
      <c r="C488">
        <v>1473085024</v>
      </c>
      <c r="D488">
        <v>1441819193</v>
      </c>
      <c r="E488">
        <v>15514512</v>
      </c>
      <c r="F488">
        <v>1</v>
      </c>
      <c r="G488">
        <v>15514512</v>
      </c>
      <c r="H488">
        <v>1</v>
      </c>
      <c r="I488" t="s">
        <v>457</v>
      </c>
      <c r="J488" t="s">
        <v>3</v>
      </c>
      <c r="K488" t="s">
        <v>458</v>
      </c>
      <c r="L488">
        <v>1191</v>
      </c>
      <c r="N488">
        <v>1013</v>
      </c>
      <c r="O488" t="s">
        <v>459</v>
      </c>
      <c r="P488" t="s">
        <v>459</v>
      </c>
      <c r="Q488">
        <v>1</v>
      </c>
      <c r="W488">
        <v>0</v>
      </c>
      <c r="X488">
        <v>476480486</v>
      </c>
      <c r="Y488">
        <f t="shared" ref="Y488:Y497" si="197">AT488</f>
        <v>0.18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1</v>
      </c>
      <c r="AJ488">
        <v>1</v>
      </c>
      <c r="AK488">
        <v>1</v>
      </c>
      <c r="AL488">
        <v>1</v>
      </c>
      <c r="AM488">
        <v>-2</v>
      </c>
      <c r="AN488">
        <v>0</v>
      </c>
      <c r="AO488">
        <v>1</v>
      </c>
      <c r="AP488">
        <v>1</v>
      </c>
      <c r="AQ488">
        <v>0</v>
      </c>
      <c r="AR488">
        <v>0</v>
      </c>
      <c r="AS488" t="s">
        <v>3</v>
      </c>
      <c r="AT488">
        <v>0.18</v>
      </c>
      <c r="AU488" t="s">
        <v>3</v>
      </c>
      <c r="AV488">
        <v>1</v>
      </c>
      <c r="AW488">
        <v>2</v>
      </c>
      <c r="AX488">
        <v>1473421228</v>
      </c>
      <c r="AY488">
        <v>1</v>
      </c>
      <c r="AZ488">
        <v>0</v>
      </c>
      <c r="BA488">
        <v>666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0</v>
      </c>
      <c r="BI488">
        <v>0</v>
      </c>
      <c r="BJ488">
        <v>0</v>
      </c>
      <c r="BK488">
        <v>0</v>
      </c>
      <c r="BL488">
        <v>0</v>
      </c>
      <c r="BM488">
        <v>0</v>
      </c>
      <c r="BN488">
        <v>0</v>
      </c>
      <c r="BO488">
        <v>0</v>
      </c>
      <c r="BP488">
        <v>0</v>
      </c>
      <c r="BQ488">
        <v>0</v>
      </c>
      <c r="BR488">
        <v>0</v>
      </c>
      <c r="BS488">
        <v>0</v>
      </c>
      <c r="BT488">
        <v>0</v>
      </c>
      <c r="BU488">
        <v>0</v>
      </c>
      <c r="BV488">
        <v>0</v>
      </c>
      <c r="BW488">
        <v>0</v>
      </c>
      <c r="CU488">
        <f>ROUND(AT488*Source!I310*AH488*AL488,2)</f>
        <v>0</v>
      </c>
      <c r="CV488">
        <f>ROUND(Y488*Source!I310,9)</f>
        <v>4.8600000000000003</v>
      </c>
      <c r="CW488">
        <v>0</v>
      </c>
      <c r="CX488">
        <f>ROUND(Y488*Source!I310,9)</f>
        <v>4.8600000000000003</v>
      </c>
      <c r="CY488">
        <f>AD488</f>
        <v>0</v>
      </c>
      <c r="CZ488">
        <f>AH488</f>
        <v>0</v>
      </c>
      <c r="DA488">
        <f>AL488</f>
        <v>1</v>
      </c>
      <c r="DB488">
        <f t="shared" ref="DB488:DB497" si="198">ROUND(ROUND(AT488*CZ488,2),6)</f>
        <v>0</v>
      </c>
      <c r="DC488">
        <f t="shared" ref="DC488:DC497" si="199">ROUND(ROUND(AT488*AG488,2),6)</f>
        <v>0</v>
      </c>
      <c r="DD488" t="s">
        <v>3</v>
      </c>
      <c r="DE488" t="s">
        <v>3</v>
      </c>
      <c r="DF488">
        <f t="shared" si="184"/>
        <v>0</v>
      </c>
      <c r="DG488">
        <f t="shared" si="185"/>
        <v>0</v>
      </c>
      <c r="DH488">
        <f t="shared" si="186"/>
        <v>0</v>
      </c>
      <c r="DI488">
        <f t="shared" si="187"/>
        <v>0</v>
      </c>
      <c r="DJ488">
        <f>DI488</f>
        <v>0</v>
      </c>
      <c r="DK488">
        <v>0</v>
      </c>
      <c r="DL488" t="s">
        <v>3</v>
      </c>
      <c r="DM488">
        <v>0</v>
      </c>
      <c r="DN488" t="s">
        <v>3</v>
      </c>
      <c r="DO488">
        <v>0</v>
      </c>
    </row>
    <row r="489" spans="1:119" x14ac:dyDescent="0.2">
      <c r="A489">
        <f>ROW(Source!A310)</f>
        <v>310</v>
      </c>
      <c r="B489">
        <v>1473083510</v>
      </c>
      <c r="C489">
        <v>1473085024</v>
      </c>
      <c r="D489">
        <v>1441836235</v>
      </c>
      <c r="E489">
        <v>1</v>
      </c>
      <c r="F489">
        <v>1</v>
      </c>
      <c r="G489">
        <v>15514512</v>
      </c>
      <c r="H489">
        <v>3</v>
      </c>
      <c r="I489" t="s">
        <v>464</v>
      </c>
      <c r="J489" t="s">
        <v>465</v>
      </c>
      <c r="K489" t="s">
        <v>466</v>
      </c>
      <c r="L489">
        <v>1346</v>
      </c>
      <c r="N489">
        <v>1009</v>
      </c>
      <c r="O489" t="s">
        <v>467</v>
      </c>
      <c r="P489" t="s">
        <v>467</v>
      </c>
      <c r="Q489">
        <v>1</v>
      </c>
      <c r="W489">
        <v>0</v>
      </c>
      <c r="X489">
        <v>-1595335418</v>
      </c>
      <c r="Y489">
        <f t="shared" si="197"/>
        <v>0.04</v>
      </c>
      <c r="AA489">
        <v>31.49</v>
      </c>
      <c r="AB489">
        <v>0</v>
      </c>
      <c r="AC489">
        <v>0</v>
      </c>
      <c r="AD489">
        <v>0</v>
      </c>
      <c r="AE489">
        <v>31.49</v>
      </c>
      <c r="AF489">
        <v>0</v>
      </c>
      <c r="AG489">
        <v>0</v>
      </c>
      <c r="AH489">
        <v>0</v>
      </c>
      <c r="AI489">
        <v>1</v>
      </c>
      <c r="AJ489">
        <v>1</v>
      </c>
      <c r="AK489">
        <v>1</v>
      </c>
      <c r="AL489">
        <v>1</v>
      </c>
      <c r="AM489">
        <v>-2</v>
      </c>
      <c r="AN489">
        <v>0</v>
      </c>
      <c r="AO489">
        <v>1</v>
      </c>
      <c r="AP489">
        <v>1</v>
      </c>
      <c r="AQ489">
        <v>0</v>
      </c>
      <c r="AR489">
        <v>0</v>
      </c>
      <c r="AS489" t="s">
        <v>3</v>
      </c>
      <c r="AT489">
        <v>0.04</v>
      </c>
      <c r="AU489" t="s">
        <v>3</v>
      </c>
      <c r="AV489">
        <v>0</v>
      </c>
      <c r="AW489">
        <v>2</v>
      </c>
      <c r="AX489">
        <v>1473421229</v>
      </c>
      <c r="AY489">
        <v>1</v>
      </c>
      <c r="AZ489">
        <v>0</v>
      </c>
      <c r="BA489">
        <v>667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0</v>
      </c>
      <c r="BI489">
        <v>0</v>
      </c>
      <c r="BJ489">
        <v>0</v>
      </c>
      <c r="BK489">
        <v>0</v>
      </c>
      <c r="BL489">
        <v>0</v>
      </c>
      <c r="BM489">
        <v>0</v>
      </c>
      <c r="BN489">
        <v>0</v>
      </c>
      <c r="BO489">
        <v>0</v>
      </c>
      <c r="BP489">
        <v>0</v>
      </c>
      <c r="BQ489">
        <v>0</v>
      </c>
      <c r="BR489">
        <v>0</v>
      </c>
      <c r="BS489">
        <v>0</v>
      </c>
      <c r="BT489">
        <v>0</v>
      </c>
      <c r="BU489">
        <v>0</v>
      </c>
      <c r="BV489">
        <v>0</v>
      </c>
      <c r="BW489">
        <v>0</v>
      </c>
      <c r="CV489">
        <v>0</v>
      </c>
      <c r="CW489">
        <v>0</v>
      </c>
      <c r="CX489">
        <f>ROUND(Y489*Source!I310,9)</f>
        <v>1.08</v>
      </c>
      <c r="CY489">
        <f>AA489</f>
        <v>31.49</v>
      </c>
      <c r="CZ489">
        <f>AE489</f>
        <v>31.49</v>
      </c>
      <c r="DA489">
        <f>AI489</f>
        <v>1</v>
      </c>
      <c r="DB489">
        <f t="shared" si="198"/>
        <v>1.26</v>
      </c>
      <c r="DC489">
        <f t="shared" si="199"/>
        <v>0</v>
      </c>
      <c r="DD489" t="s">
        <v>3</v>
      </c>
      <c r="DE489" t="s">
        <v>3</v>
      </c>
      <c r="DF489">
        <f t="shared" si="184"/>
        <v>34.01</v>
      </c>
      <c r="DG489">
        <f t="shared" si="185"/>
        <v>0</v>
      </c>
      <c r="DH489">
        <f t="shared" si="186"/>
        <v>0</v>
      </c>
      <c r="DI489">
        <f t="shared" si="187"/>
        <v>0</v>
      </c>
      <c r="DJ489">
        <f>DF489</f>
        <v>34.01</v>
      </c>
      <c r="DK489">
        <v>0</v>
      </c>
      <c r="DL489" t="s">
        <v>3</v>
      </c>
      <c r="DM489">
        <v>0</v>
      </c>
      <c r="DN489" t="s">
        <v>3</v>
      </c>
      <c r="DO489">
        <v>0</v>
      </c>
    </row>
    <row r="490" spans="1:119" x14ac:dyDescent="0.2">
      <c r="A490">
        <f>ROW(Source!A311)</f>
        <v>311</v>
      </c>
      <c r="B490">
        <v>1473083510</v>
      </c>
      <c r="C490">
        <v>1473085029</v>
      </c>
      <c r="D490">
        <v>1441819193</v>
      </c>
      <c r="E490">
        <v>15514512</v>
      </c>
      <c r="F490">
        <v>1</v>
      </c>
      <c r="G490">
        <v>15514512</v>
      </c>
      <c r="H490">
        <v>1</v>
      </c>
      <c r="I490" t="s">
        <v>457</v>
      </c>
      <c r="J490" t="s">
        <v>3</v>
      </c>
      <c r="K490" t="s">
        <v>458</v>
      </c>
      <c r="L490">
        <v>1191</v>
      </c>
      <c r="N490">
        <v>1013</v>
      </c>
      <c r="O490" t="s">
        <v>459</v>
      </c>
      <c r="P490" t="s">
        <v>459</v>
      </c>
      <c r="Q490">
        <v>1</v>
      </c>
      <c r="W490">
        <v>0</v>
      </c>
      <c r="X490">
        <v>476480486</v>
      </c>
      <c r="Y490">
        <f t="shared" si="197"/>
        <v>0.3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1</v>
      </c>
      <c r="AJ490">
        <v>1</v>
      </c>
      <c r="AK490">
        <v>1</v>
      </c>
      <c r="AL490">
        <v>1</v>
      </c>
      <c r="AM490">
        <v>-2</v>
      </c>
      <c r="AN490">
        <v>0</v>
      </c>
      <c r="AO490">
        <v>1</v>
      </c>
      <c r="AP490">
        <v>1</v>
      </c>
      <c r="AQ490">
        <v>0</v>
      </c>
      <c r="AR490">
        <v>0</v>
      </c>
      <c r="AS490" t="s">
        <v>3</v>
      </c>
      <c r="AT490">
        <v>0.3</v>
      </c>
      <c r="AU490" t="s">
        <v>3</v>
      </c>
      <c r="AV490">
        <v>1</v>
      </c>
      <c r="AW490">
        <v>2</v>
      </c>
      <c r="AX490">
        <v>1473421231</v>
      </c>
      <c r="AY490">
        <v>1</v>
      </c>
      <c r="AZ490">
        <v>0</v>
      </c>
      <c r="BA490">
        <v>668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0</v>
      </c>
      <c r="BI490">
        <v>0</v>
      </c>
      <c r="BJ490">
        <v>0</v>
      </c>
      <c r="BK490">
        <v>0</v>
      </c>
      <c r="BL490">
        <v>0</v>
      </c>
      <c r="BM490">
        <v>0</v>
      </c>
      <c r="BN490">
        <v>0</v>
      </c>
      <c r="BO490">
        <v>0</v>
      </c>
      <c r="BP490">
        <v>0</v>
      </c>
      <c r="BQ490">
        <v>0</v>
      </c>
      <c r="BR490">
        <v>0</v>
      </c>
      <c r="BS490">
        <v>0</v>
      </c>
      <c r="BT490">
        <v>0</v>
      </c>
      <c r="BU490">
        <v>0</v>
      </c>
      <c r="BV490">
        <v>0</v>
      </c>
      <c r="BW490">
        <v>0</v>
      </c>
      <c r="CU490">
        <f>ROUND(AT490*Source!I311*AH490*AL490,2)</f>
        <v>0</v>
      </c>
      <c r="CV490">
        <f>ROUND(Y490*Source!I311,9)</f>
        <v>4.5</v>
      </c>
      <c r="CW490">
        <v>0</v>
      </c>
      <c r="CX490">
        <f>ROUND(Y490*Source!I311,9)</f>
        <v>4.5</v>
      </c>
      <c r="CY490">
        <f>AD490</f>
        <v>0</v>
      </c>
      <c r="CZ490">
        <f>AH490</f>
        <v>0</v>
      </c>
      <c r="DA490">
        <f>AL490</f>
        <v>1</v>
      </c>
      <c r="DB490">
        <f t="shared" si="198"/>
        <v>0</v>
      </c>
      <c r="DC490">
        <f t="shared" si="199"/>
        <v>0</v>
      </c>
      <c r="DD490" t="s">
        <v>3</v>
      </c>
      <c r="DE490" t="s">
        <v>3</v>
      </c>
      <c r="DF490">
        <f t="shared" si="184"/>
        <v>0</v>
      </c>
      <c r="DG490">
        <f t="shared" si="185"/>
        <v>0</v>
      </c>
      <c r="DH490">
        <f t="shared" si="186"/>
        <v>0</v>
      </c>
      <c r="DI490">
        <f t="shared" si="187"/>
        <v>0</v>
      </c>
      <c r="DJ490">
        <f>DI490</f>
        <v>0</v>
      </c>
      <c r="DK490">
        <v>0</v>
      </c>
      <c r="DL490" t="s">
        <v>3</v>
      </c>
      <c r="DM490">
        <v>0</v>
      </c>
      <c r="DN490" t="s">
        <v>3</v>
      </c>
      <c r="DO490">
        <v>0</v>
      </c>
    </row>
    <row r="491" spans="1:119" x14ac:dyDescent="0.2">
      <c r="A491">
        <f>ROW(Source!A311)</f>
        <v>311</v>
      </c>
      <c r="B491">
        <v>1473083510</v>
      </c>
      <c r="C491">
        <v>1473085029</v>
      </c>
      <c r="D491">
        <v>1441836235</v>
      </c>
      <c r="E491">
        <v>1</v>
      </c>
      <c r="F491">
        <v>1</v>
      </c>
      <c r="G491">
        <v>15514512</v>
      </c>
      <c r="H491">
        <v>3</v>
      </c>
      <c r="I491" t="s">
        <v>464</v>
      </c>
      <c r="J491" t="s">
        <v>465</v>
      </c>
      <c r="K491" t="s">
        <v>466</v>
      </c>
      <c r="L491">
        <v>1346</v>
      </c>
      <c r="N491">
        <v>1009</v>
      </c>
      <c r="O491" t="s">
        <v>467</v>
      </c>
      <c r="P491" t="s">
        <v>467</v>
      </c>
      <c r="Q491">
        <v>1</v>
      </c>
      <c r="W491">
        <v>0</v>
      </c>
      <c r="X491">
        <v>-1595335418</v>
      </c>
      <c r="Y491">
        <f t="shared" si="197"/>
        <v>0.02</v>
      </c>
      <c r="AA491">
        <v>31.49</v>
      </c>
      <c r="AB491">
        <v>0</v>
      </c>
      <c r="AC491">
        <v>0</v>
      </c>
      <c r="AD491">
        <v>0</v>
      </c>
      <c r="AE491">
        <v>31.49</v>
      </c>
      <c r="AF491">
        <v>0</v>
      </c>
      <c r="AG491">
        <v>0</v>
      </c>
      <c r="AH491">
        <v>0</v>
      </c>
      <c r="AI491">
        <v>1</v>
      </c>
      <c r="AJ491">
        <v>1</v>
      </c>
      <c r="AK491">
        <v>1</v>
      </c>
      <c r="AL491">
        <v>1</v>
      </c>
      <c r="AM491">
        <v>-2</v>
      </c>
      <c r="AN491">
        <v>0</v>
      </c>
      <c r="AO491">
        <v>1</v>
      </c>
      <c r="AP491">
        <v>1</v>
      </c>
      <c r="AQ491">
        <v>0</v>
      </c>
      <c r="AR491">
        <v>0</v>
      </c>
      <c r="AS491" t="s">
        <v>3</v>
      </c>
      <c r="AT491">
        <v>0.02</v>
      </c>
      <c r="AU491" t="s">
        <v>3</v>
      </c>
      <c r="AV491">
        <v>0</v>
      </c>
      <c r="AW491">
        <v>2</v>
      </c>
      <c r="AX491">
        <v>1473421232</v>
      </c>
      <c r="AY491">
        <v>1</v>
      </c>
      <c r="AZ491">
        <v>0</v>
      </c>
      <c r="BA491">
        <v>669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0</v>
      </c>
      <c r="BI491">
        <v>0</v>
      </c>
      <c r="BJ491">
        <v>0</v>
      </c>
      <c r="BK491">
        <v>0</v>
      </c>
      <c r="BL491">
        <v>0</v>
      </c>
      <c r="BM491">
        <v>0</v>
      </c>
      <c r="BN491">
        <v>0</v>
      </c>
      <c r="BO491">
        <v>0</v>
      </c>
      <c r="BP491">
        <v>0</v>
      </c>
      <c r="BQ491">
        <v>0</v>
      </c>
      <c r="BR491">
        <v>0</v>
      </c>
      <c r="BS491">
        <v>0</v>
      </c>
      <c r="BT491">
        <v>0</v>
      </c>
      <c r="BU491">
        <v>0</v>
      </c>
      <c r="BV491">
        <v>0</v>
      </c>
      <c r="BW491">
        <v>0</v>
      </c>
      <c r="CV491">
        <v>0</v>
      </c>
      <c r="CW491">
        <v>0</v>
      </c>
      <c r="CX491">
        <f>ROUND(Y491*Source!I311,9)</f>
        <v>0.3</v>
      </c>
      <c r="CY491">
        <f>AA491</f>
        <v>31.49</v>
      </c>
      <c r="CZ491">
        <f>AE491</f>
        <v>31.49</v>
      </c>
      <c r="DA491">
        <f>AI491</f>
        <v>1</v>
      </c>
      <c r="DB491">
        <f t="shared" si="198"/>
        <v>0.63</v>
      </c>
      <c r="DC491">
        <f t="shared" si="199"/>
        <v>0</v>
      </c>
      <c r="DD491" t="s">
        <v>3</v>
      </c>
      <c r="DE491" t="s">
        <v>3</v>
      </c>
      <c r="DF491">
        <f t="shared" si="184"/>
        <v>9.4499999999999993</v>
      </c>
      <c r="DG491">
        <f t="shared" si="185"/>
        <v>0</v>
      </c>
      <c r="DH491">
        <f t="shared" si="186"/>
        <v>0</v>
      </c>
      <c r="DI491">
        <f t="shared" si="187"/>
        <v>0</v>
      </c>
      <c r="DJ491">
        <f>DF491</f>
        <v>9.4499999999999993</v>
      </c>
      <c r="DK491">
        <v>0</v>
      </c>
      <c r="DL491" t="s">
        <v>3</v>
      </c>
      <c r="DM491">
        <v>0</v>
      </c>
      <c r="DN491" t="s">
        <v>3</v>
      </c>
      <c r="DO491">
        <v>0</v>
      </c>
    </row>
    <row r="492" spans="1:119" x14ac:dyDescent="0.2">
      <c r="A492">
        <f>ROW(Source!A312)</f>
        <v>312</v>
      </c>
      <c r="B492">
        <v>1473083510</v>
      </c>
      <c r="C492">
        <v>1473085034</v>
      </c>
      <c r="D492">
        <v>1441819193</v>
      </c>
      <c r="E492">
        <v>15514512</v>
      </c>
      <c r="F492">
        <v>1</v>
      </c>
      <c r="G492">
        <v>15514512</v>
      </c>
      <c r="H492">
        <v>1</v>
      </c>
      <c r="I492" t="s">
        <v>457</v>
      </c>
      <c r="J492" t="s">
        <v>3</v>
      </c>
      <c r="K492" t="s">
        <v>458</v>
      </c>
      <c r="L492">
        <v>1191</v>
      </c>
      <c r="N492">
        <v>1013</v>
      </c>
      <c r="O492" t="s">
        <v>459</v>
      </c>
      <c r="P492" t="s">
        <v>459</v>
      </c>
      <c r="Q492">
        <v>1</v>
      </c>
      <c r="W492">
        <v>0</v>
      </c>
      <c r="X492">
        <v>476480486</v>
      </c>
      <c r="Y492">
        <f t="shared" si="197"/>
        <v>0.18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1</v>
      </c>
      <c r="AJ492">
        <v>1</v>
      </c>
      <c r="AK492">
        <v>1</v>
      </c>
      <c r="AL492">
        <v>1</v>
      </c>
      <c r="AM492">
        <v>-2</v>
      </c>
      <c r="AN492">
        <v>0</v>
      </c>
      <c r="AO492">
        <v>1</v>
      </c>
      <c r="AP492">
        <v>1</v>
      </c>
      <c r="AQ492">
        <v>0</v>
      </c>
      <c r="AR492">
        <v>0</v>
      </c>
      <c r="AS492" t="s">
        <v>3</v>
      </c>
      <c r="AT492">
        <v>0.18</v>
      </c>
      <c r="AU492" t="s">
        <v>3</v>
      </c>
      <c r="AV492">
        <v>1</v>
      </c>
      <c r="AW492">
        <v>2</v>
      </c>
      <c r="AX492">
        <v>1473421234</v>
      </c>
      <c r="AY492">
        <v>1</v>
      </c>
      <c r="AZ492">
        <v>0</v>
      </c>
      <c r="BA492">
        <v>670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0</v>
      </c>
      <c r="BI492">
        <v>0</v>
      </c>
      <c r="BJ492">
        <v>0</v>
      </c>
      <c r="BK492">
        <v>0</v>
      </c>
      <c r="BL492">
        <v>0</v>
      </c>
      <c r="BM492">
        <v>0</v>
      </c>
      <c r="BN492">
        <v>0</v>
      </c>
      <c r="BO492">
        <v>0</v>
      </c>
      <c r="BP492">
        <v>0</v>
      </c>
      <c r="BQ492">
        <v>0</v>
      </c>
      <c r="BR492">
        <v>0</v>
      </c>
      <c r="BS492">
        <v>0</v>
      </c>
      <c r="BT492">
        <v>0</v>
      </c>
      <c r="BU492">
        <v>0</v>
      </c>
      <c r="BV492">
        <v>0</v>
      </c>
      <c r="BW492">
        <v>0</v>
      </c>
      <c r="CU492">
        <f>ROUND(AT492*Source!I312*AH492*AL492,2)</f>
        <v>0</v>
      </c>
      <c r="CV492">
        <f>ROUND(Y492*Source!I312,9)</f>
        <v>2.16</v>
      </c>
      <c r="CW492">
        <v>0</v>
      </c>
      <c r="CX492">
        <f>ROUND(Y492*Source!I312,9)</f>
        <v>2.16</v>
      </c>
      <c r="CY492">
        <f>AD492</f>
        <v>0</v>
      </c>
      <c r="CZ492">
        <f>AH492</f>
        <v>0</v>
      </c>
      <c r="DA492">
        <f>AL492</f>
        <v>1</v>
      </c>
      <c r="DB492">
        <f t="shared" si="198"/>
        <v>0</v>
      </c>
      <c r="DC492">
        <f t="shared" si="199"/>
        <v>0</v>
      </c>
      <c r="DD492" t="s">
        <v>3</v>
      </c>
      <c r="DE492" t="s">
        <v>3</v>
      </c>
      <c r="DF492">
        <f t="shared" si="184"/>
        <v>0</v>
      </c>
      <c r="DG492">
        <f t="shared" si="185"/>
        <v>0</v>
      </c>
      <c r="DH492">
        <f t="shared" si="186"/>
        <v>0</v>
      </c>
      <c r="DI492">
        <f t="shared" si="187"/>
        <v>0</v>
      </c>
      <c r="DJ492">
        <f>DI492</f>
        <v>0</v>
      </c>
      <c r="DK492">
        <v>0</v>
      </c>
      <c r="DL492" t="s">
        <v>3</v>
      </c>
      <c r="DM492">
        <v>0</v>
      </c>
      <c r="DN492" t="s">
        <v>3</v>
      </c>
      <c r="DO492">
        <v>0</v>
      </c>
    </row>
    <row r="493" spans="1:119" x14ac:dyDescent="0.2">
      <c r="A493">
        <f>ROW(Source!A312)</f>
        <v>312</v>
      </c>
      <c r="B493">
        <v>1473083510</v>
      </c>
      <c r="C493">
        <v>1473085034</v>
      </c>
      <c r="D493">
        <v>1441836235</v>
      </c>
      <c r="E493">
        <v>1</v>
      </c>
      <c r="F493">
        <v>1</v>
      </c>
      <c r="G493">
        <v>15514512</v>
      </c>
      <c r="H493">
        <v>3</v>
      </c>
      <c r="I493" t="s">
        <v>464</v>
      </c>
      <c r="J493" t="s">
        <v>465</v>
      </c>
      <c r="K493" t="s">
        <v>466</v>
      </c>
      <c r="L493">
        <v>1346</v>
      </c>
      <c r="N493">
        <v>1009</v>
      </c>
      <c r="O493" t="s">
        <v>467</v>
      </c>
      <c r="P493" t="s">
        <v>467</v>
      </c>
      <c r="Q493">
        <v>1</v>
      </c>
      <c r="W493">
        <v>0</v>
      </c>
      <c r="X493">
        <v>-1595335418</v>
      </c>
      <c r="Y493">
        <f t="shared" si="197"/>
        <v>0.03</v>
      </c>
      <c r="AA493">
        <v>31.49</v>
      </c>
      <c r="AB493">
        <v>0</v>
      </c>
      <c r="AC493">
        <v>0</v>
      </c>
      <c r="AD493">
        <v>0</v>
      </c>
      <c r="AE493">
        <v>31.49</v>
      </c>
      <c r="AF493">
        <v>0</v>
      </c>
      <c r="AG493">
        <v>0</v>
      </c>
      <c r="AH493">
        <v>0</v>
      </c>
      <c r="AI493">
        <v>1</v>
      </c>
      <c r="AJ493">
        <v>1</v>
      </c>
      <c r="AK493">
        <v>1</v>
      </c>
      <c r="AL493">
        <v>1</v>
      </c>
      <c r="AM493">
        <v>-2</v>
      </c>
      <c r="AN493">
        <v>0</v>
      </c>
      <c r="AO493">
        <v>1</v>
      </c>
      <c r="AP493">
        <v>1</v>
      </c>
      <c r="AQ493">
        <v>0</v>
      </c>
      <c r="AR493">
        <v>0</v>
      </c>
      <c r="AS493" t="s">
        <v>3</v>
      </c>
      <c r="AT493">
        <v>0.03</v>
      </c>
      <c r="AU493" t="s">
        <v>3</v>
      </c>
      <c r="AV493">
        <v>0</v>
      </c>
      <c r="AW493">
        <v>2</v>
      </c>
      <c r="AX493">
        <v>1473421235</v>
      </c>
      <c r="AY493">
        <v>1</v>
      </c>
      <c r="AZ493">
        <v>0</v>
      </c>
      <c r="BA493">
        <v>671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0</v>
      </c>
      <c r="BI493">
        <v>0</v>
      </c>
      <c r="BJ493">
        <v>0</v>
      </c>
      <c r="BK493">
        <v>0</v>
      </c>
      <c r="BL493">
        <v>0</v>
      </c>
      <c r="BM493">
        <v>0</v>
      </c>
      <c r="BN493">
        <v>0</v>
      </c>
      <c r="BO493">
        <v>0</v>
      </c>
      <c r="BP493">
        <v>0</v>
      </c>
      <c r="BQ493">
        <v>0</v>
      </c>
      <c r="BR493">
        <v>0</v>
      </c>
      <c r="BS493">
        <v>0</v>
      </c>
      <c r="BT493">
        <v>0</v>
      </c>
      <c r="BU493">
        <v>0</v>
      </c>
      <c r="BV493">
        <v>0</v>
      </c>
      <c r="BW493">
        <v>0</v>
      </c>
      <c r="CV493">
        <v>0</v>
      </c>
      <c r="CW493">
        <v>0</v>
      </c>
      <c r="CX493">
        <f>ROUND(Y493*Source!I312,9)</f>
        <v>0.36</v>
      </c>
      <c r="CY493">
        <f>AA493</f>
        <v>31.49</v>
      </c>
      <c r="CZ493">
        <f>AE493</f>
        <v>31.49</v>
      </c>
      <c r="DA493">
        <f>AI493</f>
        <v>1</v>
      </c>
      <c r="DB493">
        <f t="shared" si="198"/>
        <v>0.94</v>
      </c>
      <c r="DC493">
        <f t="shared" si="199"/>
        <v>0</v>
      </c>
      <c r="DD493" t="s">
        <v>3</v>
      </c>
      <c r="DE493" t="s">
        <v>3</v>
      </c>
      <c r="DF493">
        <f t="shared" si="184"/>
        <v>11.34</v>
      </c>
      <c r="DG493">
        <f t="shared" si="185"/>
        <v>0</v>
      </c>
      <c r="DH493">
        <f t="shared" si="186"/>
        <v>0</v>
      </c>
      <c r="DI493">
        <f t="shared" si="187"/>
        <v>0</v>
      </c>
      <c r="DJ493">
        <f>DF493</f>
        <v>11.34</v>
      </c>
      <c r="DK493">
        <v>0</v>
      </c>
      <c r="DL493" t="s">
        <v>3</v>
      </c>
      <c r="DM493">
        <v>0</v>
      </c>
      <c r="DN493" t="s">
        <v>3</v>
      </c>
      <c r="DO493">
        <v>0</v>
      </c>
    </row>
    <row r="494" spans="1:119" x14ac:dyDescent="0.2">
      <c r="A494">
        <f>ROW(Source!A317)</f>
        <v>317</v>
      </c>
      <c r="B494">
        <v>1473083510</v>
      </c>
      <c r="C494">
        <v>1473085048</v>
      </c>
      <c r="D494">
        <v>1441819193</v>
      </c>
      <c r="E494">
        <v>15514512</v>
      </c>
      <c r="F494">
        <v>1</v>
      </c>
      <c r="G494">
        <v>15514512</v>
      </c>
      <c r="H494">
        <v>1</v>
      </c>
      <c r="I494" t="s">
        <v>457</v>
      </c>
      <c r="J494" t="s">
        <v>3</v>
      </c>
      <c r="K494" t="s">
        <v>458</v>
      </c>
      <c r="L494">
        <v>1191</v>
      </c>
      <c r="N494">
        <v>1013</v>
      </c>
      <c r="O494" t="s">
        <v>459</v>
      </c>
      <c r="P494" t="s">
        <v>459</v>
      </c>
      <c r="Q494">
        <v>1</v>
      </c>
      <c r="W494">
        <v>0</v>
      </c>
      <c r="X494">
        <v>476480486</v>
      </c>
      <c r="Y494">
        <f t="shared" si="197"/>
        <v>0.96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1</v>
      </c>
      <c r="AJ494">
        <v>1</v>
      </c>
      <c r="AK494">
        <v>1</v>
      </c>
      <c r="AL494">
        <v>1</v>
      </c>
      <c r="AM494">
        <v>-2</v>
      </c>
      <c r="AN494">
        <v>0</v>
      </c>
      <c r="AO494">
        <v>1</v>
      </c>
      <c r="AP494">
        <v>1</v>
      </c>
      <c r="AQ494">
        <v>0</v>
      </c>
      <c r="AR494">
        <v>0</v>
      </c>
      <c r="AS494" t="s">
        <v>3</v>
      </c>
      <c r="AT494">
        <v>0.96</v>
      </c>
      <c r="AU494" t="s">
        <v>3</v>
      </c>
      <c r="AV494">
        <v>1</v>
      </c>
      <c r="AW494">
        <v>2</v>
      </c>
      <c r="AX494">
        <v>1473421241</v>
      </c>
      <c r="AY494">
        <v>1</v>
      </c>
      <c r="AZ494">
        <v>0</v>
      </c>
      <c r="BA494">
        <v>677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0</v>
      </c>
      <c r="BI494">
        <v>0</v>
      </c>
      <c r="BJ494">
        <v>0</v>
      </c>
      <c r="BK494">
        <v>0</v>
      </c>
      <c r="BL494">
        <v>0</v>
      </c>
      <c r="BM494">
        <v>0</v>
      </c>
      <c r="BN494">
        <v>0</v>
      </c>
      <c r="BO494">
        <v>0</v>
      </c>
      <c r="BP494">
        <v>0</v>
      </c>
      <c r="BQ494">
        <v>0</v>
      </c>
      <c r="BR494">
        <v>0</v>
      </c>
      <c r="BS494">
        <v>0</v>
      </c>
      <c r="BT494">
        <v>0</v>
      </c>
      <c r="BU494">
        <v>0</v>
      </c>
      <c r="BV494">
        <v>0</v>
      </c>
      <c r="BW494">
        <v>0</v>
      </c>
      <c r="CU494">
        <f>ROUND(AT494*Source!I317*AH494*AL494,2)</f>
        <v>0</v>
      </c>
      <c r="CV494">
        <f>ROUND(Y494*Source!I317,9)</f>
        <v>470.4</v>
      </c>
      <c r="CW494">
        <v>0</v>
      </c>
      <c r="CX494">
        <f>ROUND(Y494*Source!I317,9)</f>
        <v>470.4</v>
      </c>
      <c r="CY494">
        <f>AD494</f>
        <v>0</v>
      </c>
      <c r="CZ494">
        <f>AH494</f>
        <v>0</v>
      </c>
      <c r="DA494">
        <f>AL494</f>
        <v>1</v>
      </c>
      <c r="DB494">
        <f t="shared" si="198"/>
        <v>0</v>
      </c>
      <c r="DC494">
        <f t="shared" si="199"/>
        <v>0</v>
      </c>
      <c r="DD494" t="s">
        <v>3</v>
      </c>
      <c r="DE494" t="s">
        <v>3</v>
      </c>
      <c r="DF494">
        <f t="shared" si="184"/>
        <v>0</v>
      </c>
      <c r="DG494">
        <f t="shared" si="185"/>
        <v>0</v>
      </c>
      <c r="DH494">
        <f t="shared" si="186"/>
        <v>0</v>
      </c>
      <c r="DI494">
        <f t="shared" si="187"/>
        <v>0</v>
      </c>
      <c r="DJ494">
        <f>DI494</f>
        <v>0</v>
      </c>
      <c r="DK494">
        <v>0</v>
      </c>
      <c r="DL494" t="s">
        <v>3</v>
      </c>
      <c r="DM494">
        <v>0</v>
      </c>
      <c r="DN494" t="s">
        <v>3</v>
      </c>
      <c r="DO494">
        <v>0</v>
      </c>
    </row>
    <row r="495" spans="1:119" x14ac:dyDescent="0.2">
      <c r="A495">
        <f>ROW(Source!A317)</f>
        <v>317</v>
      </c>
      <c r="B495">
        <v>1473083510</v>
      </c>
      <c r="C495">
        <v>1473085048</v>
      </c>
      <c r="D495">
        <v>1441836235</v>
      </c>
      <c r="E495">
        <v>1</v>
      </c>
      <c r="F495">
        <v>1</v>
      </c>
      <c r="G495">
        <v>15514512</v>
      </c>
      <c r="H495">
        <v>3</v>
      </c>
      <c r="I495" t="s">
        <v>464</v>
      </c>
      <c r="J495" t="s">
        <v>465</v>
      </c>
      <c r="K495" t="s">
        <v>466</v>
      </c>
      <c r="L495">
        <v>1346</v>
      </c>
      <c r="N495">
        <v>1009</v>
      </c>
      <c r="O495" t="s">
        <v>467</v>
      </c>
      <c r="P495" t="s">
        <v>467</v>
      </c>
      <c r="Q495">
        <v>1</v>
      </c>
      <c r="W495">
        <v>0</v>
      </c>
      <c r="X495">
        <v>-1595335418</v>
      </c>
      <c r="Y495">
        <f t="shared" si="197"/>
        <v>0.05</v>
      </c>
      <c r="AA495">
        <v>31.49</v>
      </c>
      <c r="AB495">
        <v>0</v>
      </c>
      <c r="AC495">
        <v>0</v>
      </c>
      <c r="AD495">
        <v>0</v>
      </c>
      <c r="AE495">
        <v>31.49</v>
      </c>
      <c r="AF495">
        <v>0</v>
      </c>
      <c r="AG495">
        <v>0</v>
      </c>
      <c r="AH495">
        <v>0</v>
      </c>
      <c r="AI495">
        <v>1</v>
      </c>
      <c r="AJ495">
        <v>1</v>
      </c>
      <c r="AK495">
        <v>1</v>
      </c>
      <c r="AL495">
        <v>1</v>
      </c>
      <c r="AM495">
        <v>-2</v>
      </c>
      <c r="AN495">
        <v>0</v>
      </c>
      <c r="AO495">
        <v>1</v>
      </c>
      <c r="AP495">
        <v>1</v>
      </c>
      <c r="AQ495">
        <v>0</v>
      </c>
      <c r="AR495">
        <v>0</v>
      </c>
      <c r="AS495" t="s">
        <v>3</v>
      </c>
      <c r="AT495">
        <v>0.05</v>
      </c>
      <c r="AU495" t="s">
        <v>3</v>
      </c>
      <c r="AV495">
        <v>0</v>
      </c>
      <c r="AW495">
        <v>2</v>
      </c>
      <c r="AX495">
        <v>1473421242</v>
      </c>
      <c r="AY495">
        <v>1</v>
      </c>
      <c r="AZ495">
        <v>0</v>
      </c>
      <c r="BA495">
        <v>678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0</v>
      </c>
      <c r="BI495">
        <v>0</v>
      </c>
      <c r="BJ495">
        <v>0</v>
      </c>
      <c r="BK495">
        <v>0</v>
      </c>
      <c r="BL495">
        <v>0</v>
      </c>
      <c r="BM495">
        <v>0</v>
      </c>
      <c r="BN495">
        <v>0</v>
      </c>
      <c r="BO495">
        <v>0</v>
      </c>
      <c r="BP495">
        <v>0</v>
      </c>
      <c r="BQ495">
        <v>0</v>
      </c>
      <c r="BR495">
        <v>0</v>
      </c>
      <c r="BS495">
        <v>0</v>
      </c>
      <c r="BT495">
        <v>0</v>
      </c>
      <c r="BU495">
        <v>0</v>
      </c>
      <c r="BV495">
        <v>0</v>
      </c>
      <c r="BW495">
        <v>0</v>
      </c>
      <c r="CV495">
        <v>0</v>
      </c>
      <c r="CW495">
        <v>0</v>
      </c>
      <c r="CX495">
        <f>ROUND(Y495*Source!I317,9)</f>
        <v>24.5</v>
      </c>
      <c r="CY495">
        <f>AA495</f>
        <v>31.49</v>
      </c>
      <c r="CZ495">
        <f>AE495</f>
        <v>31.49</v>
      </c>
      <c r="DA495">
        <f>AI495</f>
        <v>1</v>
      </c>
      <c r="DB495">
        <f t="shared" si="198"/>
        <v>1.57</v>
      </c>
      <c r="DC495">
        <f t="shared" si="199"/>
        <v>0</v>
      </c>
      <c r="DD495" t="s">
        <v>3</v>
      </c>
      <c r="DE495" t="s">
        <v>3</v>
      </c>
      <c r="DF495">
        <f t="shared" si="184"/>
        <v>771.51</v>
      </c>
      <c r="DG495">
        <f t="shared" si="185"/>
        <v>0</v>
      </c>
      <c r="DH495">
        <f t="shared" si="186"/>
        <v>0</v>
      </c>
      <c r="DI495">
        <f t="shared" si="187"/>
        <v>0</v>
      </c>
      <c r="DJ495">
        <f>DF495</f>
        <v>771.51</v>
      </c>
      <c r="DK495">
        <v>0</v>
      </c>
      <c r="DL495" t="s">
        <v>3</v>
      </c>
      <c r="DM495">
        <v>0</v>
      </c>
      <c r="DN495" t="s">
        <v>3</v>
      </c>
      <c r="DO495">
        <v>0</v>
      </c>
    </row>
    <row r="496" spans="1:119" x14ac:dyDescent="0.2">
      <c r="A496">
        <f>ROW(Source!A317)</f>
        <v>317</v>
      </c>
      <c r="B496">
        <v>1473083510</v>
      </c>
      <c r="C496">
        <v>1473085048</v>
      </c>
      <c r="D496">
        <v>1441834628</v>
      </c>
      <c r="E496">
        <v>1</v>
      </c>
      <c r="F496">
        <v>1</v>
      </c>
      <c r="G496">
        <v>15514512</v>
      </c>
      <c r="H496">
        <v>3</v>
      </c>
      <c r="I496" t="s">
        <v>549</v>
      </c>
      <c r="J496" t="s">
        <v>554</v>
      </c>
      <c r="K496" t="s">
        <v>550</v>
      </c>
      <c r="L496">
        <v>1348</v>
      </c>
      <c r="N496">
        <v>1009</v>
      </c>
      <c r="O496" t="s">
        <v>485</v>
      </c>
      <c r="P496" t="s">
        <v>485</v>
      </c>
      <c r="Q496">
        <v>1000</v>
      </c>
      <c r="W496">
        <v>0</v>
      </c>
      <c r="X496">
        <v>779500846</v>
      </c>
      <c r="Y496">
        <f t="shared" si="197"/>
        <v>3.0000000000000001E-5</v>
      </c>
      <c r="AA496">
        <v>73951.73</v>
      </c>
      <c r="AB496">
        <v>0</v>
      </c>
      <c r="AC496">
        <v>0</v>
      </c>
      <c r="AD496">
        <v>0</v>
      </c>
      <c r="AE496">
        <v>73951.73</v>
      </c>
      <c r="AF496">
        <v>0</v>
      </c>
      <c r="AG496">
        <v>0</v>
      </c>
      <c r="AH496">
        <v>0</v>
      </c>
      <c r="AI496">
        <v>1</v>
      </c>
      <c r="AJ496">
        <v>1</v>
      </c>
      <c r="AK496">
        <v>1</v>
      </c>
      <c r="AL496">
        <v>1</v>
      </c>
      <c r="AM496">
        <v>-2</v>
      </c>
      <c r="AN496">
        <v>0</v>
      </c>
      <c r="AO496">
        <v>1</v>
      </c>
      <c r="AP496">
        <v>1</v>
      </c>
      <c r="AQ496">
        <v>0</v>
      </c>
      <c r="AR496">
        <v>0</v>
      </c>
      <c r="AS496" t="s">
        <v>3</v>
      </c>
      <c r="AT496">
        <v>3.0000000000000001E-5</v>
      </c>
      <c r="AU496" t="s">
        <v>3</v>
      </c>
      <c r="AV496">
        <v>0</v>
      </c>
      <c r="AW496">
        <v>2</v>
      </c>
      <c r="AX496">
        <v>1473421243</v>
      </c>
      <c r="AY496">
        <v>1</v>
      </c>
      <c r="AZ496">
        <v>0</v>
      </c>
      <c r="BA496">
        <v>679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0</v>
      </c>
      <c r="BI496">
        <v>0</v>
      </c>
      <c r="BJ496">
        <v>0</v>
      </c>
      <c r="BK496">
        <v>0</v>
      </c>
      <c r="BL496">
        <v>0</v>
      </c>
      <c r="BM496">
        <v>0</v>
      </c>
      <c r="BN496">
        <v>0</v>
      </c>
      <c r="BO496">
        <v>0</v>
      </c>
      <c r="BP496">
        <v>0</v>
      </c>
      <c r="BQ496">
        <v>0</v>
      </c>
      <c r="BR496">
        <v>0</v>
      </c>
      <c r="BS496">
        <v>0</v>
      </c>
      <c r="BT496">
        <v>0</v>
      </c>
      <c r="BU496">
        <v>0</v>
      </c>
      <c r="BV496">
        <v>0</v>
      </c>
      <c r="BW496">
        <v>0</v>
      </c>
      <c r="CV496">
        <v>0</v>
      </c>
      <c r="CW496">
        <v>0</v>
      </c>
      <c r="CX496">
        <f>ROUND(Y496*Source!I317,9)</f>
        <v>1.47E-2</v>
      </c>
      <c r="CY496">
        <f>AA496</f>
        <v>73951.73</v>
      </c>
      <c r="CZ496">
        <f>AE496</f>
        <v>73951.73</v>
      </c>
      <c r="DA496">
        <f>AI496</f>
        <v>1</v>
      </c>
      <c r="DB496">
        <f t="shared" si="198"/>
        <v>2.2200000000000002</v>
      </c>
      <c r="DC496">
        <f t="shared" si="199"/>
        <v>0</v>
      </c>
      <c r="DD496" t="s">
        <v>3</v>
      </c>
      <c r="DE496" t="s">
        <v>3</v>
      </c>
      <c r="DF496">
        <f t="shared" si="184"/>
        <v>1087.0899999999999</v>
      </c>
      <c r="DG496">
        <f t="shared" si="185"/>
        <v>0</v>
      </c>
      <c r="DH496">
        <f t="shared" si="186"/>
        <v>0</v>
      </c>
      <c r="DI496">
        <f t="shared" si="187"/>
        <v>0</v>
      </c>
      <c r="DJ496">
        <f>DF496</f>
        <v>1087.0899999999999</v>
      </c>
      <c r="DK496">
        <v>0</v>
      </c>
      <c r="DL496" t="s">
        <v>3</v>
      </c>
      <c r="DM496">
        <v>0</v>
      </c>
      <c r="DN496" t="s">
        <v>3</v>
      </c>
      <c r="DO496">
        <v>0</v>
      </c>
    </row>
    <row r="497" spans="1:119" x14ac:dyDescent="0.2">
      <c r="A497">
        <f>ROW(Source!A317)</f>
        <v>317</v>
      </c>
      <c r="B497">
        <v>1473083510</v>
      </c>
      <c r="C497">
        <v>1473085048</v>
      </c>
      <c r="D497">
        <v>1441834669</v>
      </c>
      <c r="E497">
        <v>1</v>
      </c>
      <c r="F497">
        <v>1</v>
      </c>
      <c r="G497">
        <v>15514512</v>
      </c>
      <c r="H497">
        <v>3</v>
      </c>
      <c r="I497" t="s">
        <v>555</v>
      </c>
      <c r="J497" t="s">
        <v>556</v>
      </c>
      <c r="K497" t="s">
        <v>557</v>
      </c>
      <c r="L497">
        <v>1346</v>
      </c>
      <c r="N497">
        <v>1009</v>
      </c>
      <c r="O497" t="s">
        <v>467</v>
      </c>
      <c r="P497" t="s">
        <v>467</v>
      </c>
      <c r="Q497">
        <v>1</v>
      </c>
      <c r="W497">
        <v>0</v>
      </c>
      <c r="X497">
        <v>-1813065233</v>
      </c>
      <c r="Y497">
        <f t="shared" si="197"/>
        <v>0.01</v>
      </c>
      <c r="AA497">
        <v>222.28</v>
      </c>
      <c r="AB497">
        <v>0</v>
      </c>
      <c r="AC497">
        <v>0</v>
      </c>
      <c r="AD497">
        <v>0</v>
      </c>
      <c r="AE497">
        <v>222.28</v>
      </c>
      <c r="AF497">
        <v>0</v>
      </c>
      <c r="AG497">
        <v>0</v>
      </c>
      <c r="AH497">
        <v>0</v>
      </c>
      <c r="AI497">
        <v>1</v>
      </c>
      <c r="AJ497">
        <v>1</v>
      </c>
      <c r="AK497">
        <v>1</v>
      </c>
      <c r="AL497">
        <v>1</v>
      </c>
      <c r="AM497">
        <v>-2</v>
      </c>
      <c r="AN497">
        <v>0</v>
      </c>
      <c r="AO497">
        <v>1</v>
      </c>
      <c r="AP497">
        <v>1</v>
      </c>
      <c r="AQ497">
        <v>0</v>
      </c>
      <c r="AR497">
        <v>0</v>
      </c>
      <c r="AS497" t="s">
        <v>3</v>
      </c>
      <c r="AT497">
        <v>0.01</v>
      </c>
      <c r="AU497" t="s">
        <v>3</v>
      </c>
      <c r="AV497">
        <v>0</v>
      </c>
      <c r="AW497">
        <v>2</v>
      </c>
      <c r="AX497">
        <v>1473421244</v>
      </c>
      <c r="AY497">
        <v>1</v>
      </c>
      <c r="AZ497">
        <v>0</v>
      </c>
      <c r="BA497">
        <v>680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0</v>
      </c>
      <c r="BI497">
        <v>0</v>
      </c>
      <c r="BJ497">
        <v>0</v>
      </c>
      <c r="BK497">
        <v>0</v>
      </c>
      <c r="BL497">
        <v>0</v>
      </c>
      <c r="BM497">
        <v>0</v>
      </c>
      <c r="BN497">
        <v>0</v>
      </c>
      <c r="BO497">
        <v>0</v>
      </c>
      <c r="BP497">
        <v>0</v>
      </c>
      <c r="BQ497">
        <v>0</v>
      </c>
      <c r="BR497">
        <v>0</v>
      </c>
      <c r="BS497">
        <v>0</v>
      </c>
      <c r="BT497">
        <v>0</v>
      </c>
      <c r="BU497">
        <v>0</v>
      </c>
      <c r="BV497">
        <v>0</v>
      </c>
      <c r="BW497">
        <v>0</v>
      </c>
      <c r="CV497">
        <v>0</v>
      </c>
      <c r="CW497">
        <v>0</v>
      </c>
      <c r="CX497">
        <f>ROUND(Y497*Source!I317,9)</f>
        <v>4.9000000000000004</v>
      </c>
      <c r="CY497">
        <f>AA497</f>
        <v>222.28</v>
      </c>
      <c r="CZ497">
        <f>AE497</f>
        <v>222.28</v>
      </c>
      <c r="DA497">
        <f>AI497</f>
        <v>1</v>
      </c>
      <c r="DB497">
        <f t="shared" si="198"/>
        <v>2.2200000000000002</v>
      </c>
      <c r="DC497">
        <f t="shared" si="199"/>
        <v>0</v>
      </c>
      <c r="DD497" t="s">
        <v>3</v>
      </c>
      <c r="DE497" t="s">
        <v>3</v>
      </c>
      <c r="DF497">
        <f t="shared" si="184"/>
        <v>1089.17</v>
      </c>
      <c r="DG497">
        <f t="shared" si="185"/>
        <v>0</v>
      </c>
      <c r="DH497">
        <f t="shared" si="186"/>
        <v>0</v>
      </c>
      <c r="DI497">
        <f t="shared" si="187"/>
        <v>0</v>
      </c>
      <c r="DJ497">
        <f>DF497</f>
        <v>1089.17</v>
      </c>
      <c r="DK497">
        <v>0</v>
      </c>
      <c r="DL497" t="s">
        <v>3</v>
      </c>
      <c r="DM497">
        <v>0</v>
      </c>
      <c r="DN497" t="s">
        <v>3</v>
      </c>
      <c r="DO497">
        <v>0</v>
      </c>
    </row>
    <row r="498" spans="1:119" x14ac:dyDescent="0.2">
      <c r="A498">
        <f>ROW(Source!A363)</f>
        <v>363</v>
      </c>
      <c r="B498">
        <v>1473083510</v>
      </c>
      <c r="C498">
        <v>1473085082</v>
      </c>
      <c r="D498">
        <v>1441819193</v>
      </c>
      <c r="E498">
        <v>15514512</v>
      </c>
      <c r="F498">
        <v>1</v>
      </c>
      <c r="G498">
        <v>15514512</v>
      </c>
      <c r="H498">
        <v>1</v>
      </c>
      <c r="I498" t="s">
        <v>457</v>
      </c>
      <c r="J498" t="s">
        <v>3</v>
      </c>
      <c r="K498" t="s">
        <v>458</v>
      </c>
      <c r="L498">
        <v>1191</v>
      </c>
      <c r="N498">
        <v>1013</v>
      </c>
      <c r="O498" t="s">
        <v>459</v>
      </c>
      <c r="P498" t="s">
        <v>459</v>
      </c>
      <c r="Q498">
        <v>1</v>
      </c>
      <c r="W498">
        <v>0</v>
      </c>
      <c r="X498">
        <v>476480486</v>
      </c>
      <c r="Y498">
        <f t="shared" ref="Y498:Y510" si="200">(AT498*2)</f>
        <v>0.94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1</v>
      </c>
      <c r="AJ498">
        <v>1</v>
      </c>
      <c r="AK498">
        <v>1</v>
      </c>
      <c r="AL498">
        <v>1</v>
      </c>
      <c r="AM498">
        <v>-2</v>
      </c>
      <c r="AN498">
        <v>0</v>
      </c>
      <c r="AO498">
        <v>1</v>
      </c>
      <c r="AP498">
        <v>1</v>
      </c>
      <c r="AQ498">
        <v>0</v>
      </c>
      <c r="AR498">
        <v>0</v>
      </c>
      <c r="AS498" t="s">
        <v>3</v>
      </c>
      <c r="AT498">
        <v>0.47</v>
      </c>
      <c r="AU498" t="s">
        <v>228</v>
      </c>
      <c r="AV498">
        <v>1</v>
      </c>
      <c r="AW498">
        <v>2</v>
      </c>
      <c r="AX498">
        <v>1473421261</v>
      </c>
      <c r="AY498">
        <v>1</v>
      </c>
      <c r="AZ498">
        <v>0</v>
      </c>
      <c r="BA498">
        <v>696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0</v>
      </c>
      <c r="BI498">
        <v>0</v>
      </c>
      <c r="BJ498">
        <v>0</v>
      </c>
      <c r="BK498">
        <v>0</v>
      </c>
      <c r="BL498">
        <v>0</v>
      </c>
      <c r="BM498">
        <v>0</v>
      </c>
      <c r="BN498">
        <v>0</v>
      </c>
      <c r="BO498">
        <v>0</v>
      </c>
      <c r="BP498">
        <v>0</v>
      </c>
      <c r="BQ498">
        <v>0</v>
      </c>
      <c r="BR498">
        <v>0</v>
      </c>
      <c r="BS498">
        <v>0</v>
      </c>
      <c r="BT498">
        <v>0</v>
      </c>
      <c r="BU498">
        <v>0</v>
      </c>
      <c r="BV498">
        <v>0</v>
      </c>
      <c r="BW498">
        <v>0</v>
      </c>
      <c r="CU498">
        <f>ROUND(AT498*Source!I363*AH498*AL498,2)</f>
        <v>0</v>
      </c>
      <c r="CV498">
        <f>ROUND(Y498*Source!I363,9)</f>
        <v>2.82</v>
      </c>
      <c r="CW498">
        <v>0</v>
      </c>
      <c r="CX498">
        <f>ROUND(Y498*Source!I363,9)</f>
        <v>2.82</v>
      </c>
      <c r="CY498">
        <f>AD498</f>
        <v>0</v>
      </c>
      <c r="CZ498">
        <f>AH498</f>
        <v>0</v>
      </c>
      <c r="DA498">
        <f>AL498</f>
        <v>1</v>
      </c>
      <c r="DB498">
        <f t="shared" ref="DB498:DB510" si="201">ROUND((ROUND(AT498*CZ498,2)*2),6)</f>
        <v>0</v>
      </c>
      <c r="DC498">
        <f t="shared" ref="DC498:DC510" si="202">ROUND((ROUND(AT498*AG498,2)*2),6)</f>
        <v>0</v>
      </c>
      <c r="DD498" t="s">
        <v>3</v>
      </c>
      <c r="DE498" t="s">
        <v>3</v>
      </c>
      <c r="DF498">
        <f t="shared" si="184"/>
        <v>0</v>
      </c>
      <c r="DG498">
        <f t="shared" si="185"/>
        <v>0</v>
      </c>
      <c r="DH498">
        <f t="shared" si="186"/>
        <v>0</v>
      </c>
      <c r="DI498">
        <f t="shared" si="187"/>
        <v>0</v>
      </c>
      <c r="DJ498">
        <f>DI498</f>
        <v>0</v>
      </c>
      <c r="DK498">
        <v>0</v>
      </c>
      <c r="DL498" t="s">
        <v>3</v>
      </c>
      <c r="DM498">
        <v>0</v>
      </c>
      <c r="DN498" t="s">
        <v>3</v>
      </c>
      <c r="DO498">
        <v>0</v>
      </c>
    </row>
    <row r="499" spans="1:119" x14ac:dyDescent="0.2">
      <c r="A499">
        <f>ROW(Source!A363)</f>
        <v>363</v>
      </c>
      <c r="B499">
        <v>1473083510</v>
      </c>
      <c r="C499">
        <v>1473085082</v>
      </c>
      <c r="D499">
        <v>1441836187</v>
      </c>
      <c r="E499">
        <v>1</v>
      </c>
      <c r="F499">
        <v>1</v>
      </c>
      <c r="G499">
        <v>15514512</v>
      </c>
      <c r="H499">
        <v>3</v>
      </c>
      <c r="I499" t="s">
        <v>558</v>
      </c>
      <c r="J499" t="s">
        <v>559</v>
      </c>
      <c r="K499" t="s">
        <v>560</v>
      </c>
      <c r="L499">
        <v>1346</v>
      </c>
      <c r="N499">
        <v>1009</v>
      </c>
      <c r="O499" t="s">
        <v>467</v>
      </c>
      <c r="P499" t="s">
        <v>467</v>
      </c>
      <c r="Q499">
        <v>1</v>
      </c>
      <c r="W499">
        <v>0</v>
      </c>
      <c r="X499">
        <v>-1965557150</v>
      </c>
      <c r="Y499">
        <f t="shared" si="200"/>
        <v>1.6E-2</v>
      </c>
      <c r="AA499">
        <v>424.66</v>
      </c>
      <c r="AB499">
        <v>0</v>
      </c>
      <c r="AC499">
        <v>0</v>
      </c>
      <c r="AD499">
        <v>0</v>
      </c>
      <c r="AE499">
        <v>424.66</v>
      </c>
      <c r="AF499">
        <v>0</v>
      </c>
      <c r="AG499">
        <v>0</v>
      </c>
      <c r="AH499">
        <v>0</v>
      </c>
      <c r="AI499">
        <v>1</v>
      </c>
      <c r="AJ499">
        <v>1</v>
      </c>
      <c r="AK499">
        <v>1</v>
      </c>
      <c r="AL499">
        <v>1</v>
      </c>
      <c r="AM499">
        <v>-2</v>
      </c>
      <c r="AN499">
        <v>0</v>
      </c>
      <c r="AO499">
        <v>1</v>
      </c>
      <c r="AP499">
        <v>1</v>
      </c>
      <c r="AQ499">
        <v>0</v>
      </c>
      <c r="AR499">
        <v>0</v>
      </c>
      <c r="AS499" t="s">
        <v>3</v>
      </c>
      <c r="AT499">
        <v>8.0000000000000002E-3</v>
      </c>
      <c r="AU499" t="s">
        <v>228</v>
      </c>
      <c r="AV499">
        <v>0</v>
      </c>
      <c r="AW499">
        <v>2</v>
      </c>
      <c r="AX499">
        <v>1473421262</v>
      </c>
      <c r="AY499">
        <v>1</v>
      </c>
      <c r="AZ499">
        <v>0</v>
      </c>
      <c r="BA499">
        <v>697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0</v>
      </c>
      <c r="BI499">
        <v>0</v>
      </c>
      <c r="BJ499">
        <v>0</v>
      </c>
      <c r="BK499">
        <v>0</v>
      </c>
      <c r="BL499">
        <v>0</v>
      </c>
      <c r="BM499">
        <v>0</v>
      </c>
      <c r="BN499">
        <v>0</v>
      </c>
      <c r="BO499">
        <v>0</v>
      </c>
      <c r="BP499">
        <v>0</v>
      </c>
      <c r="BQ499">
        <v>0</v>
      </c>
      <c r="BR499">
        <v>0</v>
      </c>
      <c r="BS499">
        <v>0</v>
      </c>
      <c r="BT499">
        <v>0</v>
      </c>
      <c r="BU499">
        <v>0</v>
      </c>
      <c r="BV499">
        <v>0</v>
      </c>
      <c r="BW499">
        <v>0</v>
      </c>
      <c r="CV499">
        <v>0</v>
      </c>
      <c r="CW499">
        <v>0</v>
      </c>
      <c r="CX499">
        <f>ROUND(Y499*Source!I363,9)</f>
        <v>4.8000000000000001E-2</v>
      </c>
      <c r="CY499">
        <f>AA499</f>
        <v>424.66</v>
      </c>
      <c r="CZ499">
        <f>AE499</f>
        <v>424.66</v>
      </c>
      <c r="DA499">
        <f>AI499</f>
        <v>1</v>
      </c>
      <c r="DB499">
        <f t="shared" si="201"/>
        <v>6.8</v>
      </c>
      <c r="DC499">
        <f t="shared" si="202"/>
        <v>0</v>
      </c>
      <c r="DD499" t="s">
        <v>3</v>
      </c>
      <c r="DE499" t="s">
        <v>3</v>
      </c>
      <c r="DF499">
        <f t="shared" si="184"/>
        <v>20.38</v>
      </c>
      <c r="DG499">
        <f t="shared" si="185"/>
        <v>0</v>
      </c>
      <c r="DH499">
        <f t="shared" si="186"/>
        <v>0</v>
      </c>
      <c r="DI499">
        <f t="shared" si="187"/>
        <v>0</v>
      </c>
      <c r="DJ499">
        <f>DF499</f>
        <v>20.38</v>
      </c>
      <c r="DK499">
        <v>0</v>
      </c>
      <c r="DL499" t="s">
        <v>3</v>
      </c>
      <c r="DM499">
        <v>0</v>
      </c>
      <c r="DN499" t="s">
        <v>3</v>
      </c>
      <c r="DO499">
        <v>0</v>
      </c>
    </row>
    <row r="500" spans="1:119" x14ac:dyDescent="0.2">
      <c r="A500">
        <f>ROW(Source!A363)</f>
        <v>363</v>
      </c>
      <c r="B500">
        <v>1473083510</v>
      </c>
      <c r="C500">
        <v>1473085082</v>
      </c>
      <c r="D500">
        <v>1441836235</v>
      </c>
      <c r="E500">
        <v>1</v>
      </c>
      <c r="F500">
        <v>1</v>
      </c>
      <c r="G500">
        <v>15514512</v>
      </c>
      <c r="H500">
        <v>3</v>
      </c>
      <c r="I500" t="s">
        <v>464</v>
      </c>
      <c r="J500" t="s">
        <v>465</v>
      </c>
      <c r="K500" t="s">
        <v>466</v>
      </c>
      <c r="L500">
        <v>1346</v>
      </c>
      <c r="N500">
        <v>1009</v>
      </c>
      <c r="O500" t="s">
        <v>467</v>
      </c>
      <c r="P500" t="s">
        <v>467</v>
      </c>
      <c r="Q500">
        <v>1</v>
      </c>
      <c r="W500">
        <v>0</v>
      </c>
      <c r="X500">
        <v>-1595335418</v>
      </c>
      <c r="Y500">
        <f t="shared" si="200"/>
        <v>1</v>
      </c>
      <c r="AA500">
        <v>31.49</v>
      </c>
      <c r="AB500">
        <v>0</v>
      </c>
      <c r="AC500">
        <v>0</v>
      </c>
      <c r="AD500">
        <v>0</v>
      </c>
      <c r="AE500">
        <v>31.49</v>
      </c>
      <c r="AF500">
        <v>0</v>
      </c>
      <c r="AG500">
        <v>0</v>
      </c>
      <c r="AH500">
        <v>0</v>
      </c>
      <c r="AI500">
        <v>1</v>
      </c>
      <c r="AJ500">
        <v>1</v>
      </c>
      <c r="AK500">
        <v>1</v>
      </c>
      <c r="AL500">
        <v>1</v>
      </c>
      <c r="AM500">
        <v>-2</v>
      </c>
      <c r="AN500">
        <v>0</v>
      </c>
      <c r="AO500">
        <v>1</v>
      </c>
      <c r="AP500">
        <v>1</v>
      </c>
      <c r="AQ500">
        <v>0</v>
      </c>
      <c r="AR500">
        <v>0</v>
      </c>
      <c r="AS500" t="s">
        <v>3</v>
      </c>
      <c r="AT500">
        <v>0.5</v>
      </c>
      <c r="AU500" t="s">
        <v>228</v>
      </c>
      <c r="AV500">
        <v>0</v>
      </c>
      <c r="AW500">
        <v>2</v>
      </c>
      <c r="AX500">
        <v>1473421263</v>
      </c>
      <c r="AY500">
        <v>1</v>
      </c>
      <c r="AZ500">
        <v>0</v>
      </c>
      <c r="BA500">
        <v>698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0</v>
      </c>
      <c r="BI500">
        <v>0</v>
      </c>
      <c r="BJ500">
        <v>0</v>
      </c>
      <c r="BK500">
        <v>0</v>
      </c>
      <c r="BL500">
        <v>0</v>
      </c>
      <c r="BM500">
        <v>0</v>
      </c>
      <c r="BN500">
        <v>0</v>
      </c>
      <c r="BO500">
        <v>0</v>
      </c>
      <c r="BP500">
        <v>0</v>
      </c>
      <c r="BQ500">
        <v>0</v>
      </c>
      <c r="BR500">
        <v>0</v>
      </c>
      <c r="BS500">
        <v>0</v>
      </c>
      <c r="BT500">
        <v>0</v>
      </c>
      <c r="BU500">
        <v>0</v>
      </c>
      <c r="BV500">
        <v>0</v>
      </c>
      <c r="BW500">
        <v>0</v>
      </c>
      <c r="CV500">
        <v>0</v>
      </c>
      <c r="CW500">
        <v>0</v>
      </c>
      <c r="CX500">
        <f>ROUND(Y500*Source!I363,9)</f>
        <v>3</v>
      </c>
      <c r="CY500">
        <f>AA500</f>
        <v>31.49</v>
      </c>
      <c r="CZ500">
        <f>AE500</f>
        <v>31.49</v>
      </c>
      <c r="DA500">
        <f>AI500</f>
        <v>1</v>
      </c>
      <c r="DB500">
        <f t="shared" si="201"/>
        <v>31.5</v>
      </c>
      <c r="DC500">
        <f t="shared" si="202"/>
        <v>0</v>
      </c>
      <c r="DD500" t="s">
        <v>3</v>
      </c>
      <c r="DE500" t="s">
        <v>3</v>
      </c>
      <c r="DF500">
        <f t="shared" si="184"/>
        <v>94.47</v>
      </c>
      <c r="DG500">
        <f t="shared" si="185"/>
        <v>0</v>
      </c>
      <c r="DH500">
        <f t="shared" si="186"/>
        <v>0</v>
      </c>
      <c r="DI500">
        <f t="shared" si="187"/>
        <v>0</v>
      </c>
      <c r="DJ500">
        <f>DF500</f>
        <v>94.47</v>
      </c>
      <c r="DK500">
        <v>0</v>
      </c>
      <c r="DL500" t="s">
        <v>3</v>
      </c>
      <c r="DM500">
        <v>0</v>
      </c>
      <c r="DN500" t="s">
        <v>3</v>
      </c>
      <c r="DO500">
        <v>0</v>
      </c>
    </row>
    <row r="501" spans="1:119" x14ac:dyDescent="0.2">
      <c r="A501">
        <f>ROW(Source!A363)</f>
        <v>363</v>
      </c>
      <c r="B501">
        <v>1473083510</v>
      </c>
      <c r="C501">
        <v>1473085082</v>
      </c>
      <c r="D501">
        <v>1441834642</v>
      </c>
      <c r="E501">
        <v>1</v>
      </c>
      <c r="F501">
        <v>1</v>
      </c>
      <c r="G501">
        <v>15514512</v>
      </c>
      <c r="H501">
        <v>3</v>
      </c>
      <c r="I501" t="s">
        <v>561</v>
      </c>
      <c r="J501" t="s">
        <v>562</v>
      </c>
      <c r="K501" t="s">
        <v>563</v>
      </c>
      <c r="L501">
        <v>1296</v>
      </c>
      <c r="N501">
        <v>1002</v>
      </c>
      <c r="O501" t="s">
        <v>545</v>
      </c>
      <c r="P501" t="s">
        <v>545</v>
      </c>
      <c r="Q501">
        <v>1</v>
      </c>
      <c r="W501">
        <v>0</v>
      </c>
      <c r="X501">
        <v>1391174372</v>
      </c>
      <c r="Y501">
        <f t="shared" si="200"/>
        <v>0.02</v>
      </c>
      <c r="AA501">
        <v>109.78</v>
      </c>
      <c r="AB501">
        <v>0</v>
      </c>
      <c r="AC501">
        <v>0</v>
      </c>
      <c r="AD501">
        <v>0</v>
      </c>
      <c r="AE501">
        <v>109.78</v>
      </c>
      <c r="AF501">
        <v>0</v>
      </c>
      <c r="AG501">
        <v>0</v>
      </c>
      <c r="AH501">
        <v>0</v>
      </c>
      <c r="AI501">
        <v>1</v>
      </c>
      <c r="AJ501">
        <v>1</v>
      </c>
      <c r="AK501">
        <v>1</v>
      </c>
      <c r="AL501">
        <v>1</v>
      </c>
      <c r="AM501">
        <v>-2</v>
      </c>
      <c r="AN501">
        <v>0</v>
      </c>
      <c r="AO501">
        <v>1</v>
      </c>
      <c r="AP501">
        <v>1</v>
      </c>
      <c r="AQ501">
        <v>0</v>
      </c>
      <c r="AR501">
        <v>0</v>
      </c>
      <c r="AS501" t="s">
        <v>3</v>
      </c>
      <c r="AT501">
        <v>0.01</v>
      </c>
      <c r="AU501" t="s">
        <v>228</v>
      </c>
      <c r="AV501">
        <v>0</v>
      </c>
      <c r="AW501">
        <v>2</v>
      </c>
      <c r="AX501">
        <v>1473421264</v>
      </c>
      <c r="AY501">
        <v>1</v>
      </c>
      <c r="AZ501">
        <v>0</v>
      </c>
      <c r="BA501">
        <v>699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0</v>
      </c>
      <c r="BI501">
        <v>0</v>
      </c>
      <c r="BJ501">
        <v>0</v>
      </c>
      <c r="BK501">
        <v>0</v>
      </c>
      <c r="BL501">
        <v>0</v>
      </c>
      <c r="BM501">
        <v>0</v>
      </c>
      <c r="BN501">
        <v>0</v>
      </c>
      <c r="BO501">
        <v>0</v>
      </c>
      <c r="BP501">
        <v>0</v>
      </c>
      <c r="BQ501">
        <v>0</v>
      </c>
      <c r="BR501">
        <v>0</v>
      </c>
      <c r="BS501">
        <v>0</v>
      </c>
      <c r="BT501">
        <v>0</v>
      </c>
      <c r="BU501">
        <v>0</v>
      </c>
      <c r="BV501">
        <v>0</v>
      </c>
      <c r="BW501">
        <v>0</v>
      </c>
      <c r="CV501">
        <v>0</v>
      </c>
      <c r="CW501">
        <v>0</v>
      </c>
      <c r="CX501">
        <f>ROUND(Y501*Source!I363,9)</f>
        <v>0.06</v>
      </c>
      <c r="CY501">
        <f>AA501</f>
        <v>109.78</v>
      </c>
      <c r="CZ501">
        <f>AE501</f>
        <v>109.78</v>
      </c>
      <c r="DA501">
        <f>AI501</f>
        <v>1</v>
      </c>
      <c r="DB501">
        <f t="shared" si="201"/>
        <v>2.2000000000000002</v>
      </c>
      <c r="DC501">
        <f t="shared" si="202"/>
        <v>0</v>
      </c>
      <c r="DD501" t="s">
        <v>3</v>
      </c>
      <c r="DE501" t="s">
        <v>3</v>
      </c>
      <c r="DF501">
        <f t="shared" si="184"/>
        <v>6.59</v>
      </c>
      <c r="DG501">
        <f t="shared" si="185"/>
        <v>0</v>
      </c>
      <c r="DH501">
        <f t="shared" si="186"/>
        <v>0</v>
      </c>
      <c r="DI501">
        <f t="shared" si="187"/>
        <v>0</v>
      </c>
      <c r="DJ501">
        <f>DF501</f>
        <v>6.59</v>
      </c>
      <c r="DK501">
        <v>0</v>
      </c>
      <c r="DL501" t="s">
        <v>3</v>
      </c>
      <c r="DM501">
        <v>0</v>
      </c>
      <c r="DN501" t="s">
        <v>3</v>
      </c>
      <c r="DO501">
        <v>0</v>
      </c>
    </row>
    <row r="502" spans="1:119" x14ac:dyDescent="0.2">
      <c r="A502">
        <f>ROW(Source!A364)</f>
        <v>364</v>
      </c>
      <c r="B502">
        <v>1473083510</v>
      </c>
      <c r="C502">
        <v>1473085091</v>
      </c>
      <c r="D502">
        <v>1441819193</v>
      </c>
      <c r="E502">
        <v>15514512</v>
      </c>
      <c r="F502">
        <v>1</v>
      </c>
      <c r="G502">
        <v>15514512</v>
      </c>
      <c r="H502">
        <v>1</v>
      </c>
      <c r="I502" t="s">
        <v>457</v>
      </c>
      <c r="J502" t="s">
        <v>3</v>
      </c>
      <c r="K502" t="s">
        <v>458</v>
      </c>
      <c r="L502">
        <v>1191</v>
      </c>
      <c r="N502">
        <v>1013</v>
      </c>
      <c r="O502" t="s">
        <v>459</v>
      </c>
      <c r="P502" t="s">
        <v>459</v>
      </c>
      <c r="Q502">
        <v>1</v>
      </c>
      <c r="W502">
        <v>0</v>
      </c>
      <c r="X502">
        <v>476480486</v>
      </c>
      <c r="Y502">
        <f t="shared" si="200"/>
        <v>25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1</v>
      </c>
      <c r="AJ502">
        <v>1</v>
      </c>
      <c r="AK502">
        <v>1</v>
      </c>
      <c r="AL502">
        <v>1</v>
      </c>
      <c r="AM502">
        <v>-2</v>
      </c>
      <c r="AN502">
        <v>0</v>
      </c>
      <c r="AO502">
        <v>1</v>
      </c>
      <c r="AP502">
        <v>1</v>
      </c>
      <c r="AQ502">
        <v>0</v>
      </c>
      <c r="AR502">
        <v>0</v>
      </c>
      <c r="AS502" t="s">
        <v>3</v>
      </c>
      <c r="AT502">
        <v>12.5</v>
      </c>
      <c r="AU502" t="s">
        <v>228</v>
      </c>
      <c r="AV502">
        <v>1</v>
      </c>
      <c r="AW502">
        <v>2</v>
      </c>
      <c r="AX502">
        <v>1473421265</v>
      </c>
      <c r="AY502">
        <v>1</v>
      </c>
      <c r="AZ502">
        <v>0</v>
      </c>
      <c r="BA502">
        <v>700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0</v>
      </c>
      <c r="BI502">
        <v>0</v>
      </c>
      <c r="BJ502">
        <v>0</v>
      </c>
      <c r="BK502">
        <v>0</v>
      </c>
      <c r="BL502">
        <v>0</v>
      </c>
      <c r="BM502">
        <v>0</v>
      </c>
      <c r="BN502">
        <v>0</v>
      </c>
      <c r="BO502">
        <v>0</v>
      </c>
      <c r="BP502">
        <v>0</v>
      </c>
      <c r="BQ502">
        <v>0</v>
      </c>
      <c r="BR502">
        <v>0</v>
      </c>
      <c r="BS502">
        <v>0</v>
      </c>
      <c r="BT502">
        <v>0</v>
      </c>
      <c r="BU502">
        <v>0</v>
      </c>
      <c r="BV502">
        <v>0</v>
      </c>
      <c r="BW502">
        <v>0</v>
      </c>
      <c r="CU502">
        <f>ROUND(AT502*Source!I364*AH502*AL502,2)</f>
        <v>0</v>
      </c>
      <c r="CV502">
        <f>ROUND(Y502*Source!I364,9)</f>
        <v>10</v>
      </c>
      <c r="CW502">
        <v>0</v>
      </c>
      <c r="CX502">
        <f>ROUND(Y502*Source!I364,9)</f>
        <v>10</v>
      </c>
      <c r="CY502">
        <f>AD502</f>
        <v>0</v>
      </c>
      <c r="CZ502">
        <f>AH502</f>
        <v>0</v>
      </c>
      <c r="DA502">
        <f>AL502</f>
        <v>1</v>
      </c>
      <c r="DB502">
        <f t="shared" si="201"/>
        <v>0</v>
      </c>
      <c r="DC502">
        <f t="shared" si="202"/>
        <v>0</v>
      </c>
      <c r="DD502" t="s">
        <v>3</v>
      </c>
      <c r="DE502" t="s">
        <v>3</v>
      </c>
      <c r="DF502">
        <f t="shared" si="184"/>
        <v>0</v>
      </c>
      <c r="DG502">
        <f t="shared" si="185"/>
        <v>0</v>
      </c>
      <c r="DH502">
        <f t="shared" si="186"/>
        <v>0</v>
      </c>
      <c r="DI502">
        <f t="shared" si="187"/>
        <v>0</v>
      </c>
      <c r="DJ502">
        <f>DI502</f>
        <v>0</v>
      </c>
      <c r="DK502">
        <v>0</v>
      </c>
      <c r="DL502" t="s">
        <v>3</v>
      </c>
      <c r="DM502">
        <v>0</v>
      </c>
      <c r="DN502" t="s">
        <v>3</v>
      </c>
      <c r="DO502">
        <v>0</v>
      </c>
    </row>
    <row r="503" spans="1:119" x14ac:dyDescent="0.2">
      <c r="A503">
        <f>ROW(Source!A364)</f>
        <v>364</v>
      </c>
      <c r="B503">
        <v>1473083510</v>
      </c>
      <c r="C503">
        <v>1473085091</v>
      </c>
      <c r="D503">
        <v>1441836235</v>
      </c>
      <c r="E503">
        <v>1</v>
      </c>
      <c r="F503">
        <v>1</v>
      </c>
      <c r="G503">
        <v>15514512</v>
      </c>
      <c r="H503">
        <v>3</v>
      </c>
      <c r="I503" t="s">
        <v>464</v>
      </c>
      <c r="J503" t="s">
        <v>465</v>
      </c>
      <c r="K503" t="s">
        <v>466</v>
      </c>
      <c r="L503">
        <v>1346</v>
      </c>
      <c r="N503">
        <v>1009</v>
      </c>
      <c r="O503" t="s">
        <v>467</v>
      </c>
      <c r="P503" t="s">
        <v>467</v>
      </c>
      <c r="Q503">
        <v>1</v>
      </c>
      <c r="W503">
        <v>0</v>
      </c>
      <c r="X503">
        <v>-1595335418</v>
      </c>
      <c r="Y503">
        <f t="shared" si="200"/>
        <v>0.4</v>
      </c>
      <c r="AA503">
        <v>31.49</v>
      </c>
      <c r="AB503">
        <v>0</v>
      </c>
      <c r="AC503">
        <v>0</v>
      </c>
      <c r="AD503">
        <v>0</v>
      </c>
      <c r="AE503">
        <v>31.49</v>
      </c>
      <c r="AF503">
        <v>0</v>
      </c>
      <c r="AG503">
        <v>0</v>
      </c>
      <c r="AH503">
        <v>0</v>
      </c>
      <c r="AI503">
        <v>1</v>
      </c>
      <c r="AJ503">
        <v>1</v>
      </c>
      <c r="AK503">
        <v>1</v>
      </c>
      <c r="AL503">
        <v>1</v>
      </c>
      <c r="AM503">
        <v>-2</v>
      </c>
      <c r="AN503">
        <v>0</v>
      </c>
      <c r="AO503">
        <v>1</v>
      </c>
      <c r="AP503">
        <v>1</v>
      </c>
      <c r="AQ503">
        <v>0</v>
      </c>
      <c r="AR503">
        <v>0</v>
      </c>
      <c r="AS503" t="s">
        <v>3</v>
      </c>
      <c r="AT503">
        <v>0.2</v>
      </c>
      <c r="AU503" t="s">
        <v>228</v>
      </c>
      <c r="AV503">
        <v>0</v>
      </c>
      <c r="AW503">
        <v>2</v>
      </c>
      <c r="AX503">
        <v>1473421266</v>
      </c>
      <c r="AY503">
        <v>1</v>
      </c>
      <c r="AZ503">
        <v>0</v>
      </c>
      <c r="BA503">
        <v>701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0</v>
      </c>
      <c r="BI503">
        <v>0</v>
      </c>
      <c r="BJ503">
        <v>0</v>
      </c>
      <c r="BK503">
        <v>0</v>
      </c>
      <c r="BL503">
        <v>0</v>
      </c>
      <c r="BM503">
        <v>0</v>
      </c>
      <c r="BN503">
        <v>0</v>
      </c>
      <c r="BO503">
        <v>0</v>
      </c>
      <c r="BP503">
        <v>0</v>
      </c>
      <c r="BQ503">
        <v>0</v>
      </c>
      <c r="BR503">
        <v>0</v>
      </c>
      <c r="BS503">
        <v>0</v>
      </c>
      <c r="BT503">
        <v>0</v>
      </c>
      <c r="BU503">
        <v>0</v>
      </c>
      <c r="BV503">
        <v>0</v>
      </c>
      <c r="BW503">
        <v>0</v>
      </c>
      <c r="CV503">
        <v>0</v>
      </c>
      <c r="CW503">
        <v>0</v>
      </c>
      <c r="CX503">
        <f>ROUND(Y503*Source!I364,9)</f>
        <v>0.16</v>
      </c>
      <c r="CY503">
        <f>AA503</f>
        <v>31.49</v>
      </c>
      <c r="CZ503">
        <f>AE503</f>
        <v>31.49</v>
      </c>
      <c r="DA503">
        <f>AI503</f>
        <v>1</v>
      </c>
      <c r="DB503">
        <f t="shared" si="201"/>
        <v>12.6</v>
      </c>
      <c r="DC503">
        <f t="shared" si="202"/>
        <v>0</v>
      </c>
      <c r="DD503" t="s">
        <v>3</v>
      </c>
      <c r="DE503" t="s">
        <v>3</v>
      </c>
      <c r="DF503">
        <f t="shared" si="184"/>
        <v>5.04</v>
      </c>
      <c r="DG503">
        <f t="shared" si="185"/>
        <v>0</v>
      </c>
      <c r="DH503">
        <f t="shared" si="186"/>
        <v>0</v>
      </c>
      <c r="DI503">
        <f t="shared" si="187"/>
        <v>0</v>
      </c>
      <c r="DJ503">
        <f>DF503</f>
        <v>5.04</v>
      </c>
      <c r="DK503">
        <v>0</v>
      </c>
      <c r="DL503" t="s">
        <v>3</v>
      </c>
      <c r="DM503">
        <v>0</v>
      </c>
      <c r="DN503" t="s">
        <v>3</v>
      </c>
      <c r="DO503">
        <v>0</v>
      </c>
    </row>
    <row r="504" spans="1:119" x14ac:dyDescent="0.2">
      <c r="A504">
        <f>ROW(Source!A364)</f>
        <v>364</v>
      </c>
      <c r="B504">
        <v>1473083510</v>
      </c>
      <c r="C504">
        <v>1473085091</v>
      </c>
      <c r="D504">
        <v>1441834628</v>
      </c>
      <c r="E504">
        <v>1</v>
      </c>
      <c r="F504">
        <v>1</v>
      </c>
      <c r="G504">
        <v>15514512</v>
      </c>
      <c r="H504">
        <v>3</v>
      </c>
      <c r="I504" t="s">
        <v>549</v>
      </c>
      <c r="J504" t="s">
        <v>554</v>
      </c>
      <c r="K504" t="s">
        <v>550</v>
      </c>
      <c r="L504">
        <v>1348</v>
      </c>
      <c r="N504">
        <v>1009</v>
      </c>
      <c r="O504" t="s">
        <v>485</v>
      </c>
      <c r="P504" t="s">
        <v>485</v>
      </c>
      <c r="Q504">
        <v>1000</v>
      </c>
      <c r="W504">
        <v>0</v>
      </c>
      <c r="X504">
        <v>779500846</v>
      </c>
      <c r="Y504">
        <f t="shared" si="200"/>
        <v>2.9999999999999997E-4</v>
      </c>
      <c r="AA504">
        <v>73951.73</v>
      </c>
      <c r="AB504">
        <v>0</v>
      </c>
      <c r="AC504">
        <v>0</v>
      </c>
      <c r="AD504">
        <v>0</v>
      </c>
      <c r="AE504">
        <v>73951.73</v>
      </c>
      <c r="AF504">
        <v>0</v>
      </c>
      <c r="AG504">
        <v>0</v>
      </c>
      <c r="AH504">
        <v>0</v>
      </c>
      <c r="AI504">
        <v>1</v>
      </c>
      <c r="AJ504">
        <v>1</v>
      </c>
      <c r="AK504">
        <v>1</v>
      </c>
      <c r="AL504">
        <v>1</v>
      </c>
      <c r="AM504">
        <v>-2</v>
      </c>
      <c r="AN504">
        <v>0</v>
      </c>
      <c r="AO504">
        <v>1</v>
      </c>
      <c r="AP504">
        <v>1</v>
      </c>
      <c r="AQ504">
        <v>0</v>
      </c>
      <c r="AR504">
        <v>0</v>
      </c>
      <c r="AS504" t="s">
        <v>3</v>
      </c>
      <c r="AT504">
        <v>1.4999999999999999E-4</v>
      </c>
      <c r="AU504" t="s">
        <v>228</v>
      </c>
      <c r="AV504">
        <v>0</v>
      </c>
      <c r="AW504">
        <v>2</v>
      </c>
      <c r="AX504">
        <v>1473421267</v>
      </c>
      <c r="AY504">
        <v>1</v>
      </c>
      <c r="AZ504">
        <v>0</v>
      </c>
      <c r="BA504">
        <v>702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0</v>
      </c>
      <c r="BI504">
        <v>0</v>
      </c>
      <c r="BJ504">
        <v>0</v>
      </c>
      <c r="BK504">
        <v>0</v>
      </c>
      <c r="BL504">
        <v>0</v>
      </c>
      <c r="BM504">
        <v>0</v>
      </c>
      <c r="BN504">
        <v>0</v>
      </c>
      <c r="BO504">
        <v>0</v>
      </c>
      <c r="BP504">
        <v>0</v>
      </c>
      <c r="BQ504">
        <v>0</v>
      </c>
      <c r="BR504">
        <v>0</v>
      </c>
      <c r="BS504">
        <v>0</v>
      </c>
      <c r="BT504">
        <v>0</v>
      </c>
      <c r="BU504">
        <v>0</v>
      </c>
      <c r="BV504">
        <v>0</v>
      </c>
      <c r="BW504">
        <v>0</v>
      </c>
      <c r="CV504">
        <v>0</v>
      </c>
      <c r="CW504">
        <v>0</v>
      </c>
      <c r="CX504">
        <f>ROUND(Y504*Source!I364,9)</f>
        <v>1.2E-4</v>
      </c>
      <c r="CY504">
        <f>AA504</f>
        <v>73951.73</v>
      </c>
      <c r="CZ504">
        <f>AE504</f>
        <v>73951.73</v>
      </c>
      <c r="DA504">
        <f>AI504</f>
        <v>1</v>
      </c>
      <c r="DB504">
        <f t="shared" si="201"/>
        <v>22.18</v>
      </c>
      <c r="DC504">
        <f t="shared" si="202"/>
        <v>0</v>
      </c>
      <c r="DD504" t="s">
        <v>3</v>
      </c>
      <c r="DE504" t="s">
        <v>3</v>
      </c>
      <c r="DF504">
        <f t="shared" si="184"/>
        <v>8.8699999999999992</v>
      </c>
      <c r="DG504">
        <f t="shared" si="185"/>
        <v>0</v>
      </c>
      <c r="DH504">
        <f t="shared" si="186"/>
        <v>0</v>
      </c>
      <c r="DI504">
        <f t="shared" si="187"/>
        <v>0</v>
      </c>
      <c r="DJ504">
        <f>DF504</f>
        <v>8.8699999999999992</v>
      </c>
      <c r="DK504">
        <v>0</v>
      </c>
      <c r="DL504" t="s">
        <v>3</v>
      </c>
      <c r="DM504">
        <v>0</v>
      </c>
      <c r="DN504" t="s">
        <v>3</v>
      </c>
      <c r="DO504">
        <v>0</v>
      </c>
    </row>
    <row r="505" spans="1:119" x14ac:dyDescent="0.2">
      <c r="A505">
        <f>ROW(Source!A366)</f>
        <v>366</v>
      </c>
      <c r="B505">
        <v>1473083510</v>
      </c>
      <c r="C505">
        <v>1473085101</v>
      </c>
      <c r="D505">
        <v>1441819193</v>
      </c>
      <c r="E505">
        <v>15514512</v>
      </c>
      <c r="F505">
        <v>1</v>
      </c>
      <c r="G505">
        <v>15514512</v>
      </c>
      <c r="H505">
        <v>1</v>
      </c>
      <c r="I505" t="s">
        <v>457</v>
      </c>
      <c r="J505" t="s">
        <v>3</v>
      </c>
      <c r="K505" t="s">
        <v>458</v>
      </c>
      <c r="L505">
        <v>1191</v>
      </c>
      <c r="N505">
        <v>1013</v>
      </c>
      <c r="O505" t="s">
        <v>459</v>
      </c>
      <c r="P505" t="s">
        <v>459</v>
      </c>
      <c r="Q505">
        <v>1</v>
      </c>
      <c r="W505">
        <v>0</v>
      </c>
      <c r="X505">
        <v>476480486</v>
      </c>
      <c r="Y505">
        <f t="shared" si="200"/>
        <v>25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1</v>
      </c>
      <c r="AJ505">
        <v>1</v>
      </c>
      <c r="AK505">
        <v>1</v>
      </c>
      <c r="AL505">
        <v>1</v>
      </c>
      <c r="AM505">
        <v>-2</v>
      </c>
      <c r="AN505">
        <v>0</v>
      </c>
      <c r="AO505">
        <v>1</v>
      </c>
      <c r="AP505">
        <v>1</v>
      </c>
      <c r="AQ505">
        <v>0</v>
      </c>
      <c r="AR505">
        <v>0</v>
      </c>
      <c r="AS505" t="s">
        <v>3</v>
      </c>
      <c r="AT505">
        <v>12.5</v>
      </c>
      <c r="AU505" t="s">
        <v>228</v>
      </c>
      <c r="AV505">
        <v>1</v>
      </c>
      <c r="AW505">
        <v>2</v>
      </c>
      <c r="AX505">
        <v>1473421270</v>
      </c>
      <c r="AY505">
        <v>1</v>
      </c>
      <c r="AZ505">
        <v>0</v>
      </c>
      <c r="BA505">
        <v>705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0</v>
      </c>
      <c r="BI505">
        <v>0</v>
      </c>
      <c r="BJ505">
        <v>0</v>
      </c>
      <c r="BK505">
        <v>0</v>
      </c>
      <c r="BL505">
        <v>0</v>
      </c>
      <c r="BM505">
        <v>0</v>
      </c>
      <c r="BN505">
        <v>0</v>
      </c>
      <c r="BO505">
        <v>0</v>
      </c>
      <c r="BP505">
        <v>0</v>
      </c>
      <c r="BQ505">
        <v>0</v>
      </c>
      <c r="BR505">
        <v>0</v>
      </c>
      <c r="BS505">
        <v>0</v>
      </c>
      <c r="BT505">
        <v>0</v>
      </c>
      <c r="BU505">
        <v>0</v>
      </c>
      <c r="BV505">
        <v>0</v>
      </c>
      <c r="BW505">
        <v>0</v>
      </c>
      <c r="CU505">
        <f>ROUND(AT505*Source!I366*AH505*AL505,2)</f>
        <v>0</v>
      </c>
      <c r="CV505">
        <f>ROUND(Y505*Source!I366,9)</f>
        <v>10</v>
      </c>
      <c r="CW505">
        <v>0</v>
      </c>
      <c r="CX505">
        <f>ROUND(Y505*Source!I366,9)</f>
        <v>10</v>
      </c>
      <c r="CY505">
        <f>AD505</f>
        <v>0</v>
      </c>
      <c r="CZ505">
        <f>AH505</f>
        <v>0</v>
      </c>
      <c r="DA505">
        <f>AL505</f>
        <v>1</v>
      </c>
      <c r="DB505">
        <f t="shared" si="201"/>
        <v>0</v>
      </c>
      <c r="DC505">
        <f t="shared" si="202"/>
        <v>0</v>
      </c>
      <c r="DD505" t="s">
        <v>3</v>
      </c>
      <c r="DE505" t="s">
        <v>3</v>
      </c>
      <c r="DF505">
        <f t="shared" si="184"/>
        <v>0</v>
      </c>
      <c r="DG505">
        <f t="shared" si="185"/>
        <v>0</v>
      </c>
      <c r="DH505">
        <f t="shared" si="186"/>
        <v>0</v>
      </c>
      <c r="DI505">
        <f t="shared" si="187"/>
        <v>0</v>
      </c>
      <c r="DJ505">
        <f>DI505</f>
        <v>0</v>
      </c>
      <c r="DK505">
        <v>0</v>
      </c>
      <c r="DL505" t="s">
        <v>3</v>
      </c>
      <c r="DM505">
        <v>0</v>
      </c>
      <c r="DN505" t="s">
        <v>3</v>
      </c>
      <c r="DO505">
        <v>0</v>
      </c>
    </row>
    <row r="506" spans="1:119" x14ac:dyDescent="0.2">
      <c r="A506">
        <f>ROW(Source!A366)</f>
        <v>366</v>
      </c>
      <c r="B506">
        <v>1473083510</v>
      </c>
      <c r="C506">
        <v>1473085101</v>
      </c>
      <c r="D506">
        <v>1441836235</v>
      </c>
      <c r="E506">
        <v>1</v>
      </c>
      <c r="F506">
        <v>1</v>
      </c>
      <c r="G506">
        <v>15514512</v>
      </c>
      <c r="H506">
        <v>3</v>
      </c>
      <c r="I506" t="s">
        <v>464</v>
      </c>
      <c r="J506" t="s">
        <v>465</v>
      </c>
      <c r="K506" t="s">
        <v>466</v>
      </c>
      <c r="L506">
        <v>1346</v>
      </c>
      <c r="N506">
        <v>1009</v>
      </c>
      <c r="O506" t="s">
        <v>467</v>
      </c>
      <c r="P506" t="s">
        <v>467</v>
      </c>
      <c r="Q506">
        <v>1</v>
      </c>
      <c r="W506">
        <v>0</v>
      </c>
      <c r="X506">
        <v>-1595335418</v>
      </c>
      <c r="Y506">
        <f t="shared" si="200"/>
        <v>0.4</v>
      </c>
      <c r="AA506">
        <v>31.49</v>
      </c>
      <c r="AB506">
        <v>0</v>
      </c>
      <c r="AC506">
        <v>0</v>
      </c>
      <c r="AD506">
        <v>0</v>
      </c>
      <c r="AE506">
        <v>31.49</v>
      </c>
      <c r="AF506">
        <v>0</v>
      </c>
      <c r="AG506">
        <v>0</v>
      </c>
      <c r="AH506">
        <v>0</v>
      </c>
      <c r="AI506">
        <v>1</v>
      </c>
      <c r="AJ506">
        <v>1</v>
      </c>
      <c r="AK506">
        <v>1</v>
      </c>
      <c r="AL506">
        <v>1</v>
      </c>
      <c r="AM506">
        <v>-2</v>
      </c>
      <c r="AN506">
        <v>0</v>
      </c>
      <c r="AO506">
        <v>1</v>
      </c>
      <c r="AP506">
        <v>1</v>
      </c>
      <c r="AQ506">
        <v>0</v>
      </c>
      <c r="AR506">
        <v>0</v>
      </c>
      <c r="AS506" t="s">
        <v>3</v>
      </c>
      <c r="AT506">
        <v>0.2</v>
      </c>
      <c r="AU506" t="s">
        <v>228</v>
      </c>
      <c r="AV506">
        <v>0</v>
      </c>
      <c r="AW506">
        <v>2</v>
      </c>
      <c r="AX506">
        <v>1473421271</v>
      </c>
      <c r="AY506">
        <v>1</v>
      </c>
      <c r="AZ506">
        <v>0</v>
      </c>
      <c r="BA506">
        <v>706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0</v>
      </c>
      <c r="BI506">
        <v>0</v>
      </c>
      <c r="BJ506">
        <v>0</v>
      </c>
      <c r="BK506">
        <v>0</v>
      </c>
      <c r="BL506">
        <v>0</v>
      </c>
      <c r="BM506">
        <v>0</v>
      </c>
      <c r="BN506">
        <v>0</v>
      </c>
      <c r="BO506">
        <v>0</v>
      </c>
      <c r="BP506">
        <v>0</v>
      </c>
      <c r="BQ506">
        <v>0</v>
      </c>
      <c r="BR506">
        <v>0</v>
      </c>
      <c r="BS506">
        <v>0</v>
      </c>
      <c r="BT506">
        <v>0</v>
      </c>
      <c r="BU506">
        <v>0</v>
      </c>
      <c r="BV506">
        <v>0</v>
      </c>
      <c r="BW506">
        <v>0</v>
      </c>
      <c r="CV506">
        <v>0</v>
      </c>
      <c r="CW506">
        <v>0</v>
      </c>
      <c r="CX506">
        <f>ROUND(Y506*Source!I366,9)</f>
        <v>0.16</v>
      </c>
      <c r="CY506">
        <f>AA506</f>
        <v>31.49</v>
      </c>
      <c r="CZ506">
        <f>AE506</f>
        <v>31.49</v>
      </c>
      <c r="DA506">
        <f>AI506</f>
        <v>1</v>
      </c>
      <c r="DB506">
        <f t="shared" si="201"/>
        <v>12.6</v>
      </c>
      <c r="DC506">
        <f t="shared" si="202"/>
        <v>0</v>
      </c>
      <c r="DD506" t="s">
        <v>3</v>
      </c>
      <c r="DE506" t="s">
        <v>3</v>
      </c>
      <c r="DF506">
        <f t="shared" si="184"/>
        <v>5.04</v>
      </c>
      <c r="DG506">
        <f t="shared" si="185"/>
        <v>0</v>
      </c>
      <c r="DH506">
        <f t="shared" si="186"/>
        <v>0</v>
      </c>
      <c r="DI506">
        <f t="shared" si="187"/>
        <v>0</v>
      </c>
      <c r="DJ506">
        <f>DF506</f>
        <v>5.04</v>
      </c>
      <c r="DK506">
        <v>0</v>
      </c>
      <c r="DL506" t="s">
        <v>3</v>
      </c>
      <c r="DM506">
        <v>0</v>
      </c>
      <c r="DN506" t="s">
        <v>3</v>
      </c>
      <c r="DO506">
        <v>0</v>
      </c>
    </row>
    <row r="507" spans="1:119" x14ac:dyDescent="0.2">
      <c r="A507">
        <f>ROW(Source!A366)</f>
        <v>366</v>
      </c>
      <c r="B507">
        <v>1473083510</v>
      </c>
      <c r="C507">
        <v>1473085101</v>
      </c>
      <c r="D507">
        <v>1441834628</v>
      </c>
      <c r="E507">
        <v>1</v>
      </c>
      <c r="F507">
        <v>1</v>
      </c>
      <c r="G507">
        <v>15514512</v>
      </c>
      <c r="H507">
        <v>3</v>
      </c>
      <c r="I507" t="s">
        <v>549</v>
      </c>
      <c r="J507" t="s">
        <v>554</v>
      </c>
      <c r="K507" t="s">
        <v>550</v>
      </c>
      <c r="L507">
        <v>1348</v>
      </c>
      <c r="N507">
        <v>1009</v>
      </c>
      <c r="O507" t="s">
        <v>485</v>
      </c>
      <c r="P507" t="s">
        <v>485</v>
      </c>
      <c r="Q507">
        <v>1000</v>
      </c>
      <c r="W507">
        <v>0</v>
      </c>
      <c r="X507">
        <v>779500846</v>
      </c>
      <c r="Y507">
        <f t="shared" si="200"/>
        <v>2.9999999999999997E-4</v>
      </c>
      <c r="AA507">
        <v>73951.73</v>
      </c>
      <c r="AB507">
        <v>0</v>
      </c>
      <c r="AC507">
        <v>0</v>
      </c>
      <c r="AD507">
        <v>0</v>
      </c>
      <c r="AE507">
        <v>73951.73</v>
      </c>
      <c r="AF507">
        <v>0</v>
      </c>
      <c r="AG507">
        <v>0</v>
      </c>
      <c r="AH507">
        <v>0</v>
      </c>
      <c r="AI507">
        <v>1</v>
      </c>
      <c r="AJ507">
        <v>1</v>
      </c>
      <c r="AK507">
        <v>1</v>
      </c>
      <c r="AL507">
        <v>1</v>
      </c>
      <c r="AM507">
        <v>-2</v>
      </c>
      <c r="AN507">
        <v>0</v>
      </c>
      <c r="AO507">
        <v>1</v>
      </c>
      <c r="AP507">
        <v>1</v>
      </c>
      <c r="AQ507">
        <v>0</v>
      </c>
      <c r="AR507">
        <v>0</v>
      </c>
      <c r="AS507" t="s">
        <v>3</v>
      </c>
      <c r="AT507">
        <v>1.4999999999999999E-4</v>
      </c>
      <c r="AU507" t="s">
        <v>228</v>
      </c>
      <c r="AV507">
        <v>0</v>
      </c>
      <c r="AW507">
        <v>2</v>
      </c>
      <c r="AX507">
        <v>1473421272</v>
      </c>
      <c r="AY507">
        <v>1</v>
      </c>
      <c r="AZ507">
        <v>0</v>
      </c>
      <c r="BA507">
        <v>707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0</v>
      </c>
      <c r="BI507">
        <v>0</v>
      </c>
      <c r="BJ507">
        <v>0</v>
      </c>
      <c r="BK507">
        <v>0</v>
      </c>
      <c r="BL507">
        <v>0</v>
      </c>
      <c r="BM507">
        <v>0</v>
      </c>
      <c r="BN507">
        <v>0</v>
      </c>
      <c r="BO507">
        <v>0</v>
      </c>
      <c r="BP507">
        <v>0</v>
      </c>
      <c r="BQ507">
        <v>0</v>
      </c>
      <c r="BR507">
        <v>0</v>
      </c>
      <c r="BS507">
        <v>0</v>
      </c>
      <c r="BT507">
        <v>0</v>
      </c>
      <c r="BU507">
        <v>0</v>
      </c>
      <c r="BV507">
        <v>0</v>
      </c>
      <c r="BW507">
        <v>0</v>
      </c>
      <c r="CV507">
        <v>0</v>
      </c>
      <c r="CW507">
        <v>0</v>
      </c>
      <c r="CX507">
        <f>ROUND(Y507*Source!I366,9)</f>
        <v>1.2E-4</v>
      </c>
      <c r="CY507">
        <f>AA507</f>
        <v>73951.73</v>
      </c>
      <c r="CZ507">
        <f>AE507</f>
        <v>73951.73</v>
      </c>
      <c r="DA507">
        <f>AI507</f>
        <v>1</v>
      </c>
      <c r="DB507">
        <f t="shared" si="201"/>
        <v>22.18</v>
      </c>
      <c r="DC507">
        <f t="shared" si="202"/>
        <v>0</v>
      </c>
      <c r="DD507" t="s">
        <v>3</v>
      </c>
      <c r="DE507" t="s">
        <v>3</v>
      </c>
      <c r="DF507">
        <f t="shared" si="184"/>
        <v>8.8699999999999992</v>
      </c>
      <c r="DG507">
        <f t="shared" si="185"/>
        <v>0</v>
      </c>
      <c r="DH507">
        <f t="shared" si="186"/>
        <v>0</v>
      </c>
      <c r="DI507">
        <f t="shared" si="187"/>
        <v>0</v>
      </c>
      <c r="DJ507">
        <f>DF507</f>
        <v>8.8699999999999992</v>
      </c>
      <c r="DK507">
        <v>0</v>
      </c>
      <c r="DL507" t="s">
        <v>3</v>
      </c>
      <c r="DM507">
        <v>0</v>
      </c>
      <c r="DN507" t="s">
        <v>3</v>
      </c>
      <c r="DO507">
        <v>0</v>
      </c>
    </row>
    <row r="508" spans="1:119" x14ac:dyDescent="0.2">
      <c r="A508">
        <f>ROW(Source!A367)</f>
        <v>367</v>
      </c>
      <c r="B508">
        <v>1473083510</v>
      </c>
      <c r="C508">
        <v>1473085108</v>
      </c>
      <c r="D508">
        <v>1441819193</v>
      </c>
      <c r="E508">
        <v>15514512</v>
      </c>
      <c r="F508">
        <v>1</v>
      </c>
      <c r="G508">
        <v>15514512</v>
      </c>
      <c r="H508">
        <v>1</v>
      </c>
      <c r="I508" t="s">
        <v>457</v>
      </c>
      <c r="J508" t="s">
        <v>3</v>
      </c>
      <c r="K508" t="s">
        <v>458</v>
      </c>
      <c r="L508">
        <v>1191</v>
      </c>
      <c r="N508">
        <v>1013</v>
      </c>
      <c r="O508" t="s">
        <v>459</v>
      </c>
      <c r="P508" t="s">
        <v>459</v>
      </c>
      <c r="Q508">
        <v>1</v>
      </c>
      <c r="W508">
        <v>0</v>
      </c>
      <c r="X508">
        <v>476480486</v>
      </c>
      <c r="Y508">
        <f t="shared" si="200"/>
        <v>12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1</v>
      </c>
      <c r="AJ508">
        <v>1</v>
      </c>
      <c r="AK508">
        <v>1</v>
      </c>
      <c r="AL508">
        <v>1</v>
      </c>
      <c r="AM508">
        <v>-2</v>
      </c>
      <c r="AN508">
        <v>0</v>
      </c>
      <c r="AO508">
        <v>1</v>
      </c>
      <c r="AP508">
        <v>1</v>
      </c>
      <c r="AQ508">
        <v>0</v>
      </c>
      <c r="AR508">
        <v>0</v>
      </c>
      <c r="AS508" t="s">
        <v>3</v>
      </c>
      <c r="AT508">
        <v>6</v>
      </c>
      <c r="AU508" t="s">
        <v>228</v>
      </c>
      <c r="AV508">
        <v>1</v>
      </c>
      <c r="AW508">
        <v>2</v>
      </c>
      <c r="AX508">
        <v>1473421273</v>
      </c>
      <c r="AY508">
        <v>1</v>
      </c>
      <c r="AZ508">
        <v>0</v>
      </c>
      <c r="BA508">
        <v>708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0</v>
      </c>
      <c r="BI508">
        <v>0</v>
      </c>
      <c r="BJ508">
        <v>0</v>
      </c>
      <c r="BK508">
        <v>0</v>
      </c>
      <c r="BL508">
        <v>0</v>
      </c>
      <c r="BM508">
        <v>0</v>
      </c>
      <c r="BN508">
        <v>0</v>
      </c>
      <c r="BO508">
        <v>0</v>
      </c>
      <c r="BP508">
        <v>0</v>
      </c>
      <c r="BQ508">
        <v>0</v>
      </c>
      <c r="BR508">
        <v>0</v>
      </c>
      <c r="BS508">
        <v>0</v>
      </c>
      <c r="BT508">
        <v>0</v>
      </c>
      <c r="BU508">
        <v>0</v>
      </c>
      <c r="BV508">
        <v>0</v>
      </c>
      <c r="BW508">
        <v>0</v>
      </c>
      <c r="CU508">
        <f>ROUND(AT508*Source!I367*AH508*AL508,2)</f>
        <v>0</v>
      </c>
      <c r="CV508">
        <f>ROUND(Y508*Source!I367,9)</f>
        <v>0.24</v>
      </c>
      <c r="CW508">
        <v>0</v>
      </c>
      <c r="CX508">
        <f>ROUND(Y508*Source!I367,9)</f>
        <v>0.24</v>
      </c>
      <c r="CY508">
        <f>AD508</f>
        <v>0</v>
      </c>
      <c r="CZ508">
        <f>AH508</f>
        <v>0</v>
      </c>
      <c r="DA508">
        <f>AL508</f>
        <v>1</v>
      </c>
      <c r="DB508">
        <f t="shared" si="201"/>
        <v>0</v>
      </c>
      <c r="DC508">
        <f t="shared" si="202"/>
        <v>0</v>
      </c>
      <c r="DD508" t="s">
        <v>3</v>
      </c>
      <c r="DE508" t="s">
        <v>3</v>
      </c>
      <c r="DF508">
        <f t="shared" si="184"/>
        <v>0</v>
      </c>
      <c r="DG508">
        <f t="shared" si="185"/>
        <v>0</v>
      </c>
      <c r="DH508">
        <f t="shared" si="186"/>
        <v>0</v>
      </c>
      <c r="DI508">
        <f t="shared" si="187"/>
        <v>0</v>
      </c>
      <c r="DJ508">
        <f>DI508</f>
        <v>0</v>
      </c>
      <c r="DK508">
        <v>0</v>
      </c>
      <c r="DL508" t="s">
        <v>3</v>
      </c>
      <c r="DM508">
        <v>0</v>
      </c>
      <c r="DN508" t="s">
        <v>3</v>
      </c>
      <c r="DO508">
        <v>0</v>
      </c>
    </row>
    <row r="509" spans="1:119" x14ac:dyDescent="0.2">
      <c r="A509">
        <f>ROW(Source!A367)</f>
        <v>367</v>
      </c>
      <c r="B509">
        <v>1473083510</v>
      </c>
      <c r="C509">
        <v>1473085108</v>
      </c>
      <c r="D509">
        <v>1441834258</v>
      </c>
      <c r="E509">
        <v>1</v>
      </c>
      <c r="F509">
        <v>1</v>
      </c>
      <c r="G509">
        <v>15514512</v>
      </c>
      <c r="H509">
        <v>2</v>
      </c>
      <c r="I509" t="s">
        <v>460</v>
      </c>
      <c r="J509" t="s">
        <v>461</v>
      </c>
      <c r="K509" t="s">
        <v>462</v>
      </c>
      <c r="L509">
        <v>1368</v>
      </c>
      <c r="N509">
        <v>1011</v>
      </c>
      <c r="O509" t="s">
        <v>463</v>
      </c>
      <c r="P509" t="s">
        <v>463</v>
      </c>
      <c r="Q509">
        <v>1</v>
      </c>
      <c r="W509">
        <v>0</v>
      </c>
      <c r="X509">
        <v>1077756263</v>
      </c>
      <c r="Y509">
        <f t="shared" si="200"/>
        <v>1.4</v>
      </c>
      <c r="AA509">
        <v>0</v>
      </c>
      <c r="AB509">
        <v>1303.01</v>
      </c>
      <c r="AC509">
        <v>826.2</v>
      </c>
      <c r="AD509">
        <v>0</v>
      </c>
      <c r="AE509">
        <v>0</v>
      </c>
      <c r="AF509">
        <v>1303.01</v>
      </c>
      <c r="AG509">
        <v>826.2</v>
      </c>
      <c r="AH509">
        <v>0</v>
      </c>
      <c r="AI509">
        <v>1</v>
      </c>
      <c r="AJ509">
        <v>1</v>
      </c>
      <c r="AK509">
        <v>1</v>
      </c>
      <c r="AL509">
        <v>1</v>
      </c>
      <c r="AM509">
        <v>-2</v>
      </c>
      <c r="AN509">
        <v>0</v>
      </c>
      <c r="AO509">
        <v>1</v>
      </c>
      <c r="AP509">
        <v>1</v>
      </c>
      <c r="AQ509">
        <v>0</v>
      </c>
      <c r="AR509">
        <v>0</v>
      </c>
      <c r="AS509" t="s">
        <v>3</v>
      </c>
      <c r="AT509">
        <v>0.7</v>
      </c>
      <c r="AU509" t="s">
        <v>228</v>
      </c>
      <c r="AV509">
        <v>0</v>
      </c>
      <c r="AW509">
        <v>2</v>
      </c>
      <c r="AX509">
        <v>1473421274</v>
      </c>
      <c r="AY509">
        <v>1</v>
      </c>
      <c r="AZ509">
        <v>0</v>
      </c>
      <c r="BA509">
        <v>709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0</v>
      </c>
      <c r="BI509">
        <v>0</v>
      </c>
      <c r="BJ509">
        <v>0</v>
      </c>
      <c r="BK509">
        <v>0</v>
      </c>
      <c r="BL509">
        <v>0</v>
      </c>
      <c r="BM509">
        <v>0</v>
      </c>
      <c r="BN509">
        <v>0</v>
      </c>
      <c r="BO509">
        <v>0</v>
      </c>
      <c r="BP509">
        <v>0</v>
      </c>
      <c r="BQ509">
        <v>0</v>
      </c>
      <c r="BR509">
        <v>0</v>
      </c>
      <c r="BS509">
        <v>0</v>
      </c>
      <c r="BT509">
        <v>0</v>
      </c>
      <c r="BU509">
        <v>0</v>
      </c>
      <c r="BV509">
        <v>0</v>
      </c>
      <c r="BW509">
        <v>0</v>
      </c>
      <c r="CV509">
        <v>0</v>
      </c>
      <c r="CW509">
        <f>ROUND(Y509*Source!I367*DO509,9)</f>
        <v>0</v>
      </c>
      <c r="CX509">
        <f>ROUND(Y509*Source!I367,9)</f>
        <v>2.8000000000000001E-2</v>
      </c>
      <c r="CY509">
        <f>AB509</f>
        <v>1303.01</v>
      </c>
      <c r="CZ509">
        <f>AF509</f>
        <v>1303.01</v>
      </c>
      <c r="DA509">
        <f>AJ509</f>
        <v>1</v>
      </c>
      <c r="DB509">
        <f t="shared" si="201"/>
        <v>1824.22</v>
      </c>
      <c r="DC509">
        <f t="shared" si="202"/>
        <v>1156.68</v>
      </c>
      <c r="DD509" t="s">
        <v>3</v>
      </c>
      <c r="DE509" t="s">
        <v>3</v>
      </c>
      <c r="DF509">
        <f t="shared" si="184"/>
        <v>0</v>
      </c>
      <c r="DG509">
        <f t="shared" si="185"/>
        <v>36.479999999999997</v>
      </c>
      <c r="DH509">
        <f t="shared" si="186"/>
        <v>23.13</v>
      </c>
      <c r="DI509">
        <f t="shared" si="187"/>
        <v>0</v>
      </c>
      <c r="DJ509">
        <f>DG509</f>
        <v>36.479999999999997</v>
      </c>
      <c r="DK509">
        <v>0</v>
      </c>
      <c r="DL509" t="s">
        <v>3</v>
      </c>
      <c r="DM509">
        <v>0</v>
      </c>
      <c r="DN509" t="s">
        <v>3</v>
      </c>
      <c r="DO509">
        <v>0</v>
      </c>
    </row>
    <row r="510" spans="1:119" x14ac:dyDescent="0.2">
      <c r="A510">
        <f>ROW(Source!A367)</f>
        <v>367</v>
      </c>
      <c r="B510">
        <v>1473083510</v>
      </c>
      <c r="C510">
        <v>1473085108</v>
      </c>
      <c r="D510">
        <v>1441836235</v>
      </c>
      <c r="E510">
        <v>1</v>
      </c>
      <c r="F510">
        <v>1</v>
      </c>
      <c r="G510">
        <v>15514512</v>
      </c>
      <c r="H510">
        <v>3</v>
      </c>
      <c r="I510" t="s">
        <v>464</v>
      </c>
      <c r="J510" t="s">
        <v>465</v>
      </c>
      <c r="K510" t="s">
        <v>466</v>
      </c>
      <c r="L510">
        <v>1346</v>
      </c>
      <c r="N510">
        <v>1009</v>
      </c>
      <c r="O510" t="s">
        <v>467</v>
      </c>
      <c r="P510" t="s">
        <v>467</v>
      </c>
      <c r="Q510">
        <v>1</v>
      </c>
      <c r="W510">
        <v>0</v>
      </c>
      <c r="X510">
        <v>-1595335418</v>
      </c>
      <c r="Y510">
        <f t="shared" si="200"/>
        <v>0.06</v>
      </c>
      <c r="AA510">
        <v>31.49</v>
      </c>
      <c r="AB510">
        <v>0</v>
      </c>
      <c r="AC510">
        <v>0</v>
      </c>
      <c r="AD510">
        <v>0</v>
      </c>
      <c r="AE510">
        <v>31.49</v>
      </c>
      <c r="AF510">
        <v>0</v>
      </c>
      <c r="AG510">
        <v>0</v>
      </c>
      <c r="AH510">
        <v>0</v>
      </c>
      <c r="AI510">
        <v>1</v>
      </c>
      <c r="AJ510">
        <v>1</v>
      </c>
      <c r="AK510">
        <v>1</v>
      </c>
      <c r="AL510">
        <v>1</v>
      </c>
      <c r="AM510">
        <v>-2</v>
      </c>
      <c r="AN510">
        <v>0</v>
      </c>
      <c r="AO510">
        <v>1</v>
      </c>
      <c r="AP510">
        <v>1</v>
      </c>
      <c r="AQ510">
        <v>0</v>
      </c>
      <c r="AR510">
        <v>0</v>
      </c>
      <c r="AS510" t="s">
        <v>3</v>
      </c>
      <c r="AT510">
        <v>0.03</v>
      </c>
      <c r="AU510" t="s">
        <v>228</v>
      </c>
      <c r="AV510">
        <v>0</v>
      </c>
      <c r="AW510">
        <v>2</v>
      </c>
      <c r="AX510">
        <v>1473421275</v>
      </c>
      <c r="AY510">
        <v>1</v>
      </c>
      <c r="AZ510">
        <v>0</v>
      </c>
      <c r="BA510">
        <v>710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0</v>
      </c>
      <c r="BI510">
        <v>0</v>
      </c>
      <c r="BJ510">
        <v>0</v>
      </c>
      <c r="BK510">
        <v>0</v>
      </c>
      <c r="BL510">
        <v>0</v>
      </c>
      <c r="BM510">
        <v>0</v>
      </c>
      <c r="BN510">
        <v>0</v>
      </c>
      <c r="BO510">
        <v>0</v>
      </c>
      <c r="BP510">
        <v>0</v>
      </c>
      <c r="BQ510">
        <v>0</v>
      </c>
      <c r="BR510">
        <v>0</v>
      </c>
      <c r="BS510">
        <v>0</v>
      </c>
      <c r="BT510">
        <v>0</v>
      </c>
      <c r="BU510">
        <v>0</v>
      </c>
      <c r="BV510">
        <v>0</v>
      </c>
      <c r="BW510">
        <v>0</v>
      </c>
      <c r="CV510">
        <v>0</v>
      </c>
      <c r="CW510">
        <v>0</v>
      </c>
      <c r="CX510">
        <f>ROUND(Y510*Source!I367,9)</f>
        <v>1.1999999999999999E-3</v>
      </c>
      <c r="CY510">
        <f>AA510</f>
        <v>31.49</v>
      </c>
      <c r="CZ510">
        <f>AE510</f>
        <v>31.49</v>
      </c>
      <c r="DA510">
        <f>AI510</f>
        <v>1</v>
      </c>
      <c r="DB510">
        <f t="shared" si="201"/>
        <v>1.88</v>
      </c>
      <c r="DC510">
        <f t="shared" si="202"/>
        <v>0</v>
      </c>
      <c r="DD510" t="s">
        <v>3</v>
      </c>
      <c r="DE510" t="s">
        <v>3</v>
      </c>
      <c r="DF510">
        <f t="shared" si="184"/>
        <v>0.04</v>
      </c>
      <c r="DG510">
        <f t="shared" si="185"/>
        <v>0</v>
      </c>
      <c r="DH510">
        <f t="shared" si="186"/>
        <v>0</v>
      </c>
      <c r="DI510">
        <f t="shared" si="187"/>
        <v>0</v>
      </c>
      <c r="DJ510">
        <f>DF510</f>
        <v>0.04</v>
      </c>
      <c r="DK510">
        <v>0</v>
      </c>
      <c r="DL510" t="s">
        <v>3</v>
      </c>
      <c r="DM510">
        <v>0</v>
      </c>
      <c r="DN510" t="s">
        <v>3</v>
      </c>
      <c r="DO510">
        <v>0</v>
      </c>
    </row>
    <row r="511" spans="1:119" x14ac:dyDescent="0.2">
      <c r="A511">
        <f>ROW(Source!A370)</f>
        <v>370</v>
      </c>
      <c r="B511">
        <v>1473083510</v>
      </c>
      <c r="C511">
        <v>1473085121</v>
      </c>
      <c r="D511">
        <v>1441819193</v>
      </c>
      <c r="E511">
        <v>15514512</v>
      </c>
      <c r="F511">
        <v>1</v>
      </c>
      <c r="G511">
        <v>15514512</v>
      </c>
      <c r="H511">
        <v>1</v>
      </c>
      <c r="I511" t="s">
        <v>457</v>
      </c>
      <c r="J511" t="s">
        <v>3</v>
      </c>
      <c r="K511" t="s">
        <v>458</v>
      </c>
      <c r="L511">
        <v>1191</v>
      </c>
      <c r="N511">
        <v>1013</v>
      </c>
      <c r="O511" t="s">
        <v>459</v>
      </c>
      <c r="P511" t="s">
        <v>459</v>
      </c>
      <c r="Q511">
        <v>1</v>
      </c>
      <c r="W511">
        <v>0</v>
      </c>
      <c r="X511">
        <v>476480486</v>
      </c>
      <c r="Y511">
        <f>AT511</f>
        <v>0.7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1</v>
      </c>
      <c r="AJ511">
        <v>1</v>
      </c>
      <c r="AK511">
        <v>1</v>
      </c>
      <c r="AL511">
        <v>1</v>
      </c>
      <c r="AM511">
        <v>-2</v>
      </c>
      <c r="AN511">
        <v>0</v>
      </c>
      <c r="AO511">
        <v>1</v>
      </c>
      <c r="AP511">
        <v>1</v>
      </c>
      <c r="AQ511">
        <v>0</v>
      </c>
      <c r="AR511">
        <v>0</v>
      </c>
      <c r="AS511" t="s">
        <v>3</v>
      </c>
      <c r="AT511">
        <v>0.7</v>
      </c>
      <c r="AU511" t="s">
        <v>3</v>
      </c>
      <c r="AV511">
        <v>1</v>
      </c>
      <c r="AW511">
        <v>2</v>
      </c>
      <c r="AX511">
        <v>1473421280</v>
      </c>
      <c r="AY511">
        <v>1</v>
      </c>
      <c r="AZ511">
        <v>0</v>
      </c>
      <c r="BA511">
        <v>715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0</v>
      </c>
      <c r="BI511">
        <v>0</v>
      </c>
      <c r="BJ511">
        <v>0</v>
      </c>
      <c r="BK511">
        <v>0</v>
      </c>
      <c r="BL511">
        <v>0</v>
      </c>
      <c r="BM511">
        <v>0</v>
      </c>
      <c r="BN511">
        <v>0</v>
      </c>
      <c r="BO511">
        <v>0</v>
      </c>
      <c r="BP511">
        <v>0</v>
      </c>
      <c r="BQ511">
        <v>0</v>
      </c>
      <c r="BR511">
        <v>0</v>
      </c>
      <c r="BS511">
        <v>0</v>
      </c>
      <c r="BT511">
        <v>0</v>
      </c>
      <c r="BU511">
        <v>0</v>
      </c>
      <c r="BV511">
        <v>0</v>
      </c>
      <c r="BW511">
        <v>0</v>
      </c>
      <c r="CU511">
        <f>ROUND(AT511*Source!I370*AH511*AL511,2)</f>
        <v>0</v>
      </c>
      <c r="CV511">
        <f>ROUND(Y511*Source!I370,9)</f>
        <v>0.161</v>
      </c>
      <c r="CW511">
        <v>0</v>
      </c>
      <c r="CX511">
        <f>ROUND(Y511*Source!I370,9)</f>
        <v>0.161</v>
      </c>
      <c r="CY511">
        <f>AD511</f>
        <v>0</v>
      </c>
      <c r="CZ511">
        <f>AH511</f>
        <v>0</v>
      </c>
      <c r="DA511">
        <f>AL511</f>
        <v>1</v>
      </c>
      <c r="DB511">
        <f>ROUND(ROUND(AT511*CZ511,2),6)</f>
        <v>0</v>
      </c>
      <c r="DC511">
        <f>ROUND(ROUND(AT511*AG511,2),6)</f>
        <v>0</v>
      </c>
      <c r="DD511" t="s">
        <v>3</v>
      </c>
      <c r="DE511" t="s">
        <v>3</v>
      </c>
      <c r="DF511">
        <f t="shared" si="184"/>
        <v>0</v>
      </c>
      <c r="DG511">
        <f t="shared" si="185"/>
        <v>0</v>
      </c>
      <c r="DH511">
        <f t="shared" si="186"/>
        <v>0</v>
      </c>
      <c r="DI511">
        <f t="shared" si="187"/>
        <v>0</v>
      </c>
      <c r="DJ511">
        <f>DI511</f>
        <v>0</v>
      </c>
      <c r="DK511">
        <v>0</v>
      </c>
      <c r="DL511" t="s">
        <v>3</v>
      </c>
      <c r="DM511">
        <v>0</v>
      </c>
      <c r="DN511" t="s">
        <v>3</v>
      </c>
      <c r="DO511">
        <v>0</v>
      </c>
    </row>
    <row r="512" spans="1:119" x14ac:dyDescent="0.2">
      <c r="A512">
        <f>ROW(Source!A372)</f>
        <v>372</v>
      </c>
      <c r="B512">
        <v>1473083510</v>
      </c>
      <c r="C512">
        <v>1473085125</v>
      </c>
      <c r="D512">
        <v>1441819193</v>
      </c>
      <c r="E512">
        <v>15514512</v>
      </c>
      <c r="F512">
        <v>1</v>
      </c>
      <c r="G512">
        <v>15514512</v>
      </c>
      <c r="H512">
        <v>1</v>
      </c>
      <c r="I512" t="s">
        <v>457</v>
      </c>
      <c r="J512" t="s">
        <v>3</v>
      </c>
      <c r="K512" t="s">
        <v>458</v>
      </c>
      <c r="L512">
        <v>1191</v>
      </c>
      <c r="N512">
        <v>1013</v>
      </c>
      <c r="O512" t="s">
        <v>459</v>
      </c>
      <c r="P512" t="s">
        <v>459</v>
      </c>
      <c r="Q512">
        <v>1</v>
      </c>
      <c r="W512">
        <v>0</v>
      </c>
      <c r="X512">
        <v>476480486</v>
      </c>
      <c r="Y512">
        <f t="shared" ref="Y512:Y524" si="203">(AT512*2)</f>
        <v>0.94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1</v>
      </c>
      <c r="AJ512">
        <v>1</v>
      </c>
      <c r="AK512">
        <v>1</v>
      </c>
      <c r="AL512">
        <v>1</v>
      </c>
      <c r="AM512">
        <v>-2</v>
      </c>
      <c r="AN512">
        <v>0</v>
      </c>
      <c r="AO512">
        <v>1</v>
      </c>
      <c r="AP512">
        <v>1</v>
      </c>
      <c r="AQ512">
        <v>0</v>
      </c>
      <c r="AR512">
        <v>0</v>
      </c>
      <c r="AS512" t="s">
        <v>3</v>
      </c>
      <c r="AT512">
        <v>0.47</v>
      </c>
      <c r="AU512" t="s">
        <v>228</v>
      </c>
      <c r="AV512">
        <v>1</v>
      </c>
      <c r="AW512">
        <v>2</v>
      </c>
      <c r="AX512">
        <v>1473421281</v>
      </c>
      <c r="AY512">
        <v>1</v>
      </c>
      <c r="AZ512">
        <v>0</v>
      </c>
      <c r="BA512">
        <v>716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0</v>
      </c>
      <c r="BI512">
        <v>0</v>
      </c>
      <c r="BJ512">
        <v>0</v>
      </c>
      <c r="BK512">
        <v>0</v>
      </c>
      <c r="BL512">
        <v>0</v>
      </c>
      <c r="BM512">
        <v>0</v>
      </c>
      <c r="BN512">
        <v>0</v>
      </c>
      <c r="BO512">
        <v>0</v>
      </c>
      <c r="BP512">
        <v>0</v>
      </c>
      <c r="BQ512">
        <v>0</v>
      </c>
      <c r="BR512">
        <v>0</v>
      </c>
      <c r="BS512">
        <v>0</v>
      </c>
      <c r="BT512">
        <v>0</v>
      </c>
      <c r="BU512">
        <v>0</v>
      </c>
      <c r="BV512">
        <v>0</v>
      </c>
      <c r="BW512">
        <v>0</v>
      </c>
      <c r="CU512">
        <f>ROUND(AT512*Source!I372*AH512*AL512,2)</f>
        <v>0</v>
      </c>
      <c r="CV512">
        <f>ROUND(Y512*Source!I372,9)</f>
        <v>2.82</v>
      </c>
      <c r="CW512">
        <v>0</v>
      </c>
      <c r="CX512">
        <f>ROUND(Y512*Source!I372,9)</f>
        <v>2.82</v>
      </c>
      <c r="CY512">
        <f>AD512</f>
        <v>0</v>
      </c>
      <c r="CZ512">
        <f>AH512</f>
        <v>0</v>
      </c>
      <c r="DA512">
        <f>AL512</f>
        <v>1</v>
      </c>
      <c r="DB512">
        <f t="shared" ref="DB512:DB524" si="204">ROUND((ROUND(AT512*CZ512,2)*2),6)</f>
        <v>0</v>
      </c>
      <c r="DC512">
        <f t="shared" ref="DC512:DC524" si="205">ROUND((ROUND(AT512*AG512,2)*2),6)</f>
        <v>0</v>
      </c>
      <c r="DD512" t="s">
        <v>3</v>
      </c>
      <c r="DE512" t="s">
        <v>3</v>
      </c>
      <c r="DF512">
        <f t="shared" si="184"/>
        <v>0</v>
      </c>
      <c r="DG512">
        <f t="shared" si="185"/>
        <v>0</v>
      </c>
      <c r="DH512">
        <f t="shared" si="186"/>
        <v>0</v>
      </c>
      <c r="DI512">
        <f t="shared" si="187"/>
        <v>0</v>
      </c>
      <c r="DJ512">
        <f>DI512</f>
        <v>0</v>
      </c>
      <c r="DK512">
        <v>0</v>
      </c>
      <c r="DL512" t="s">
        <v>3</v>
      </c>
      <c r="DM512">
        <v>0</v>
      </c>
      <c r="DN512" t="s">
        <v>3</v>
      </c>
      <c r="DO512">
        <v>0</v>
      </c>
    </row>
    <row r="513" spans="1:119" x14ac:dyDescent="0.2">
      <c r="A513">
        <f>ROW(Source!A372)</f>
        <v>372</v>
      </c>
      <c r="B513">
        <v>1473083510</v>
      </c>
      <c r="C513">
        <v>1473085125</v>
      </c>
      <c r="D513">
        <v>1441836187</v>
      </c>
      <c r="E513">
        <v>1</v>
      </c>
      <c r="F513">
        <v>1</v>
      </c>
      <c r="G513">
        <v>15514512</v>
      </c>
      <c r="H513">
        <v>3</v>
      </c>
      <c r="I513" t="s">
        <v>558</v>
      </c>
      <c r="J513" t="s">
        <v>559</v>
      </c>
      <c r="K513" t="s">
        <v>560</v>
      </c>
      <c r="L513">
        <v>1346</v>
      </c>
      <c r="N513">
        <v>1009</v>
      </c>
      <c r="O513" t="s">
        <v>467</v>
      </c>
      <c r="P513" t="s">
        <v>467</v>
      </c>
      <c r="Q513">
        <v>1</v>
      </c>
      <c r="W513">
        <v>0</v>
      </c>
      <c r="X513">
        <v>-1965557150</v>
      </c>
      <c r="Y513">
        <f t="shared" si="203"/>
        <v>1.6E-2</v>
      </c>
      <c r="AA513">
        <v>424.66</v>
      </c>
      <c r="AB513">
        <v>0</v>
      </c>
      <c r="AC513">
        <v>0</v>
      </c>
      <c r="AD513">
        <v>0</v>
      </c>
      <c r="AE513">
        <v>424.66</v>
      </c>
      <c r="AF513">
        <v>0</v>
      </c>
      <c r="AG513">
        <v>0</v>
      </c>
      <c r="AH513">
        <v>0</v>
      </c>
      <c r="AI513">
        <v>1</v>
      </c>
      <c r="AJ513">
        <v>1</v>
      </c>
      <c r="AK513">
        <v>1</v>
      </c>
      <c r="AL513">
        <v>1</v>
      </c>
      <c r="AM513">
        <v>-2</v>
      </c>
      <c r="AN513">
        <v>0</v>
      </c>
      <c r="AO513">
        <v>1</v>
      </c>
      <c r="AP513">
        <v>1</v>
      </c>
      <c r="AQ513">
        <v>0</v>
      </c>
      <c r="AR513">
        <v>0</v>
      </c>
      <c r="AS513" t="s">
        <v>3</v>
      </c>
      <c r="AT513">
        <v>8.0000000000000002E-3</v>
      </c>
      <c r="AU513" t="s">
        <v>228</v>
      </c>
      <c r="AV513">
        <v>0</v>
      </c>
      <c r="AW513">
        <v>2</v>
      </c>
      <c r="AX513">
        <v>1473421282</v>
      </c>
      <c r="AY513">
        <v>1</v>
      </c>
      <c r="AZ513">
        <v>0</v>
      </c>
      <c r="BA513">
        <v>717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0</v>
      </c>
      <c r="BI513">
        <v>0</v>
      </c>
      <c r="BJ513">
        <v>0</v>
      </c>
      <c r="BK513">
        <v>0</v>
      </c>
      <c r="BL513">
        <v>0</v>
      </c>
      <c r="BM513">
        <v>0</v>
      </c>
      <c r="BN513">
        <v>0</v>
      </c>
      <c r="BO513">
        <v>0</v>
      </c>
      <c r="BP513">
        <v>0</v>
      </c>
      <c r="BQ513">
        <v>0</v>
      </c>
      <c r="BR513">
        <v>0</v>
      </c>
      <c r="BS513">
        <v>0</v>
      </c>
      <c r="BT513">
        <v>0</v>
      </c>
      <c r="BU513">
        <v>0</v>
      </c>
      <c r="BV513">
        <v>0</v>
      </c>
      <c r="BW513">
        <v>0</v>
      </c>
      <c r="CV513">
        <v>0</v>
      </c>
      <c r="CW513">
        <v>0</v>
      </c>
      <c r="CX513">
        <f>ROUND(Y513*Source!I372,9)</f>
        <v>4.8000000000000001E-2</v>
      </c>
      <c r="CY513">
        <f>AA513</f>
        <v>424.66</v>
      </c>
      <c r="CZ513">
        <f>AE513</f>
        <v>424.66</v>
      </c>
      <c r="DA513">
        <f>AI513</f>
        <v>1</v>
      </c>
      <c r="DB513">
        <f t="shared" si="204"/>
        <v>6.8</v>
      </c>
      <c r="DC513">
        <f t="shared" si="205"/>
        <v>0</v>
      </c>
      <c r="DD513" t="s">
        <v>3</v>
      </c>
      <c r="DE513" t="s">
        <v>3</v>
      </c>
      <c r="DF513">
        <f t="shared" ref="DF513:DF525" si="206">ROUND(ROUND(AE513,2)*CX513,2)</f>
        <v>20.38</v>
      </c>
      <c r="DG513">
        <f t="shared" ref="DG513:DG525" si="207">ROUND(ROUND(AF513,2)*CX513,2)</f>
        <v>0</v>
      </c>
      <c r="DH513">
        <f t="shared" ref="DH513:DH525" si="208">ROUND(ROUND(AG513,2)*CX513,2)</f>
        <v>0</v>
      </c>
      <c r="DI513">
        <f t="shared" ref="DI513:DI525" si="209">ROUND(ROUND(AH513,2)*CX513,2)</f>
        <v>0</v>
      </c>
      <c r="DJ513">
        <f>DF513</f>
        <v>20.38</v>
      </c>
      <c r="DK513">
        <v>0</v>
      </c>
      <c r="DL513" t="s">
        <v>3</v>
      </c>
      <c r="DM513">
        <v>0</v>
      </c>
      <c r="DN513" t="s">
        <v>3</v>
      </c>
      <c r="DO513">
        <v>0</v>
      </c>
    </row>
    <row r="514" spans="1:119" x14ac:dyDescent="0.2">
      <c r="A514">
        <f>ROW(Source!A372)</f>
        <v>372</v>
      </c>
      <c r="B514">
        <v>1473083510</v>
      </c>
      <c r="C514">
        <v>1473085125</v>
      </c>
      <c r="D514">
        <v>1441836235</v>
      </c>
      <c r="E514">
        <v>1</v>
      </c>
      <c r="F514">
        <v>1</v>
      </c>
      <c r="G514">
        <v>15514512</v>
      </c>
      <c r="H514">
        <v>3</v>
      </c>
      <c r="I514" t="s">
        <v>464</v>
      </c>
      <c r="J514" t="s">
        <v>465</v>
      </c>
      <c r="K514" t="s">
        <v>466</v>
      </c>
      <c r="L514">
        <v>1346</v>
      </c>
      <c r="N514">
        <v>1009</v>
      </c>
      <c r="O514" t="s">
        <v>467</v>
      </c>
      <c r="P514" t="s">
        <v>467</v>
      </c>
      <c r="Q514">
        <v>1</v>
      </c>
      <c r="W514">
        <v>0</v>
      </c>
      <c r="X514">
        <v>-1595335418</v>
      </c>
      <c r="Y514">
        <f t="shared" si="203"/>
        <v>1</v>
      </c>
      <c r="AA514">
        <v>31.49</v>
      </c>
      <c r="AB514">
        <v>0</v>
      </c>
      <c r="AC514">
        <v>0</v>
      </c>
      <c r="AD514">
        <v>0</v>
      </c>
      <c r="AE514">
        <v>31.49</v>
      </c>
      <c r="AF514">
        <v>0</v>
      </c>
      <c r="AG514">
        <v>0</v>
      </c>
      <c r="AH514">
        <v>0</v>
      </c>
      <c r="AI514">
        <v>1</v>
      </c>
      <c r="AJ514">
        <v>1</v>
      </c>
      <c r="AK514">
        <v>1</v>
      </c>
      <c r="AL514">
        <v>1</v>
      </c>
      <c r="AM514">
        <v>-2</v>
      </c>
      <c r="AN514">
        <v>0</v>
      </c>
      <c r="AO514">
        <v>1</v>
      </c>
      <c r="AP514">
        <v>1</v>
      </c>
      <c r="AQ514">
        <v>0</v>
      </c>
      <c r="AR514">
        <v>0</v>
      </c>
      <c r="AS514" t="s">
        <v>3</v>
      </c>
      <c r="AT514">
        <v>0.5</v>
      </c>
      <c r="AU514" t="s">
        <v>228</v>
      </c>
      <c r="AV514">
        <v>0</v>
      </c>
      <c r="AW514">
        <v>2</v>
      </c>
      <c r="AX514">
        <v>1473421283</v>
      </c>
      <c r="AY514">
        <v>1</v>
      </c>
      <c r="AZ514">
        <v>0</v>
      </c>
      <c r="BA514">
        <v>718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0</v>
      </c>
      <c r="BI514">
        <v>0</v>
      </c>
      <c r="BJ514">
        <v>0</v>
      </c>
      <c r="BK514">
        <v>0</v>
      </c>
      <c r="BL514">
        <v>0</v>
      </c>
      <c r="BM514">
        <v>0</v>
      </c>
      <c r="BN514">
        <v>0</v>
      </c>
      <c r="BO514">
        <v>0</v>
      </c>
      <c r="BP514">
        <v>0</v>
      </c>
      <c r="BQ514">
        <v>0</v>
      </c>
      <c r="BR514">
        <v>0</v>
      </c>
      <c r="BS514">
        <v>0</v>
      </c>
      <c r="BT514">
        <v>0</v>
      </c>
      <c r="BU514">
        <v>0</v>
      </c>
      <c r="BV514">
        <v>0</v>
      </c>
      <c r="BW514">
        <v>0</v>
      </c>
      <c r="CV514">
        <v>0</v>
      </c>
      <c r="CW514">
        <v>0</v>
      </c>
      <c r="CX514">
        <f>ROUND(Y514*Source!I372,9)</f>
        <v>3</v>
      </c>
      <c r="CY514">
        <f>AA514</f>
        <v>31.49</v>
      </c>
      <c r="CZ514">
        <f>AE514</f>
        <v>31.49</v>
      </c>
      <c r="DA514">
        <f>AI514</f>
        <v>1</v>
      </c>
      <c r="DB514">
        <f t="shared" si="204"/>
        <v>31.5</v>
      </c>
      <c r="DC514">
        <f t="shared" si="205"/>
        <v>0</v>
      </c>
      <c r="DD514" t="s">
        <v>3</v>
      </c>
      <c r="DE514" t="s">
        <v>3</v>
      </c>
      <c r="DF514">
        <f t="shared" si="206"/>
        <v>94.47</v>
      </c>
      <c r="DG514">
        <f t="shared" si="207"/>
        <v>0</v>
      </c>
      <c r="DH514">
        <f t="shared" si="208"/>
        <v>0</v>
      </c>
      <c r="DI514">
        <f t="shared" si="209"/>
        <v>0</v>
      </c>
      <c r="DJ514">
        <f>DF514</f>
        <v>94.47</v>
      </c>
      <c r="DK514">
        <v>0</v>
      </c>
      <c r="DL514" t="s">
        <v>3</v>
      </c>
      <c r="DM514">
        <v>0</v>
      </c>
      <c r="DN514" t="s">
        <v>3</v>
      </c>
      <c r="DO514">
        <v>0</v>
      </c>
    </row>
    <row r="515" spans="1:119" x14ac:dyDescent="0.2">
      <c r="A515">
        <f>ROW(Source!A372)</f>
        <v>372</v>
      </c>
      <c r="B515">
        <v>1473083510</v>
      </c>
      <c r="C515">
        <v>1473085125</v>
      </c>
      <c r="D515">
        <v>1441834642</v>
      </c>
      <c r="E515">
        <v>1</v>
      </c>
      <c r="F515">
        <v>1</v>
      </c>
      <c r="G515">
        <v>15514512</v>
      </c>
      <c r="H515">
        <v>3</v>
      </c>
      <c r="I515" t="s">
        <v>561</v>
      </c>
      <c r="J515" t="s">
        <v>562</v>
      </c>
      <c r="K515" t="s">
        <v>563</v>
      </c>
      <c r="L515">
        <v>1296</v>
      </c>
      <c r="N515">
        <v>1002</v>
      </c>
      <c r="O515" t="s">
        <v>545</v>
      </c>
      <c r="P515" t="s">
        <v>545</v>
      </c>
      <c r="Q515">
        <v>1</v>
      </c>
      <c r="W515">
        <v>0</v>
      </c>
      <c r="X515">
        <v>1391174372</v>
      </c>
      <c r="Y515">
        <f t="shared" si="203"/>
        <v>0.02</v>
      </c>
      <c r="AA515">
        <v>109.78</v>
      </c>
      <c r="AB515">
        <v>0</v>
      </c>
      <c r="AC515">
        <v>0</v>
      </c>
      <c r="AD515">
        <v>0</v>
      </c>
      <c r="AE515">
        <v>109.78</v>
      </c>
      <c r="AF515">
        <v>0</v>
      </c>
      <c r="AG515">
        <v>0</v>
      </c>
      <c r="AH515">
        <v>0</v>
      </c>
      <c r="AI515">
        <v>1</v>
      </c>
      <c r="AJ515">
        <v>1</v>
      </c>
      <c r="AK515">
        <v>1</v>
      </c>
      <c r="AL515">
        <v>1</v>
      </c>
      <c r="AM515">
        <v>-2</v>
      </c>
      <c r="AN515">
        <v>0</v>
      </c>
      <c r="AO515">
        <v>1</v>
      </c>
      <c r="AP515">
        <v>1</v>
      </c>
      <c r="AQ515">
        <v>0</v>
      </c>
      <c r="AR515">
        <v>0</v>
      </c>
      <c r="AS515" t="s">
        <v>3</v>
      </c>
      <c r="AT515">
        <v>0.01</v>
      </c>
      <c r="AU515" t="s">
        <v>228</v>
      </c>
      <c r="AV515">
        <v>0</v>
      </c>
      <c r="AW515">
        <v>2</v>
      </c>
      <c r="AX515">
        <v>1473421284</v>
      </c>
      <c r="AY515">
        <v>1</v>
      </c>
      <c r="AZ515">
        <v>0</v>
      </c>
      <c r="BA515">
        <v>719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0</v>
      </c>
      <c r="BI515">
        <v>0</v>
      </c>
      <c r="BJ515">
        <v>0</v>
      </c>
      <c r="BK515">
        <v>0</v>
      </c>
      <c r="BL515">
        <v>0</v>
      </c>
      <c r="BM515">
        <v>0</v>
      </c>
      <c r="BN515">
        <v>0</v>
      </c>
      <c r="BO515">
        <v>0</v>
      </c>
      <c r="BP515">
        <v>0</v>
      </c>
      <c r="BQ515">
        <v>0</v>
      </c>
      <c r="BR515">
        <v>0</v>
      </c>
      <c r="BS515">
        <v>0</v>
      </c>
      <c r="BT515">
        <v>0</v>
      </c>
      <c r="BU515">
        <v>0</v>
      </c>
      <c r="BV515">
        <v>0</v>
      </c>
      <c r="BW515">
        <v>0</v>
      </c>
      <c r="CV515">
        <v>0</v>
      </c>
      <c r="CW515">
        <v>0</v>
      </c>
      <c r="CX515">
        <f>ROUND(Y515*Source!I372,9)</f>
        <v>0.06</v>
      </c>
      <c r="CY515">
        <f>AA515</f>
        <v>109.78</v>
      </c>
      <c r="CZ515">
        <f>AE515</f>
        <v>109.78</v>
      </c>
      <c r="DA515">
        <f>AI515</f>
        <v>1</v>
      </c>
      <c r="DB515">
        <f t="shared" si="204"/>
        <v>2.2000000000000002</v>
      </c>
      <c r="DC515">
        <f t="shared" si="205"/>
        <v>0</v>
      </c>
      <c r="DD515" t="s">
        <v>3</v>
      </c>
      <c r="DE515" t="s">
        <v>3</v>
      </c>
      <c r="DF515">
        <f t="shared" si="206"/>
        <v>6.59</v>
      </c>
      <c r="DG515">
        <f t="shared" si="207"/>
        <v>0</v>
      </c>
      <c r="DH515">
        <f t="shared" si="208"/>
        <v>0</v>
      </c>
      <c r="DI515">
        <f t="shared" si="209"/>
        <v>0</v>
      </c>
      <c r="DJ515">
        <f>DF515</f>
        <v>6.59</v>
      </c>
      <c r="DK515">
        <v>0</v>
      </c>
      <c r="DL515" t="s">
        <v>3</v>
      </c>
      <c r="DM515">
        <v>0</v>
      </c>
      <c r="DN515" t="s">
        <v>3</v>
      </c>
      <c r="DO515">
        <v>0</v>
      </c>
    </row>
    <row r="516" spans="1:119" x14ac:dyDescent="0.2">
      <c r="A516">
        <f>ROW(Source!A373)</f>
        <v>373</v>
      </c>
      <c r="B516">
        <v>1473083510</v>
      </c>
      <c r="C516">
        <v>1473085134</v>
      </c>
      <c r="D516">
        <v>1441819193</v>
      </c>
      <c r="E516">
        <v>15514512</v>
      </c>
      <c r="F516">
        <v>1</v>
      </c>
      <c r="G516">
        <v>15514512</v>
      </c>
      <c r="H516">
        <v>1</v>
      </c>
      <c r="I516" t="s">
        <v>457</v>
      </c>
      <c r="J516" t="s">
        <v>3</v>
      </c>
      <c r="K516" t="s">
        <v>458</v>
      </c>
      <c r="L516">
        <v>1191</v>
      </c>
      <c r="N516">
        <v>1013</v>
      </c>
      <c r="O516" t="s">
        <v>459</v>
      </c>
      <c r="P516" t="s">
        <v>459</v>
      </c>
      <c r="Q516">
        <v>1</v>
      </c>
      <c r="W516">
        <v>0</v>
      </c>
      <c r="X516">
        <v>476480486</v>
      </c>
      <c r="Y516">
        <f t="shared" si="203"/>
        <v>25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1</v>
      </c>
      <c r="AJ516">
        <v>1</v>
      </c>
      <c r="AK516">
        <v>1</v>
      </c>
      <c r="AL516">
        <v>1</v>
      </c>
      <c r="AM516">
        <v>-2</v>
      </c>
      <c r="AN516">
        <v>0</v>
      </c>
      <c r="AO516">
        <v>1</v>
      </c>
      <c r="AP516">
        <v>1</v>
      </c>
      <c r="AQ516">
        <v>0</v>
      </c>
      <c r="AR516">
        <v>0</v>
      </c>
      <c r="AS516" t="s">
        <v>3</v>
      </c>
      <c r="AT516">
        <v>12.5</v>
      </c>
      <c r="AU516" t="s">
        <v>228</v>
      </c>
      <c r="AV516">
        <v>1</v>
      </c>
      <c r="AW516">
        <v>2</v>
      </c>
      <c r="AX516">
        <v>1473421285</v>
      </c>
      <c r="AY516">
        <v>1</v>
      </c>
      <c r="AZ516">
        <v>0</v>
      </c>
      <c r="BA516">
        <v>720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0</v>
      </c>
      <c r="BI516">
        <v>0</v>
      </c>
      <c r="BJ516">
        <v>0</v>
      </c>
      <c r="BK516">
        <v>0</v>
      </c>
      <c r="BL516">
        <v>0</v>
      </c>
      <c r="BM516">
        <v>0</v>
      </c>
      <c r="BN516">
        <v>0</v>
      </c>
      <c r="BO516">
        <v>0</v>
      </c>
      <c r="BP516">
        <v>0</v>
      </c>
      <c r="BQ516">
        <v>0</v>
      </c>
      <c r="BR516">
        <v>0</v>
      </c>
      <c r="BS516">
        <v>0</v>
      </c>
      <c r="BT516">
        <v>0</v>
      </c>
      <c r="BU516">
        <v>0</v>
      </c>
      <c r="BV516">
        <v>0</v>
      </c>
      <c r="BW516">
        <v>0</v>
      </c>
      <c r="CU516">
        <f>ROUND(AT516*Source!I373*AH516*AL516,2)</f>
        <v>0</v>
      </c>
      <c r="CV516">
        <f>ROUND(Y516*Source!I373,9)</f>
        <v>10</v>
      </c>
      <c r="CW516">
        <v>0</v>
      </c>
      <c r="CX516">
        <f>ROUND(Y516*Source!I373,9)</f>
        <v>10</v>
      </c>
      <c r="CY516">
        <f>AD516</f>
        <v>0</v>
      </c>
      <c r="CZ516">
        <f>AH516</f>
        <v>0</v>
      </c>
      <c r="DA516">
        <f>AL516</f>
        <v>1</v>
      </c>
      <c r="DB516">
        <f t="shared" si="204"/>
        <v>0</v>
      </c>
      <c r="DC516">
        <f t="shared" si="205"/>
        <v>0</v>
      </c>
      <c r="DD516" t="s">
        <v>3</v>
      </c>
      <c r="DE516" t="s">
        <v>3</v>
      </c>
      <c r="DF516">
        <f t="shared" si="206"/>
        <v>0</v>
      </c>
      <c r="DG516">
        <f t="shared" si="207"/>
        <v>0</v>
      </c>
      <c r="DH516">
        <f t="shared" si="208"/>
        <v>0</v>
      </c>
      <c r="DI516">
        <f t="shared" si="209"/>
        <v>0</v>
      </c>
      <c r="DJ516">
        <f>DI516</f>
        <v>0</v>
      </c>
      <c r="DK516">
        <v>0</v>
      </c>
      <c r="DL516" t="s">
        <v>3</v>
      </c>
      <c r="DM516">
        <v>0</v>
      </c>
      <c r="DN516" t="s">
        <v>3</v>
      </c>
      <c r="DO516">
        <v>0</v>
      </c>
    </row>
    <row r="517" spans="1:119" x14ac:dyDescent="0.2">
      <c r="A517">
        <f>ROW(Source!A373)</f>
        <v>373</v>
      </c>
      <c r="B517">
        <v>1473083510</v>
      </c>
      <c r="C517">
        <v>1473085134</v>
      </c>
      <c r="D517">
        <v>1441836235</v>
      </c>
      <c r="E517">
        <v>1</v>
      </c>
      <c r="F517">
        <v>1</v>
      </c>
      <c r="G517">
        <v>15514512</v>
      </c>
      <c r="H517">
        <v>3</v>
      </c>
      <c r="I517" t="s">
        <v>464</v>
      </c>
      <c r="J517" t="s">
        <v>465</v>
      </c>
      <c r="K517" t="s">
        <v>466</v>
      </c>
      <c r="L517">
        <v>1346</v>
      </c>
      <c r="N517">
        <v>1009</v>
      </c>
      <c r="O517" t="s">
        <v>467</v>
      </c>
      <c r="P517" t="s">
        <v>467</v>
      </c>
      <c r="Q517">
        <v>1</v>
      </c>
      <c r="W517">
        <v>0</v>
      </c>
      <c r="X517">
        <v>-1595335418</v>
      </c>
      <c r="Y517">
        <f t="shared" si="203"/>
        <v>0.4</v>
      </c>
      <c r="AA517">
        <v>31.49</v>
      </c>
      <c r="AB517">
        <v>0</v>
      </c>
      <c r="AC517">
        <v>0</v>
      </c>
      <c r="AD517">
        <v>0</v>
      </c>
      <c r="AE517">
        <v>31.49</v>
      </c>
      <c r="AF517">
        <v>0</v>
      </c>
      <c r="AG517">
        <v>0</v>
      </c>
      <c r="AH517">
        <v>0</v>
      </c>
      <c r="AI517">
        <v>1</v>
      </c>
      <c r="AJ517">
        <v>1</v>
      </c>
      <c r="AK517">
        <v>1</v>
      </c>
      <c r="AL517">
        <v>1</v>
      </c>
      <c r="AM517">
        <v>-2</v>
      </c>
      <c r="AN517">
        <v>0</v>
      </c>
      <c r="AO517">
        <v>1</v>
      </c>
      <c r="AP517">
        <v>1</v>
      </c>
      <c r="AQ517">
        <v>0</v>
      </c>
      <c r="AR517">
        <v>0</v>
      </c>
      <c r="AS517" t="s">
        <v>3</v>
      </c>
      <c r="AT517">
        <v>0.2</v>
      </c>
      <c r="AU517" t="s">
        <v>228</v>
      </c>
      <c r="AV517">
        <v>0</v>
      </c>
      <c r="AW517">
        <v>2</v>
      </c>
      <c r="AX517">
        <v>1473421286</v>
      </c>
      <c r="AY517">
        <v>1</v>
      </c>
      <c r="AZ517">
        <v>0</v>
      </c>
      <c r="BA517">
        <v>721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0</v>
      </c>
      <c r="BI517">
        <v>0</v>
      </c>
      <c r="BJ517">
        <v>0</v>
      </c>
      <c r="BK517">
        <v>0</v>
      </c>
      <c r="BL517">
        <v>0</v>
      </c>
      <c r="BM517">
        <v>0</v>
      </c>
      <c r="BN517">
        <v>0</v>
      </c>
      <c r="BO517">
        <v>0</v>
      </c>
      <c r="BP517">
        <v>0</v>
      </c>
      <c r="BQ517">
        <v>0</v>
      </c>
      <c r="BR517">
        <v>0</v>
      </c>
      <c r="BS517">
        <v>0</v>
      </c>
      <c r="BT517">
        <v>0</v>
      </c>
      <c r="BU517">
        <v>0</v>
      </c>
      <c r="BV517">
        <v>0</v>
      </c>
      <c r="BW517">
        <v>0</v>
      </c>
      <c r="CV517">
        <v>0</v>
      </c>
      <c r="CW517">
        <v>0</v>
      </c>
      <c r="CX517">
        <f>ROUND(Y517*Source!I373,9)</f>
        <v>0.16</v>
      </c>
      <c r="CY517">
        <f>AA517</f>
        <v>31.49</v>
      </c>
      <c r="CZ517">
        <f>AE517</f>
        <v>31.49</v>
      </c>
      <c r="DA517">
        <f>AI517</f>
        <v>1</v>
      </c>
      <c r="DB517">
        <f t="shared" si="204"/>
        <v>12.6</v>
      </c>
      <c r="DC517">
        <f t="shared" si="205"/>
        <v>0</v>
      </c>
      <c r="DD517" t="s">
        <v>3</v>
      </c>
      <c r="DE517" t="s">
        <v>3</v>
      </c>
      <c r="DF517">
        <f t="shared" si="206"/>
        <v>5.04</v>
      </c>
      <c r="DG517">
        <f t="shared" si="207"/>
        <v>0</v>
      </c>
      <c r="DH517">
        <f t="shared" si="208"/>
        <v>0</v>
      </c>
      <c r="DI517">
        <f t="shared" si="209"/>
        <v>0</v>
      </c>
      <c r="DJ517">
        <f>DF517</f>
        <v>5.04</v>
      </c>
      <c r="DK517">
        <v>0</v>
      </c>
      <c r="DL517" t="s">
        <v>3</v>
      </c>
      <c r="DM517">
        <v>0</v>
      </c>
      <c r="DN517" t="s">
        <v>3</v>
      </c>
      <c r="DO517">
        <v>0</v>
      </c>
    </row>
    <row r="518" spans="1:119" x14ac:dyDescent="0.2">
      <c r="A518">
        <f>ROW(Source!A373)</f>
        <v>373</v>
      </c>
      <c r="B518">
        <v>1473083510</v>
      </c>
      <c r="C518">
        <v>1473085134</v>
      </c>
      <c r="D518">
        <v>1441834628</v>
      </c>
      <c r="E518">
        <v>1</v>
      </c>
      <c r="F518">
        <v>1</v>
      </c>
      <c r="G518">
        <v>15514512</v>
      </c>
      <c r="H518">
        <v>3</v>
      </c>
      <c r="I518" t="s">
        <v>549</v>
      </c>
      <c r="J518" t="s">
        <v>554</v>
      </c>
      <c r="K518" t="s">
        <v>550</v>
      </c>
      <c r="L518">
        <v>1348</v>
      </c>
      <c r="N518">
        <v>1009</v>
      </c>
      <c r="O518" t="s">
        <v>485</v>
      </c>
      <c r="P518" t="s">
        <v>485</v>
      </c>
      <c r="Q518">
        <v>1000</v>
      </c>
      <c r="W518">
        <v>0</v>
      </c>
      <c r="X518">
        <v>779500846</v>
      </c>
      <c r="Y518">
        <f t="shared" si="203"/>
        <v>2.9999999999999997E-4</v>
      </c>
      <c r="AA518">
        <v>73951.73</v>
      </c>
      <c r="AB518">
        <v>0</v>
      </c>
      <c r="AC518">
        <v>0</v>
      </c>
      <c r="AD518">
        <v>0</v>
      </c>
      <c r="AE518">
        <v>73951.73</v>
      </c>
      <c r="AF518">
        <v>0</v>
      </c>
      <c r="AG518">
        <v>0</v>
      </c>
      <c r="AH518">
        <v>0</v>
      </c>
      <c r="AI518">
        <v>1</v>
      </c>
      <c r="AJ518">
        <v>1</v>
      </c>
      <c r="AK518">
        <v>1</v>
      </c>
      <c r="AL518">
        <v>1</v>
      </c>
      <c r="AM518">
        <v>-2</v>
      </c>
      <c r="AN518">
        <v>0</v>
      </c>
      <c r="AO518">
        <v>1</v>
      </c>
      <c r="AP518">
        <v>1</v>
      </c>
      <c r="AQ518">
        <v>0</v>
      </c>
      <c r="AR518">
        <v>0</v>
      </c>
      <c r="AS518" t="s">
        <v>3</v>
      </c>
      <c r="AT518">
        <v>1.4999999999999999E-4</v>
      </c>
      <c r="AU518" t="s">
        <v>228</v>
      </c>
      <c r="AV518">
        <v>0</v>
      </c>
      <c r="AW518">
        <v>2</v>
      </c>
      <c r="AX518">
        <v>1473421287</v>
      </c>
      <c r="AY518">
        <v>1</v>
      </c>
      <c r="AZ518">
        <v>0</v>
      </c>
      <c r="BA518">
        <v>722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0</v>
      </c>
      <c r="BI518">
        <v>0</v>
      </c>
      <c r="BJ518">
        <v>0</v>
      </c>
      <c r="BK518">
        <v>0</v>
      </c>
      <c r="BL518">
        <v>0</v>
      </c>
      <c r="BM518">
        <v>0</v>
      </c>
      <c r="BN518">
        <v>0</v>
      </c>
      <c r="BO518">
        <v>0</v>
      </c>
      <c r="BP518">
        <v>0</v>
      </c>
      <c r="BQ518">
        <v>0</v>
      </c>
      <c r="BR518">
        <v>0</v>
      </c>
      <c r="BS518">
        <v>0</v>
      </c>
      <c r="BT518">
        <v>0</v>
      </c>
      <c r="BU518">
        <v>0</v>
      </c>
      <c r="BV518">
        <v>0</v>
      </c>
      <c r="BW518">
        <v>0</v>
      </c>
      <c r="CV518">
        <v>0</v>
      </c>
      <c r="CW518">
        <v>0</v>
      </c>
      <c r="CX518">
        <f>ROUND(Y518*Source!I373,9)</f>
        <v>1.2E-4</v>
      </c>
      <c r="CY518">
        <f>AA518</f>
        <v>73951.73</v>
      </c>
      <c r="CZ518">
        <f>AE518</f>
        <v>73951.73</v>
      </c>
      <c r="DA518">
        <f>AI518</f>
        <v>1</v>
      </c>
      <c r="DB518">
        <f t="shared" si="204"/>
        <v>22.18</v>
      </c>
      <c r="DC518">
        <f t="shared" si="205"/>
        <v>0</v>
      </c>
      <c r="DD518" t="s">
        <v>3</v>
      </c>
      <c r="DE518" t="s">
        <v>3</v>
      </c>
      <c r="DF518">
        <f t="shared" si="206"/>
        <v>8.8699999999999992</v>
      </c>
      <c r="DG518">
        <f t="shared" si="207"/>
        <v>0</v>
      </c>
      <c r="DH518">
        <f t="shared" si="208"/>
        <v>0</v>
      </c>
      <c r="DI518">
        <f t="shared" si="209"/>
        <v>0</v>
      </c>
      <c r="DJ518">
        <f>DF518</f>
        <v>8.8699999999999992</v>
      </c>
      <c r="DK518">
        <v>0</v>
      </c>
      <c r="DL518" t="s">
        <v>3</v>
      </c>
      <c r="DM518">
        <v>0</v>
      </c>
      <c r="DN518" t="s">
        <v>3</v>
      </c>
      <c r="DO518">
        <v>0</v>
      </c>
    </row>
    <row r="519" spans="1:119" x14ac:dyDescent="0.2">
      <c r="A519">
        <f>ROW(Source!A375)</f>
        <v>375</v>
      </c>
      <c r="B519">
        <v>1473083510</v>
      </c>
      <c r="C519">
        <v>1473085144</v>
      </c>
      <c r="D519">
        <v>1441819193</v>
      </c>
      <c r="E519">
        <v>15514512</v>
      </c>
      <c r="F519">
        <v>1</v>
      </c>
      <c r="G519">
        <v>15514512</v>
      </c>
      <c r="H519">
        <v>1</v>
      </c>
      <c r="I519" t="s">
        <v>457</v>
      </c>
      <c r="J519" t="s">
        <v>3</v>
      </c>
      <c r="K519" t="s">
        <v>458</v>
      </c>
      <c r="L519">
        <v>1191</v>
      </c>
      <c r="N519">
        <v>1013</v>
      </c>
      <c r="O519" t="s">
        <v>459</v>
      </c>
      <c r="P519" t="s">
        <v>459</v>
      </c>
      <c r="Q519">
        <v>1</v>
      </c>
      <c r="W519">
        <v>0</v>
      </c>
      <c r="X519">
        <v>476480486</v>
      </c>
      <c r="Y519">
        <f t="shared" si="203"/>
        <v>25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1</v>
      </c>
      <c r="AJ519">
        <v>1</v>
      </c>
      <c r="AK519">
        <v>1</v>
      </c>
      <c r="AL519">
        <v>1</v>
      </c>
      <c r="AM519">
        <v>-2</v>
      </c>
      <c r="AN519">
        <v>0</v>
      </c>
      <c r="AO519">
        <v>1</v>
      </c>
      <c r="AP519">
        <v>1</v>
      </c>
      <c r="AQ519">
        <v>0</v>
      </c>
      <c r="AR519">
        <v>0</v>
      </c>
      <c r="AS519" t="s">
        <v>3</v>
      </c>
      <c r="AT519">
        <v>12.5</v>
      </c>
      <c r="AU519" t="s">
        <v>228</v>
      </c>
      <c r="AV519">
        <v>1</v>
      </c>
      <c r="AW519">
        <v>2</v>
      </c>
      <c r="AX519">
        <v>1473421314</v>
      </c>
      <c r="AY519">
        <v>1</v>
      </c>
      <c r="AZ519">
        <v>0</v>
      </c>
      <c r="BA519">
        <v>725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0</v>
      </c>
      <c r="BI519">
        <v>0</v>
      </c>
      <c r="BJ519">
        <v>0</v>
      </c>
      <c r="BK519">
        <v>0</v>
      </c>
      <c r="BL519">
        <v>0</v>
      </c>
      <c r="BM519">
        <v>0</v>
      </c>
      <c r="BN519">
        <v>0</v>
      </c>
      <c r="BO519">
        <v>0</v>
      </c>
      <c r="BP519">
        <v>0</v>
      </c>
      <c r="BQ519">
        <v>0</v>
      </c>
      <c r="BR519">
        <v>0</v>
      </c>
      <c r="BS519">
        <v>0</v>
      </c>
      <c r="BT519">
        <v>0</v>
      </c>
      <c r="BU519">
        <v>0</v>
      </c>
      <c r="BV519">
        <v>0</v>
      </c>
      <c r="BW519">
        <v>0</v>
      </c>
      <c r="CU519">
        <f>ROUND(AT519*Source!I375*AH519*AL519,2)</f>
        <v>0</v>
      </c>
      <c r="CV519">
        <f>ROUND(Y519*Source!I375,9)</f>
        <v>10</v>
      </c>
      <c r="CW519">
        <v>0</v>
      </c>
      <c r="CX519">
        <f>ROUND(Y519*Source!I375,9)</f>
        <v>10</v>
      </c>
      <c r="CY519">
        <f>AD519</f>
        <v>0</v>
      </c>
      <c r="CZ519">
        <f>AH519</f>
        <v>0</v>
      </c>
      <c r="DA519">
        <f>AL519</f>
        <v>1</v>
      </c>
      <c r="DB519">
        <f t="shared" si="204"/>
        <v>0</v>
      </c>
      <c r="DC519">
        <f t="shared" si="205"/>
        <v>0</v>
      </c>
      <c r="DD519" t="s">
        <v>3</v>
      </c>
      <c r="DE519" t="s">
        <v>3</v>
      </c>
      <c r="DF519">
        <f t="shared" si="206"/>
        <v>0</v>
      </c>
      <c r="DG519">
        <f t="shared" si="207"/>
        <v>0</v>
      </c>
      <c r="DH519">
        <f t="shared" si="208"/>
        <v>0</v>
      </c>
      <c r="DI519">
        <f t="shared" si="209"/>
        <v>0</v>
      </c>
      <c r="DJ519">
        <f>DI519</f>
        <v>0</v>
      </c>
      <c r="DK519">
        <v>0</v>
      </c>
      <c r="DL519" t="s">
        <v>3</v>
      </c>
      <c r="DM519">
        <v>0</v>
      </c>
      <c r="DN519" t="s">
        <v>3</v>
      </c>
      <c r="DO519">
        <v>0</v>
      </c>
    </row>
    <row r="520" spans="1:119" x14ac:dyDescent="0.2">
      <c r="A520">
        <f>ROW(Source!A375)</f>
        <v>375</v>
      </c>
      <c r="B520">
        <v>1473083510</v>
      </c>
      <c r="C520">
        <v>1473085144</v>
      </c>
      <c r="D520">
        <v>1441836235</v>
      </c>
      <c r="E520">
        <v>1</v>
      </c>
      <c r="F520">
        <v>1</v>
      </c>
      <c r="G520">
        <v>15514512</v>
      </c>
      <c r="H520">
        <v>3</v>
      </c>
      <c r="I520" t="s">
        <v>464</v>
      </c>
      <c r="J520" t="s">
        <v>465</v>
      </c>
      <c r="K520" t="s">
        <v>466</v>
      </c>
      <c r="L520">
        <v>1346</v>
      </c>
      <c r="N520">
        <v>1009</v>
      </c>
      <c r="O520" t="s">
        <v>467</v>
      </c>
      <c r="P520" t="s">
        <v>467</v>
      </c>
      <c r="Q520">
        <v>1</v>
      </c>
      <c r="W520">
        <v>0</v>
      </c>
      <c r="X520">
        <v>-1595335418</v>
      </c>
      <c r="Y520">
        <f t="shared" si="203"/>
        <v>0.4</v>
      </c>
      <c r="AA520">
        <v>31.49</v>
      </c>
      <c r="AB520">
        <v>0</v>
      </c>
      <c r="AC520">
        <v>0</v>
      </c>
      <c r="AD520">
        <v>0</v>
      </c>
      <c r="AE520">
        <v>31.49</v>
      </c>
      <c r="AF520">
        <v>0</v>
      </c>
      <c r="AG520">
        <v>0</v>
      </c>
      <c r="AH520">
        <v>0</v>
      </c>
      <c r="AI520">
        <v>1</v>
      </c>
      <c r="AJ520">
        <v>1</v>
      </c>
      <c r="AK520">
        <v>1</v>
      </c>
      <c r="AL520">
        <v>1</v>
      </c>
      <c r="AM520">
        <v>-2</v>
      </c>
      <c r="AN520">
        <v>0</v>
      </c>
      <c r="AO520">
        <v>1</v>
      </c>
      <c r="AP520">
        <v>1</v>
      </c>
      <c r="AQ520">
        <v>0</v>
      </c>
      <c r="AR520">
        <v>0</v>
      </c>
      <c r="AS520" t="s">
        <v>3</v>
      </c>
      <c r="AT520">
        <v>0.2</v>
      </c>
      <c r="AU520" t="s">
        <v>228</v>
      </c>
      <c r="AV520">
        <v>0</v>
      </c>
      <c r="AW520">
        <v>2</v>
      </c>
      <c r="AX520">
        <v>1473421315</v>
      </c>
      <c r="AY520">
        <v>1</v>
      </c>
      <c r="AZ520">
        <v>0</v>
      </c>
      <c r="BA520">
        <v>726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0</v>
      </c>
      <c r="BI520">
        <v>0</v>
      </c>
      <c r="BJ520">
        <v>0</v>
      </c>
      <c r="BK520">
        <v>0</v>
      </c>
      <c r="BL520">
        <v>0</v>
      </c>
      <c r="BM520">
        <v>0</v>
      </c>
      <c r="BN520">
        <v>0</v>
      </c>
      <c r="BO520">
        <v>0</v>
      </c>
      <c r="BP520">
        <v>0</v>
      </c>
      <c r="BQ520">
        <v>0</v>
      </c>
      <c r="BR520">
        <v>0</v>
      </c>
      <c r="BS520">
        <v>0</v>
      </c>
      <c r="BT520">
        <v>0</v>
      </c>
      <c r="BU520">
        <v>0</v>
      </c>
      <c r="BV520">
        <v>0</v>
      </c>
      <c r="BW520">
        <v>0</v>
      </c>
      <c r="CV520">
        <v>0</v>
      </c>
      <c r="CW520">
        <v>0</v>
      </c>
      <c r="CX520">
        <f>ROUND(Y520*Source!I375,9)</f>
        <v>0.16</v>
      </c>
      <c r="CY520">
        <f>AA520</f>
        <v>31.49</v>
      </c>
      <c r="CZ520">
        <f>AE520</f>
        <v>31.49</v>
      </c>
      <c r="DA520">
        <f>AI520</f>
        <v>1</v>
      </c>
      <c r="DB520">
        <f t="shared" si="204"/>
        <v>12.6</v>
      </c>
      <c r="DC520">
        <f t="shared" si="205"/>
        <v>0</v>
      </c>
      <c r="DD520" t="s">
        <v>3</v>
      </c>
      <c r="DE520" t="s">
        <v>3</v>
      </c>
      <c r="DF520">
        <f t="shared" si="206"/>
        <v>5.04</v>
      </c>
      <c r="DG520">
        <f t="shared" si="207"/>
        <v>0</v>
      </c>
      <c r="DH520">
        <f t="shared" si="208"/>
        <v>0</v>
      </c>
      <c r="DI520">
        <f t="shared" si="209"/>
        <v>0</v>
      </c>
      <c r="DJ520">
        <f>DF520</f>
        <v>5.04</v>
      </c>
      <c r="DK520">
        <v>0</v>
      </c>
      <c r="DL520" t="s">
        <v>3</v>
      </c>
      <c r="DM520">
        <v>0</v>
      </c>
      <c r="DN520" t="s">
        <v>3</v>
      </c>
      <c r="DO520">
        <v>0</v>
      </c>
    </row>
    <row r="521" spans="1:119" x14ac:dyDescent="0.2">
      <c r="A521">
        <f>ROW(Source!A375)</f>
        <v>375</v>
      </c>
      <c r="B521">
        <v>1473083510</v>
      </c>
      <c r="C521">
        <v>1473085144</v>
      </c>
      <c r="D521">
        <v>1441834628</v>
      </c>
      <c r="E521">
        <v>1</v>
      </c>
      <c r="F521">
        <v>1</v>
      </c>
      <c r="G521">
        <v>15514512</v>
      </c>
      <c r="H521">
        <v>3</v>
      </c>
      <c r="I521" t="s">
        <v>549</v>
      </c>
      <c r="J521" t="s">
        <v>554</v>
      </c>
      <c r="K521" t="s">
        <v>550</v>
      </c>
      <c r="L521">
        <v>1348</v>
      </c>
      <c r="N521">
        <v>1009</v>
      </c>
      <c r="O521" t="s">
        <v>485</v>
      </c>
      <c r="P521" t="s">
        <v>485</v>
      </c>
      <c r="Q521">
        <v>1000</v>
      </c>
      <c r="W521">
        <v>0</v>
      </c>
      <c r="X521">
        <v>779500846</v>
      </c>
      <c r="Y521">
        <f t="shared" si="203"/>
        <v>2.9999999999999997E-4</v>
      </c>
      <c r="AA521">
        <v>73951.73</v>
      </c>
      <c r="AB521">
        <v>0</v>
      </c>
      <c r="AC521">
        <v>0</v>
      </c>
      <c r="AD521">
        <v>0</v>
      </c>
      <c r="AE521">
        <v>73951.73</v>
      </c>
      <c r="AF521">
        <v>0</v>
      </c>
      <c r="AG521">
        <v>0</v>
      </c>
      <c r="AH521">
        <v>0</v>
      </c>
      <c r="AI521">
        <v>1</v>
      </c>
      <c r="AJ521">
        <v>1</v>
      </c>
      <c r="AK521">
        <v>1</v>
      </c>
      <c r="AL521">
        <v>1</v>
      </c>
      <c r="AM521">
        <v>-2</v>
      </c>
      <c r="AN521">
        <v>0</v>
      </c>
      <c r="AO521">
        <v>1</v>
      </c>
      <c r="AP521">
        <v>1</v>
      </c>
      <c r="AQ521">
        <v>0</v>
      </c>
      <c r="AR521">
        <v>0</v>
      </c>
      <c r="AS521" t="s">
        <v>3</v>
      </c>
      <c r="AT521">
        <v>1.4999999999999999E-4</v>
      </c>
      <c r="AU521" t="s">
        <v>228</v>
      </c>
      <c r="AV521">
        <v>0</v>
      </c>
      <c r="AW521">
        <v>2</v>
      </c>
      <c r="AX521">
        <v>1473421316</v>
      </c>
      <c r="AY521">
        <v>1</v>
      </c>
      <c r="AZ521">
        <v>0</v>
      </c>
      <c r="BA521">
        <v>727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0</v>
      </c>
      <c r="BI521">
        <v>0</v>
      </c>
      <c r="BJ521">
        <v>0</v>
      </c>
      <c r="BK521">
        <v>0</v>
      </c>
      <c r="BL521">
        <v>0</v>
      </c>
      <c r="BM521">
        <v>0</v>
      </c>
      <c r="BN521">
        <v>0</v>
      </c>
      <c r="BO521">
        <v>0</v>
      </c>
      <c r="BP521">
        <v>0</v>
      </c>
      <c r="BQ521">
        <v>0</v>
      </c>
      <c r="BR521">
        <v>0</v>
      </c>
      <c r="BS521">
        <v>0</v>
      </c>
      <c r="BT521">
        <v>0</v>
      </c>
      <c r="BU521">
        <v>0</v>
      </c>
      <c r="BV521">
        <v>0</v>
      </c>
      <c r="BW521">
        <v>0</v>
      </c>
      <c r="CV521">
        <v>0</v>
      </c>
      <c r="CW521">
        <v>0</v>
      </c>
      <c r="CX521">
        <f>ROUND(Y521*Source!I375,9)</f>
        <v>1.2E-4</v>
      </c>
      <c r="CY521">
        <f>AA521</f>
        <v>73951.73</v>
      </c>
      <c r="CZ521">
        <f>AE521</f>
        <v>73951.73</v>
      </c>
      <c r="DA521">
        <f>AI521</f>
        <v>1</v>
      </c>
      <c r="DB521">
        <f t="shared" si="204"/>
        <v>22.18</v>
      </c>
      <c r="DC521">
        <f t="shared" si="205"/>
        <v>0</v>
      </c>
      <c r="DD521" t="s">
        <v>3</v>
      </c>
      <c r="DE521" t="s">
        <v>3</v>
      </c>
      <c r="DF521">
        <f t="shared" si="206"/>
        <v>8.8699999999999992</v>
      </c>
      <c r="DG521">
        <f t="shared" si="207"/>
        <v>0</v>
      </c>
      <c r="DH521">
        <f t="shared" si="208"/>
        <v>0</v>
      </c>
      <c r="DI521">
        <f t="shared" si="209"/>
        <v>0</v>
      </c>
      <c r="DJ521">
        <f>DF521</f>
        <v>8.8699999999999992</v>
      </c>
      <c r="DK521">
        <v>0</v>
      </c>
      <c r="DL521" t="s">
        <v>3</v>
      </c>
      <c r="DM521">
        <v>0</v>
      </c>
      <c r="DN521" t="s">
        <v>3</v>
      </c>
      <c r="DO521">
        <v>0</v>
      </c>
    </row>
    <row r="522" spans="1:119" x14ac:dyDescent="0.2">
      <c r="A522">
        <f>ROW(Source!A376)</f>
        <v>376</v>
      </c>
      <c r="B522">
        <v>1473083510</v>
      </c>
      <c r="C522">
        <v>1473085151</v>
      </c>
      <c r="D522">
        <v>1441819193</v>
      </c>
      <c r="E522">
        <v>15514512</v>
      </c>
      <c r="F522">
        <v>1</v>
      </c>
      <c r="G522">
        <v>15514512</v>
      </c>
      <c r="H522">
        <v>1</v>
      </c>
      <c r="I522" t="s">
        <v>457</v>
      </c>
      <c r="J522" t="s">
        <v>3</v>
      </c>
      <c r="K522" t="s">
        <v>458</v>
      </c>
      <c r="L522">
        <v>1191</v>
      </c>
      <c r="N522">
        <v>1013</v>
      </c>
      <c r="O522" t="s">
        <v>459</v>
      </c>
      <c r="P522" t="s">
        <v>459</v>
      </c>
      <c r="Q522">
        <v>1</v>
      </c>
      <c r="W522">
        <v>0</v>
      </c>
      <c r="X522">
        <v>476480486</v>
      </c>
      <c r="Y522">
        <f t="shared" si="203"/>
        <v>12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1</v>
      </c>
      <c r="AJ522">
        <v>1</v>
      </c>
      <c r="AK522">
        <v>1</v>
      </c>
      <c r="AL522">
        <v>1</v>
      </c>
      <c r="AM522">
        <v>-2</v>
      </c>
      <c r="AN522">
        <v>0</v>
      </c>
      <c r="AO522">
        <v>1</v>
      </c>
      <c r="AP522">
        <v>1</v>
      </c>
      <c r="AQ522">
        <v>0</v>
      </c>
      <c r="AR522">
        <v>0</v>
      </c>
      <c r="AS522" t="s">
        <v>3</v>
      </c>
      <c r="AT522">
        <v>6</v>
      </c>
      <c r="AU522" t="s">
        <v>228</v>
      </c>
      <c r="AV522">
        <v>1</v>
      </c>
      <c r="AW522">
        <v>2</v>
      </c>
      <c r="AX522">
        <v>1473421317</v>
      </c>
      <c r="AY522">
        <v>1</v>
      </c>
      <c r="AZ522">
        <v>0</v>
      </c>
      <c r="BA522">
        <v>728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0</v>
      </c>
      <c r="BI522">
        <v>0</v>
      </c>
      <c r="BJ522">
        <v>0</v>
      </c>
      <c r="BK522">
        <v>0</v>
      </c>
      <c r="BL522">
        <v>0</v>
      </c>
      <c r="BM522">
        <v>0</v>
      </c>
      <c r="BN522">
        <v>0</v>
      </c>
      <c r="BO522">
        <v>0</v>
      </c>
      <c r="BP522">
        <v>0</v>
      </c>
      <c r="BQ522">
        <v>0</v>
      </c>
      <c r="BR522">
        <v>0</v>
      </c>
      <c r="BS522">
        <v>0</v>
      </c>
      <c r="BT522">
        <v>0</v>
      </c>
      <c r="BU522">
        <v>0</v>
      </c>
      <c r="BV522">
        <v>0</v>
      </c>
      <c r="BW522">
        <v>0</v>
      </c>
      <c r="CU522">
        <f>ROUND(AT522*Source!I376*AH522*AL522,2)</f>
        <v>0</v>
      </c>
      <c r="CV522">
        <f>ROUND(Y522*Source!I376,9)</f>
        <v>0.24</v>
      </c>
      <c r="CW522">
        <v>0</v>
      </c>
      <c r="CX522">
        <f>ROUND(Y522*Source!I376,9)</f>
        <v>0.24</v>
      </c>
      <c r="CY522">
        <f>AD522</f>
        <v>0</v>
      </c>
      <c r="CZ522">
        <f>AH522</f>
        <v>0</v>
      </c>
      <c r="DA522">
        <f>AL522</f>
        <v>1</v>
      </c>
      <c r="DB522">
        <f t="shared" si="204"/>
        <v>0</v>
      </c>
      <c r="DC522">
        <f t="shared" si="205"/>
        <v>0</v>
      </c>
      <c r="DD522" t="s">
        <v>3</v>
      </c>
      <c r="DE522" t="s">
        <v>3</v>
      </c>
      <c r="DF522">
        <f t="shared" si="206"/>
        <v>0</v>
      </c>
      <c r="DG522">
        <f t="shared" si="207"/>
        <v>0</v>
      </c>
      <c r="DH522">
        <f t="shared" si="208"/>
        <v>0</v>
      </c>
      <c r="DI522">
        <f t="shared" si="209"/>
        <v>0</v>
      </c>
      <c r="DJ522">
        <f>DI522</f>
        <v>0</v>
      </c>
      <c r="DK522">
        <v>0</v>
      </c>
      <c r="DL522" t="s">
        <v>3</v>
      </c>
      <c r="DM522">
        <v>0</v>
      </c>
      <c r="DN522" t="s">
        <v>3</v>
      </c>
      <c r="DO522">
        <v>0</v>
      </c>
    </row>
    <row r="523" spans="1:119" x14ac:dyDescent="0.2">
      <c r="A523">
        <f>ROW(Source!A376)</f>
        <v>376</v>
      </c>
      <c r="B523">
        <v>1473083510</v>
      </c>
      <c r="C523">
        <v>1473085151</v>
      </c>
      <c r="D523">
        <v>1441834258</v>
      </c>
      <c r="E523">
        <v>1</v>
      </c>
      <c r="F523">
        <v>1</v>
      </c>
      <c r="G523">
        <v>15514512</v>
      </c>
      <c r="H523">
        <v>2</v>
      </c>
      <c r="I523" t="s">
        <v>460</v>
      </c>
      <c r="J523" t="s">
        <v>461</v>
      </c>
      <c r="K523" t="s">
        <v>462</v>
      </c>
      <c r="L523">
        <v>1368</v>
      </c>
      <c r="N523">
        <v>1011</v>
      </c>
      <c r="O523" t="s">
        <v>463</v>
      </c>
      <c r="P523" t="s">
        <v>463</v>
      </c>
      <c r="Q523">
        <v>1</v>
      </c>
      <c r="W523">
        <v>0</v>
      </c>
      <c r="X523">
        <v>1077756263</v>
      </c>
      <c r="Y523">
        <f t="shared" si="203"/>
        <v>1.4</v>
      </c>
      <c r="AA523">
        <v>0</v>
      </c>
      <c r="AB523">
        <v>1303.01</v>
      </c>
      <c r="AC523">
        <v>826.2</v>
      </c>
      <c r="AD523">
        <v>0</v>
      </c>
      <c r="AE523">
        <v>0</v>
      </c>
      <c r="AF523">
        <v>1303.01</v>
      </c>
      <c r="AG523">
        <v>826.2</v>
      </c>
      <c r="AH523">
        <v>0</v>
      </c>
      <c r="AI523">
        <v>1</v>
      </c>
      <c r="AJ523">
        <v>1</v>
      </c>
      <c r="AK523">
        <v>1</v>
      </c>
      <c r="AL523">
        <v>1</v>
      </c>
      <c r="AM523">
        <v>-2</v>
      </c>
      <c r="AN523">
        <v>0</v>
      </c>
      <c r="AO523">
        <v>1</v>
      </c>
      <c r="AP523">
        <v>1</v>
      </c>
      <c r="AQ523">
        <v>0</v>
      </c>
      <c r="AR523">
        <v>0</v>
      </c>
      <c r="AS523" t="s">
        <v>3</v>
      </c>
      <c r="AT523">
        <v>0.7</v>
      </c>
      <c r="AU523" t="s">
        <v>228</v>
      </c>
      <c r="AV523">
        <v>0</v>
      </c>
      <c r="AW523">
        <v>2</v>
      </c>
      <c r="AX523">
        <v>1473421318</v>
      </c>
      <c r="AY523">
        <v>1</v>
      </c>
      <c r="AZ523">
        <v>0</v>
      </c>
      <c r="BA523">
        <v>729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0</v>
      </c>
      <c r="BI523">
        <v>0</v>
      </c>
      <c r="BJ523">
        <v>0</v>
      </c>
      <c r="BK523">
        <v>0</v>
      </c>
      <c r="BL523">
        <v>0</v>
      </c>
      <c r="BM523">
        <v>0</v>
      </c>
      <c r="BN523">
        <v>0</v>
      </c>
      <c r="BO523">
        <v>0</v>
      </c>
      <c r="BP523">
        <v>0</v>
      </c>
      <c r="BQ523">
        <v>0</v>
      </c>
      <c r="BR523">
        <v>0</v>
      </c>
      <c r="BS523">
        <v>0</v>
      </c>
      <c r="BT523">
        <v>0</v>
      </c>
      <c r="BU523">
        <v>0</v>
      </c>
      <c r="BV523">
        <v>0</v>
      </c>
      <c r="BW523">
        <v>0</v>
      </c>
      <c r="CV523">
        <v>0</v>
      </c>
      <c r="CW523">
        <f>ROUND(Y523*Source!I376*DO523,9)</f>
        <v>0</v>
      </c>
      <c r="CX523">
        <f>ROUND(Y523*Source!I376,9)</f>
        <v>2.8000000000000001E-2</v>
      </c>
      <c r="CY523">
        <f>AB523</f>
        <v>1303.01</v>
      </c>
      <c r="CZ523">
        <f>AF523</f>
        <v>1303.01</v>
      </c>
      <c r="DA523">
        <f>AJ523</f>
        <v>1</v>
      </c>
      <c r="DB523">
        <f t="shared" si="204"/>
        <v>1824.22</v>
      </c>
      <c r="DC523">
        <f t="shared" si="205"/>
        <v>1156.68</v>
      </c>
      <c r="DD523" t="s">
        <v>3</v>
      </c>
      <c r="DE523" t="s">
        <v>3</v>
      </c>
      <c r="DF523">
        <f t="shared" si="206"/>
        <v>0</v>
      </c>
      <c r="DG523">
        <f t="shared" si="207"/>
        <v>36.479999999999997</v>
      </c>
      <c r="DH523">
        <f t="shared" si="208"/>
        <v>23.13</v>
      </c>
      <c r="DI523">
        <f t="shared" si="209"/>
        <v>0</v>
      </c>
      <c r="DJ523">
        <f>DG523</f>
        <v>36.479999999999997</v>
      </c>
      <c r="DK523">
        <v>0</v>
      </c>
      <c r="DL523" t="s">
        <v>3</v>
      </c>
      <c r="DM523">
        <v>0</v>
      </c>
      <c r="DN523" t="s">
        <v>3</v>
      </c>
      <c r="DO523">
        <v>0</v>
      </c>
    </row>
    <row r="524" spans="1:119" x14ac:dyDescent="0.2">
      <c r="A524">
        <f>ROW(Source!A376)</f>
        <v>376</v>
      </c>
      <c r="B524">
        <v>1473083510</v>
      </c>
      <c r="C524">
        <v>1473085151</v>
      </c>
      <c r="D524">
        <v>1441836235</v>
      </c>
      <c r="E524">
        <v>1</v>
      </c>
      <c r="F524">
        <v>1</v>
      </c>
      <c r="G524">
        <v>15514512</v>
      </c>
      <c r="H524">
        <v>3</v>
      </c>
      <c r="I524" t="s">
        <v>464</v>
      </c>
      <c r="J524" t="s">
        <v>465</v>
      </c>
      <c r="K524" t="s">
        <v>466</v>
      </c>
      <c r="L524">
        <v>1346</v>
      </c>
      <c r="N524">
        <v>1009</v>
      </c>
      <c r="O524" t="s">
        <v>467</v>
      </c>
      <c r="P524" t="s">
        <v>467</v>
      </c>
      <c r="Q524">
        <v>1</v>
      </c>
      <c r="W524">
        <v>0</v>
      </c>
      <c r="X524">
        <v>-1595335418</v>
      </c>
      <c r="Y524">
        <f t="shared" si="203"/>
        <v>0.06</v>
      </c>
      <c r="AA524">
        <v>31.49</v>
      </c>
      <c r="AB524">
        <v>0</v>
      </c>
      <c r="AC524">
        <v>0</v>
      </c>
      <c r="AD524">
        <v>0</v>
      </c>
      <c r="AE524">
        <v>31.49</v>
      </c>
      <c r="AF524">
        <v>0</v>
      </c>
      <c r="AG524">
        <v>0</v>
      </c>
      <c r="AH524">
        <v>0</v>
      </c>
      <c r="AI524">
        <v>1</v>
      </c>
      <c r="AJ524">
        <v>1</v>
      </c>
      <c r="AK524">
        <v>1</v>
      </c>
      <c r="AL524">
        <v>1</v>
      </c>
      <c r="AM524">
        <v>-2</v>
      </c>
      <c r="AN524">
        <v>0</v>
      </c>
      <c r="AO524">
        <v>1</v>
      </c>
      <c r="AP524">
        <v>1</v>
      </c>
      <c r="AQ524">
        <v>0</v>
      </c>
      <c r="AR524">
        <v>0</v>
      </c>
      <c r="AS524" t="s">
        <v>3</v>
      </c>
      <c r="AT524">
        <v>0.03</v>
      </c>
      <c r="AU524" t="s">
        <v>228</v>
      </c>
      <c r="AV524">
        <v>0</v>
      </c>
      <c r="AW524">
        <v>2</v>
      </c>
      <c r="AX524">
        <v>1473421319</v>
      </c>
      <c r="AY524">
        <v>1</v>
      </c>
      <c r="AZ524">
        <v>0</v>
      </c>
      <c r="BA524">
        <v>730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0</v>
      </c>
      <c r="BI524">
        <v>0</v>
      </c>
      <c r="BJ524">
        <v>0</v>
      </c>
      <c r="BK524">
        <v>0</v>
      </c>
      <c r="BL524">
        <v>0</v>
      </c>
      <c r="BM524">
        <v>0</v>
      </c>
      <c r="BN524">
        <v>0</v>
      </c>
      <c r="BO524">
        <v>0</v>
      </c>
      <c r="BP524">
        <v>0</v>
      </c>
      <c r="BQ524">
        <v>0</v>
      </c>
      <c r="BR524">
        <v>0</v>
      </c>
      <c r="BS524">
        <v>0</v>
      </c>
      <c r="BT524">
        <v>0</v>
      </c>
      <c r="BU524">
        <v>0</v>
      </c>
      <c r="BV524">
        <v>0</v>
      </c>
      <c r="BW524">
        <v>0</v>
      </c>
      <c r="CV524">
        <v>0</v>
      </c>
      <c r="CW524">
        <v>0</v>
      </c>
      <c r="CX524">
        <f>ROUND(Y524*Source!I376,9)</f>
        <v>1.1999999999999999E-3</v>
      </c>
      <c r="CY524">
        <f>AA524</f>
        <v>31.49</v>
      </c>
      <c r="CZ524">
        <f>AE524</f>
        <v>31.49</v>
      </c>
      <c r="DA524">
        <f>AI524</f>
        <v>1</v>
      </c>
      <c r="DB524">
        <f t="shared" si="204"/>
        <v>1.88</v>
      </c>
      <c r="DC524">
        <f t="shared" si="205"/>
        <v>0</v>
      </c>
      <c r="DD524" t="s">
        <v>3</v>
      </c>
      <c r="DE524" t="s">
        <v>3</v>
      </c>
      <c r="DF524">
        <f t="shared" si="206"/>
        <v>0.04</v>
      </c>
      <c r="DG524">
        <f t="shared" si="207"/>
        <v>0</v>
      </c>
      <c r="DH524">
        <f t="shared" si="208"/>
        <v>0</v>
      </c>
      <c r="DI524">
        <f t="shared" si="209"/>
        <v>0</v>
      </c>
      <c r="DJ524">
        <f>DF524</f>
        <v>0.04</v>
      </c>
      <c r="DK524">
        <v>0</v>
      </c>
      <c r="DL524" t="s">
        <v>3</v>
      </c>
      <c r="DM524">
        <v>0</v>
      </c>
      <c r="DN524" t="s">
        <v>3</v>
      </c>
      <c r="DO524">
        <v>0</v>
      </c>
    </row>
    <row r="525" spans="1:119" x14ac:dyDescent="0.2">
      <c r="A525">
        <f>ROW(Source!A379)</f>
        <v>379</v>
      </c>
      <c r="B525">
        <v>1473083510</v>
      </c>
      <c r="C525">
        <v>1473085164</v>
      </c>
      <c r="D525">
        <v>1441819193</v>
      </c>
      <c r="E525">
        <v>15514512</v>
      </c>
      <c r="F525">
        <v>1</v>
      </c>
      <c r="G525">
        <v>15514512</v>
      </c>
      <c r="H525">
        <v>1</v>
      </c>
      <c r="I525" t="s">
        <v>457</v>
      </c>
      <c r="J525" t="s">
        <v>3</v>
      </c>
      <c r="K525" t="s">
        <v>458</v>
      </c>
      <c r="L525">
        <v>1191</v>
      </c>
      <c r="N525">
        <v>1013</v>
      </c>
      <c r="O525" t="s">
        <v>459</v>
      </c>
      <c r="P525" t="s">
        <v>459</v>
      </c>
      <c r="Q525">
        <v>1</v>
      </c>
      <c r="W525">
        <v>0</v>
      </c>
      <c r="X525">
        <v>476480486</v>
      </c>
      <c r="Y525">
        <f>AT525</f>
        <v>0.7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1</v>
      </c>
      <c r="AJ525">
        <v>1</v>
      </c>
      <c r="AK525">
        <v>1</v>
      </c>
      <c r="AL525">
        <v>1</v>
      </c>
      <c r="AM525">
        <v>-2</v>
      </c>
      <c r="AN525">
        <v>0</v>
      </c>
      <c r="AO525">
        <v>1</v>
      </c>
      <c r="AP525">
        <v>1</v>
      </c>
      <c r="AQ525">
        <v>0</v>
      </c>
      <c r="AR525">
        <v>0</v>
      </c>
      <c r="AS525" t="s">
        <v>3</v>
      </c>
      <c r="AT525">
        <v>0.7</v>
      </c>
      <c r="AU525" t="s">
        <v>3</v>
      </c>
      <c r="AV525">
        <v>1</v>
      </c>
      <c r="AW525">
        <v>2</v>
      </c>
      <c r="AX525">
        <v>1473421324</v>
      </c>
      <c r="AY525">
        <v>1</v>
      </c>
      <c r="AZ525">
        <v>0</v>
      </c>
      <c r="BA525">
        <v>735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0</v>
      </c>
      <c r="BI525">
        <v>0</v>
      </c>
      <c r="BJ525">
        <v>0</v>
      </c>
      <c r="BK525">
        <v>0</v>
      </c>
      <c r="BL525">
        <v>0</v>
      </c>
      <c r="BM525">
        <v>0</v>
      </c>
      <c r="BN525">
        <v>0</v>
      </c>
      <c r="BO525">
        <v>0</v>
      </c>
      <c r="BP525">
        <v>0</v>
      </c>
      <c r="BQ525">
        <v>0</v>
      </c>
      <c r="BR525">
        <v>0</v>
      </c>
      <c r="BS525">
        <v>0</v>
      </c>
      <c r="BT525">
        <v>0</v>
      </c>
      <c r="BU525">
        <v>0</v>
      </c>
      <c r="BV525">
        <v>0</v>
      </c>
      <c r="BW525">
        <v>0</v>
      </c>
      <c r="CU525">
        <f>ROUND(AT525*Source!I379*AH525*AL525,2)</f>
        <v>0</v>
      </c>
      <c r="CV525">
        <f>ROUND(Y525*Source!I379,9)</f>
        <v>0.161</v>
      </c>
      <c r="CW525">
        <v>0</v>
      </c>
      <c r="CX525">
        <f>ROUND(Y525*Source!I379,9)</f>
        <v>0.161</v>
      </c>
      <c r="CY525">
        <f>AD525</f>
        <v>0</v>
      </c>
      <c r="CZ525">
        <f>AH525</f>
        <v>0</v>
      </c>
      <c r="DA525">
        <f>AL525</f>
        <v>1</v>
      </c>
      <c r="DB525">
        <f>ROUND(ROUND(AT525*CZ525,2),6)</f>
        <v>0</v>
      </c>
      <c r="DC525">
        <f>ROUND(ROUND(AT525*AG525,2),6)</f>
        <v>0</v>
      </c>
      <c r="DD525" t="s">
        <v>3</v>
      </c>
      <c r="DE525" t="s">
        <v>3</v>
      </c>
      <c r="DF525">
        <f t="shared" si="206"/>
        <v>0</v>
      </c>
      <c r="DG525">
        <f t="shared" si="207"/>
        <v>0</v>
      </c>
      <c r="DH525">
        <f t="shared" si="208"/>
        <v>0</v>
      </c>
      <c r="DI525">
        <f t="shared" si="209"/>
        <v>0</v>
      </c>
      <c r="DJ525">
        <f>DI525</f>
        <v>0</v>
      </c>
      <c r="DK525">
        <v>0</v>
      </c>
      <c r="DL525" t="s">
        <v>3</v>
      </c>
      <c r="DM525">
        <v>0</v>
      </c>
      <c r="DN525" t="s">
        <v>3</v>
      </c>
      <c r="DO525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R735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1473417532</v>
      </c>
      <c r="C1">
        <v>1473083805</v>
      </c>
      <c r="D1">
        <v>1441819193</v>
      </c>
      <c r="E1">
        <v>15514512</v>
      </c>
      <c r="F1">
        <v>1</v>
      </c>
      <c r="G1">
        <v>15514512</v>
      </c>
      <c r="H1">
        <v>1</v>
      </c>
      <c r="I1" t="s">
        <v>457</v>
      </c>
      <c r="J1" t="s">
        <v>3</v>
      </c>
      <c r="K1" t="s">
        <v>458</v>
      </c>
      <c r="L1">
        <v>1191</v>
      </c>
      <c r="N1">
        <v>1013</v>
      </c>
      <c r="O1" t="s">
        <v>459</v>
      </c>
      <c r="P1" t="s">
        <v>459</v>
      </c>
      <c r="Q1">
        <v>1</v>
      </c>
      <c r="X1">
        <v>1.75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3</v>
      </c>
      <c r="AG1">
        <v>1.75</v>
      </c>
      <c r="AH1">
        <v>2</v>
      </c>
      <c r="AI1">
        <v>1473083806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1473417533</v>
      </c>
      <c r="C2">
        <v>1473083805</v>
      </c>
      <c r="D2">
        <v>1441834258</v>
      </c>
      <c r="E2">
        <v>1</v>
      </c>
      <c r="F2">
        <v>1</v>
      </c>
      <c r="G2">
        <v>15514512</v>
      </c>
      <c r="H2">
        <v>2</v>
      </c>
      <c r="I2" t="s">
        <v>460</v>
      </c>
      <c r="J2" t="s">
        <v>461</v>
      </c>
      <c r="K2" t="s">
        <v>462</v>
      </c>
      <c r="L2">
        <v>1368</v>
      </c>
      <c r="N2">
        <v>1011</v>
      </c>
      <c r="O2" t="s">
        <v>463</v>
      </c>
      <c r="P2" t="s">
        <v>463</v>
      </c>
      <c r="Q2">
        <v>1</v>
      </c>
      <c r="X2">
        <v>1.083</v>
      </c>
      <c r="Y2">
        <v>0</v>
      </c>
      <c r="Z2">
        <v>1303.01</v>
      </c>
      <c r="AA2">
        <v>826.2</v>
      </c>
      <c r="AB2">
        <v>0</v>
      </c>
      <c r="AC2">
        <v>0</v>
      </c>
      <c r="AD2">
        <v>1</v>
      </c>
      <c r="AE2">
        <v>0</v>
      </c>
      <c r="AF2" t="s">
        <v>3</v>
      </c>
      <c r="AG2">
        <v>1.083</v>
      </c>
      <c r="AH2">
        <v>2</v>
      </c>
      <c r="AI2">
        <v>1473083807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ROW(Source!A28)</f>
        <v>28</v>
      </c>
      <c r="B3">
        <v>1473417534</v>
      </c>
      <c r="C3">
        <v>1473083805</v>
      </c>
      <c r="D3">
        <v>1441836235</v>
      </c>
      <c r="E3">
        <v>1</v>
      </c>
      <c r="F3">
        <v>1</v>
      </c>
      <c r="G3">
        <v>15514512</v>
      </c>
      <c r="H3">
        <v>3</v>
      </c>
      <c r="I3" t="s">
        <v>464</v>
      </c>
      <c r="J3" t="s">
        <v>465</v>
      </c>
      <c r="K3" t="s">
        <v>466</v>
      </c>
      <c r="L3">
        <v>1346</v>
      </c>
      <c r="N3">
        <v>1009</v>
      </c>
      <c r="O3" t="s">
        <v>467</v>
      </c>
      <c r="P3" t="s">
        <v>467</v>
      </c>
      <c r="Q3">
        <v>1</v>
      </c>
      <c r="X3">
        <v>0.02</v>
      </c>
      <c r="Y3">
        <v>31.49</v>
      </c>
      <c r="Z3">
        <v>0</v>
      </c>
      <c r="AA3">
        <v>0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0.02</v>
      </c>
      <c r="AH3">
        <v>2</v>
      </c>
      <c r="AI3">
        <v>1473083808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ROW(Source!A29)</f>
        <v>29</v>
      </c>
      <c r="B4">
        <v>1473417535</v>
      </c>
      <c r="C4">
        <v>1473083812</v>
      </c>
      <c r="D4">
        <v>1441819193</v>
      </c>
      <c r="E4">
        <v>15514512</v>
      </c>
      <c r="F4">
        <v>1</v>
      </c>
      <c r="G4">
        <v>15514512</v>
      </c>
      <c r="H4">
        <v>1</v>
      </c>
      <c r="I4" t="s">
        <v>457</v>
      </c>
      <c r="J4" t="s">
        <v>3</v>
      </c>
      <c r="K4" t="s">
        <v>458</v>
      </c>
      <c r="L4">
        <v>1191</v>
      </c>
      <c r="N4">
        <v>1013</v>
      </c>
      <c r="O4" t="s">
        <v>459</v>
      </c>
      <c r="P4" t="s">
        <v>459</v>
      </c>
      <c r="Q4">
        <v>1</v>
      </c>
      <c r="X4">
        <v>4.9800000000000004</v>
      </c>
      <c r="Y4">
        <v>0</v>
      </c>
      <c r="Z4">
        <v>0</v>
      </c>
      <c r="AA4">
        <v>0</v>
      </c>
      <c r="AB4">
        <v>0</v>
      </c>
      <c r="AC4">
        <v>0</v>
      </c>
      <c r="AD4">
        <v>1</v>
      </c>
      <c r="AE4">
        <v>1</v>
      </c>
      <c r="AF4" t="s">
        <v>3</v>
      </c>
      <c r="AG4">
        <v>4.9800000000000004</v>
      </c>
      <c r="AH4">
        <v>3</v>
      </c>
      <c r="AI4">
        <v>-1</v>
      </c>
      <c r="AJ4" t="s">
        <v>3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ROW(Source!A29)</f>
        <v>29</v>
      </c>
      <c r="B5">
        <v>1473417536</v>
      </c>
      <c r="C5">
        <v>1473083812</v>
      </c>
      <c r="D5">
        <v>1441834258</v>
      </c>
      <c r="E5">
        <v>1</v>
      </c>
      <c r="F5">
        <v>1</v>
      </c>
      <c r="G5">
        <v>15514512</v>
      </c>
      <c r="H5">
        <v>2</v>
      </c>
      <c r="I5" t="s">
        <v>460</v>
      </c>
      <c r="J5" t="s">
        <v>461</v>
      </c>
      <c r="K5" t="s">
        <v>462</v>
      </c>
      <c r="L5">
        <v>1368</v>
      </c>
      <c r="N5">
        <v>1011</v>
      </c>
      <c r="O5" t="s">
        <v>463</v>
      </c>
      <c r="P5" t="s">
        <v>463</v>
      </c>
      <c r="Q5">
        <v>1</v>
      </c>
      <c r="X5">
        <v>1.84</v>
      </c>
      <c r="Y5">
        <v>0</v>
      </c>
      <c r="Z5">
        <v>1303.01</v>
      </c>
      <c r="AA5">
        <v>826.2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1.84</v>
      </c>
      <c r="AH5">
        <v>3</v>
      </c>
      <c r="AI5">
        <v>-1</v>
      </c>
      <c r="AJ5" t="s">
        <v>3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ROW(Source!A29)</f>
        <v>29</v>
      </c>
      <c r="B6">
        <v>1473417537</v>
      </c>
      <c r="C6">
        <v>1473083812</v>
      </c>
      <c r="D6">
        <v>1441836235</v>
      </c>
      <c r="E6">
        <v>1</v>
      </c>
      <c r="F6">
        <v>1</v>
      </c>
      <c r="G6">
        <v>15514512</v>
      </c>
      <c r="H6">
        <v>3</v>
      </c>
      <c r="I6" t="s">
        <v>464</v>
      </c>
      <c r="J6" t="s">
        <v>465</v>
      </c>
      <c r="K6" t="s">
        <v>466</v>
      </c>
      <c r="L6">
        <v>1346</v>
      </c>
      <c r="N6">
        <v>1009</v>
      </c>
      <c r="O6" t="s">
        <v>467</v>
      </c>
      <c r="P6" t="s">
        <v>467</v>
      </c>
      <c r="Q6">
        <v>1</v>
      </c>
      <c r="X6">
        <v>0.24</v>
      </c>
      <c r="Y6">
        <v>31.49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0.24</v>
      </c>
      <c r="AH6">
        <v>3</v>
      </c>
      <c r="AI6">
        <v>-1</v>
      </c>
      <c r="AJ6" t="s">
        <v>3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ROW(Source!A30)</f>
        <v>30</v>
      </c>
      <c r="B7">
        <v>1473417538</v>
      </c>
      <c r="C7">
        <v>1473083816</v>
      </c>
      <c r="D7">
        <v>1441819193</v>
      </c>
      <c r="E7">
        <v>15514512</v>
      </c>
      <c r="F7">
        <v>1</v>
      </c>
      <c r="G7">
        <v>15514512</v>
      </c>
      <c r="H7">
        <v>1</v>
      </c>
      <c r="I7" t="s">
        <v>457</v>
      </c>
      <c r="J7" t="s">
        <v>3</v>
      </c>
      <c r="K7" t="s">
        <v>458</v>
      </c>
      <c r="L7">
        <v>1191</v>
      </c>
      <c r="N7">
        <v>1013</v>
      </c>
      <c r="O7" t="s">
        <v>459</v>
      </c>
      <c r="P7" t="s">
        <v>459</v>
      </c>
      <c r="Q7">
        <v>1</v>
      </c>
      <c r="X7">
        <v>4.9800000000000004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1</v>
      </c>
      <c r="AF7" t="s">
        <v>3</v>
      </c>
      <c r="AG7">
        <v>4.9800000000000004</v>
      </c>
      <c r="AH7">
        <v>2</v>
      </c>
      <c r="AI7">
        <v>1473083817</v>
      </c>
      <c r="AJ7">
        <v>4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ROW(Source!A30)</f>
        <v>30</v>
      </c>
      <c r="B8">
        <v>1473417539</v>
      </c>
      <c r="C8">
        <v>1473083816</v>
      </c>
      <c r="D8">
        <v>1441834258</v>
      </c>
      <c r="E8">
        <v>1</v>
      </c>
      <c r="F8">
        <v>1</v>
      </c>
      <c r="G8">
        <v>15514512</v>
      </c>
      <c r="H8">
        <v>2</v>
      </c>
      <c r="I8" t="s">
        <v>460</v>
      </c>
      <c r="J8" t="s">
        <v>461</v>
      </c>
      <c r="K8" t="s">
        <v>462</v>
      </c>
      <c r="L8">
        <v>1368</v>
      </c>
      <c r="N8">
        <v>1011</v>
      </c>
      <c r="O8" t="s">
        <v>463</v>
      </c>
      <c r="P8" t="s">
        <v>463</v>
      </c>
      <c r="Q8">
        <v>1</v>
      </c>
      <c r="X8">
        <v>1.84</v>
      </c>
      <c r="Y8">
        <v>0</v>
      </c>
      <c r="Z8">
        <v>1303.01</v>
      </c>
      <c r="AA8">
        <v>826.2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1.84</v>
      </c>
      <c r="AH8">
        <v>3</v>
      </c>
      <c r="AI8">
        <v>-1</v>
      </c>
      <c r="AJ8" t="s">
        <v>3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ROW(Source!A30)</f>
        <v>30</v>
      </c>
      <c r="B9">
        <v>1473417540</v>
      </c>
      <c r="C9">
        <v>1473083816</v>
      </c>
      <c r="D9">
        <v>1441836235</v>
      </c>
      <c r="E9">
        <v>1</v>
      </c>
      <c r="F9">
        <v>1</v>
      </c>
      <c r="G9">
        <v>15514512</v>
      </c>
      <c r="H9">
        <v>3</v>
      </c>
      <c r="I9" t="s">
        <v>464</v>
      </c>
      <c r="J9" t="s">
        <v>465</v>
      </c>
      <c r="K9" t="s">
        <v>466</v>
      </c>
      <c r="L9">
        <v>1346</v>
      </c>
      <c r="N9">
        <v>1009</v>
      </c>
      <c r="O9" t="s">
        <v>467</v>
      </c>
      <c r="P9" t="s">
        <v>467</v>
      </c>
      <c r="Q9">
        <v>1</v>
      </c>
      <c r="X9">
        <v>0.24</v>
      </c>
      <c r="Y9">
        <v>31.49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0.24</v>
      </c>
      <c r="AH9">
        <v>3</v>
      </c>
      <c r="AI9">
        <v>-1</v>
      </c>
      <c r="AJ9" t="s">
        <v>3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ROW(Source!A31)</f>
        <v>31</v>
      </c>
      <c r="B10">
        <v>1473417541</v>
      </c>
      <c r="C10">
        <v>1473083821</v>
      </c>
      <c r="D10">
        <v>1441819193</v>
      </c>
      <c r="E10">
        <v>15514512</v>
      </c>
      <c r="F10">
        <v>1</v>
      </c>
      <c r="G10">
        <v>15514512</v>
      </c>
      <c r="H10">
        <v>1</v>
      </c>
      <c r="I10" t="s">
        <v>457</v>
      </c>
      <c r="J10" t="s">
        <v>3</v>
      </c>
      <c r="K10" t="s">
        <v>458</v>
      </c>
      <c r="L10">
        <v>1191</v>
      </c>
      <c r="N10">
        <v>1013</v>
      </c>
      <c r="O10" t="s">
        <v>459</v>
      </c>
      <c r="P10" t="s">
        <v>459</v>
      </c>
      <c r="Q10">
        <v>1</v>
      </c>
      <c r="X10">
        <v>1</v>
      </c>
      <c r="Y10">
        <v>0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1</v>
      </c>
      <c r="AF10" t="s">
        <v>3</v>
      </c>
      <c r="AG10">
        <v>1</v>
      </c>
      <c r="AH10">
        <v>2</v>
      </c>
      <c r="AI10">
        <v>1473083822</v>
      </c>
      <c r="AJ10">
        <v>5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ROW(Source!A31)</f>
        <v>31</v>
      </c>
      <c r="B11">
        <v>1473417542</v>
      </c>
      <c r="C11">
        <v>1473083821</v>
      </c>
      <c r="D11">
        <v>1441836235</v>
      </c>
      <c r="E11">
        <v>1</v>
      </c>
      <c r="F11">
        <v>1</v>
      </c>
      <c r="G11">
        <v>15514512</v>
      </c>
      <c r="H11">
        <v>3</v>
      </c>
      <c r="I11" t="s">
        <v>464</v>
      </c>
      <c r="J11" t="s">
        <v>465</v>
      </c>
      <c r="K11" t="s">
        <v>466</v>
      </c>
      <c r="L11">
        <v>1346</v>
      </c>
      <c r="N11">
        <v>1009</v>
      </c>
      <c r="O11" t="s">
        <v>467</v>
      </c>
      <c r="P11" t="s">
        <v>467</v>
      </c>
      <c r="Q11">
        <v>1</v>
      </c>
      <c r="X11">
        <v>0.05</v>
      </c>
      <c r="Y11">
        <v>31.49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0.05</v>
      </c>
      <c r="AH11">
        <v>2</v>
      </c>
      <c r="AI11">
        <v>1473083823</v>
      </c>
      <c r="AJ11">
        <v>6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ROW(Source!A32)</f>
        <v>32</v>
      </c>
      <c r="B12">
        <v>1473417543</v>
      </c>
      <c r="C12">
        <v>1473083826</v>
      </c>
      <c r="D12">
        <v>1441819193</v>
      </c>
      <c r="E12">
        <v>15514512</v>
      </c>
      <c r="F12">
        <v>1</v>
      </c>
      <c r="G12">
        <v>15514512</v>
      </c>
      <c r="H12">
        <v>1</v>
      </c>
      <c r="I12" t="s">
        <v>457</v>
      </c>
      <c r="J12" t="s">
        <v>3</v>
      </c>
      <c r="K12" t="s">
        <v>458</v>
      </c>
      <c r="L12">
        <v>1191</v>
      </c>
      <c r="N12">
        <v>1013</v>
      </c>
      <c r="O12" t="s">
        <v>459</v>
      </c>
      <c r="P12" t="s">
        <v>459</v>
      </c>
      <c r="Q12">
        <v>1</v>
      </c>
      <c r="X12">
        <v>1.23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1</v>
      </c>
      <c r="AF12" t="s">
        <v>3</v>
      </c>
      <c r="AG12">
        <v>1.23</v>
      </c>
      <c r="AH12">
        <v>2</v>
      </c>
      <c r="AI12">
        <v>1473083827</v>
      </c>
      <c r="AJ12">
        <v>7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ROW(Source!A32)</f>
        <v>32</v>
      </c>
      <c r="B13">
        <v>1473417544</v>
      </c>
      <c r="C13">
        <v>1473083826</v>
      </c>
      <c r="D13">
        <v>1441836235</v>
      </c>
      <c r="E13">
        <v>1</v>
      </c>
      <c r="F13">
        <v>1</v>
      </c>
      <c r="G13">
        <v>15514512</v>
      </c>
      <c r="H13">
        <v>3</v>
      </c>
      <c r="I13" t="s">
        <v>464</v>
      </c>
      <c r="J13" t="s">
        <v>465</v>
      </c>
      <c r="K13" t="s">
        <v>466</v>
      </c>
      <c r="L13">
        <v>1346</v>
      </c>
      <c r="N13">
        <v>1009</v>
      </c>
      <c r="O13" t="s">
        <v>467</v>
      </c>
      <c r="P13" t="s">
        <v>467</v>
      </c>
      <c r="Q13">
        <v>1</v>
      </c>
      <c r="X13">
        <v>7.0000000000000007E-2</v>
      </c>
      <c r="Y13">
        <v>31.49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7.0000000000000007E-2</v>
      </c>
      <c r="AH13">
        <v>2</v>
      </c>
      <c r="AI13">
        <v>1473083828</v>
      </c>
      <c r="AJ13">
        <v>8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ROW(Source!A33)</f>
        <v>33</v>
      </c>
      <c r="B14">
        <v>1473417545</v>
      </c>
      <c r="C14">
        <v>1473083831</v>
      </c>
      <c r="D14">
        <v>1441819193</v>
      </c>
      <c r="E14">
        <v>15514512</v>
      </c>
      <c r="F14">
        <v>1</v>
      </c>
      <c r="G14">
        <v>15514512</v>
      </c>
      <c r="H14">
        <v>1</v>
      </c>
      <c r="I14" t="s">
        <v>457</v>
      </c>
      <c r="J14" t="s">
        <v>3</v>
      </c>
      <c r="K14" t="s">
        <v>458</v>
      </c>
      <c r="L14">
        <v>1191</v>
      </c>
      <c r="N14">
        <v>1013</v>
      </c>
      <c r="O14" t="s">
        <v>459</v>
      </c>
      <c r="P14" t="s">
        <v>459</v>
      </c>
      <c r="Q14">
        <v>1</v>
      </c>
      <c r="X14">
        <v>0.92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1</v>
      </c>
      <c r="AF14" t="s">
        <v>3</v>
      </c>
      <c r="AG14">
        <v>0.92</v>
      </c>
      <c r="AH14">
        <v>2</v>
      </c>
      <c r="AI14">
        <v>1473083832</v>
      </c>
      <c r="AJ14">
        <v>9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ROW(Source!A34)</f>
        <v>34</v>
      </c>
      <c r="B15">
        <v>1473417549</v>
      </c>
      <c r="C15">
        <v>1473083834</v>
      </c>
      <c r="D15">
        <v>1441819193</v>
      </c>
      <c r="E15">
        <v>15514512</v>
      </c>
      <c r="F15">
        <v>1</v>
      </c>
      <c r="G15">
        <v>15514512</v>
      </c>
      <c r="H15">
        <v>1</v>
      </c>
      <c r="I15" t="s">
        <v>457</v>
      </c>
      <c r="J15" t="s">
        <v>3</v>
      </c>
      <c r="K15" t="s">
        <v>458</v>
      </c>
      <c r="L15">
        <v>1191</v>
      </c>
      <c r="N15">
        <v>1013</v>
      </c>
      <c r="O15" t="s">
        <v>459</v>
      </c>
      <c r="P15" t="s">
        <v>459</v>
      </c>
      <c r="Q15">
        <v>1</v>
      </c>
      <c r="X15">
        <v>0.61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1</v>
      </c>
      <c r="AF15" t="s">
        <v>3</v>
      </c>
      <c r="AG15">
        <v>0.61</v>
      </c>
      <c r="AH15">
        <v>2</v>
      </c>
      <c r="AI15">
        <v>1473083835</v>
      </c>
      <c r="AJ15">
        <v>10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ROW(Source!A35)</f>
        <v>35</v>
      </c>
      <c r="B16">
        <v>1473417553</v>
      </c>
      <c r="C16">
        <v>1473083837</v>
      </c>
      <c r="D16">
        <v>1441819193</v>
      </c>
      <c r="E16">
        <v>15514512</v>
      </c>
      <c r="F16">
        <v>1</v>
      </c>
      <c r="G16">
        <v>15514512</v>
      </c>
      <c r="H16">
        <v>1</v>
      </c>
      <c r="I16" t="s">
        <v>457</v>
      </c>
      <c r="J16" t="s">
        <v>3</v>
      </c>
      <c r="K16" t="s">
        <v>458</v>
      </c>
      <c r="L16">
        <v>1191</v>
      </c>
      <c r="N16">
        <v>1013</v>
      </c>
      <c r="O16" t="s">
        <v>459</v>
      </c>
      <c r="P16" t="s">
        <v>459</v>
      </c>
      <c r="Q16">
        <v>1</v>
      </c>
      <c r="X16">
        <v>0.45</v>
      </c>
      <c r="Y16">
        <v>0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1</v>
      </c>
      <c r="AF16" t="s">
        <v>3</v>
      </c>
      <c r="AG16">
        <v>0.45</v>
      </c>
      <c r="AH16">
        <v>2</v>
      </c>
      <c r="AI16">
        <v>1473083838</v>
      </c>
      <c r="AJ16">
        <v>11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ROW(Source!A36)</f>
        <v>36</v>
      </c>
      <c r="B17">
        <v>1473417554</v>
      </c>
      <c r="C17">
        <v>1473083840</v>
      </c>
      <c r="D17">
        <v>1441819193</v>
      </c>
      <c r="E17">
        <v>15514512</v>
      </c>
      <c r="F17">
        <v>1</v>
      </c>
      <c r="G17">
        <v>15514512</v>
      </c>
      <c r="H17">
        <v>1</v>
      </c>
      <c r="I17" t="s">
        <v>457</v>
      </c>
      <c r="J17" t="s">
        <v>3</v>
      </c>
      <c r="K17" t="s">
        <v>458</v>
      </c>
      <c r="L17">
        <v>1191</v>
      </c>
      <c r="N17">
        <v>1013</v>
      </c>
      <c r="O17" t="s">
        <v>459</v>
      </c>
      <c r="P17" t="s">
        <v>459</v>
      </c>
      <c r="Q17">
        <v>1</v>
      </c>
      <c r="X17">
        <v>0.37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1</v>
      </c>
      <c r="AF17" t="s">
        <v>3</v>
      </c>
      <c r="AG17">
        <v>0.37</v>
      </c>
      <c r="AH17">
        <v>2</v>
      </c>
      <c r="AI17">
        <v>1473083841</v>
      </c>
      <c r="AJ17">
        <v>12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ROW(Source!A36)</f>
        <v>36</v>
      </c>
      <c r="B18">
        <v>1473417555</v>
      </c>
      <c r="C18">
        <v>1473083840</v>
      </c>
      <c r="D18">
        <v>1441834258</v>
      </c>
      <c r="E18">
        <v>1</v>
      </c>
      <c r="F18">
        <v>1</v>
      </c>
      <c r="G18">
        <v>15514512</v>
      </c>
      <c r="H18">
        <v>2</v>
      </c>
      <c r="I18" t="s">
        <v>460</v>
      </c>
      <c r="J18" t="s">
        <v>461</v>
      </c>
      <c r="K18" t="s">
        <v>462</v>
      </c>
      <c r="L18">
        <v>1368</v>
      </c>
      <c r="N18">
        <v>1011</v>
      </c>
      <c r="O18" t="s">
        <v>463</v>
      </c>
      <c r="P18" t="s">
        <v>463</v>
      </c>
      <c r="Q18">
        <v>1</v>
      </c>
      <c r="X18">
        <v>0.06</v>
      </c>
      <c r="Y18">
        <v>0</v>
      </c>
      <c r="Z18">
        <v>1303.01</v>
      </c>
      <c r="AA18">
        <v>826.2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0.06</v>
      </c>
      <c r="AH18">
        <v>2</v>
      </c>
      <c r="AI18">
        <v>1473083842</v>
      </c>
      <c r="AJ18">
        <v>13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ROW(Source!A37)</f>
        <v>37</v>
      </c>
      <c r="B19">
        <v>1473417556</v>
      </c>
      <c r="C19">
        <v>1473083845</v>
      </c>
      <c r="D19">
        <v>1441819193</v>
      </c>
      <c r="E19">
        <v>15514512</v>
      </c>
      <c r="F19">
        <v>1</v>
      </c>
      <c r="G19">
        <v>15514512</v>
      </c>
      <c r="H19">
        <v>1</v>
      </c>
      <c r="I19" t="s">
        <v>457</v>
      </c>
      <c r="J19" t="s">
        <v>3</v>
      </c>
      <c r="K19" t="s">
        <v>458</v>
      </c>
      <c r="L19">
        <v>1191</v>
      </c>
      <c r="N19">
        <v>1013</v>
      </c>
      <c r="O19" t="s">
        <v>459</v>
      </c>
      <c r="P19" t="s">
        <v>459</v>
      </c>
      <c r="Q19">
        <v>1</v>
      </c>
      <c r="X19">
        <v>0.22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1</v>
      </c>
      <c r="AF19" t="s">
        <v>3</v>
      </c>
      <c r="AG19">
        <v>0.22</v>
      </c>
      <c r="AH19">
        <v>2</v>
      </c>
      <c r="AI19">
        <v>1473083846</v>
      </c>
      <c r="AJ19">
        <v>14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ROW(Source!A37)</f>
        <v>37</v>
      </c>
      <c r="B20">
        <v>1473417557</v>
      </c>
      <c r="C20">
        <v>1473083845</v>
      </c>
      <c r="D20">
        <v>1441836235</v>
      </c>
      <c r="E20">
        <v>1</v>
      </c>
      <c r="F20">
        <v>1</v>
      </c>
      <c r="G20">
        <v>15514512</v>
      </c>
      <c r="H20">
        <v>3</v>
      </c>
      <c r="I20" t="s">
        <v>464</v>
      </c>
      <c r="J20" t="s">
        <v>465</v>
      </c>
      <c r="K20" t="s">
        <v>466</v>
      </c>
      <c r="L20">
        <v>1346</v>
      </c>
      <c r="N20">
        <v>1009</v>
      </c>
      <c r="O20" t="s">
        <v>467</v>
      </c>
      <c r="P20" t="s">
        <v>467</v>
      </c>
      <c r="Q20">
        <v>1</v>
      </c>
      <c r="X20">
        <v>0.02</v>
      </c>
      <c r="Y20">
        <v>31.49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0.02</v>
      </c>
      <c r="AH20">
        <v>2</v>
      </c>
      <c r="AI20">
        <v>1473083847</v>
      </c>
      <c r="AJ20">
        <v>15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ROW(Source!A38)</f>
        <v>38</v>
      </c>
      <c r="B21">
        <v>1473417558</v>
      </c>
      <c r="C21">
        <v>1473083850</v>
      </c>
      <c r="D21">
        <v>1441819193</v>
      </c>
      <c r="E21">
        <v>15514512</v>
      </c>
      <c r="F21">
        <v>1</v>
      </c>
      <c r="G21">
        <v>15514512</v>
      </c>
      <c r="H21">
        <v>1</v>
      </c>
      <c r="I21" t="s">
        <v>457</v>
      </c>
      <c r="J21" t="s">
        <v>3</v>
      </c>
      <c r="K21" t="s">
        <v>458</v>
      </c>
      <c r="L21">
        <v>1191</v>
      </c>
      <c r="N21">
        <v>1013</v>
      </c>
      <c r="O21" t="s">
        <v>459</v>
      </c>
      <c r="P21" t="s">
        <v>459</v>
      </c>
      <c r="Q21">
        <v>1</v>
      </c>
      <c r="X21">
        <v>0.14000000000000001</v>
      </c>
      <c r="Y21">
        <v>0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1</v>
      </c>
      <c r="AF21" t="s">
        <v>3</v>
      </c>
      <c r="AG21">
        <v>0.14000000000000001</v>
      </c>
      <c r="AH21">
        <v>3</v>
      </c>
      <c r="AI21">
        <v>-1</v>
      </c>
      <c r="AJ21" t="s">
        <v>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ROW(Source!A38)</f>
        <v>38</v>
      </c>
      <c r="B22">
        <v>1473417559</v>
      </c>
      <c r="C22">
        <v>1473083850</v>
      </c>
      <c r="D22">
        <v>1441836235</v>
      </c>
      <c r="E22">
        <v>1</v>
      </c>
      <c r="F22">
        <v>1</v>
      </c>
      <c r="G22">
        <v>15514512</v>
      </c>
      <c r="H22">
        <v>3</v>
      </c>
      <c r="I22" t="s">
        <v>464</v>
      </c>
      <c r="J22" t="s">
        <v>465</v>
      </c>
      <c r="K22" t="s">
        <v>466</v>
      </c>
      <c r="L22">
        <v>1346</v>
      </c>
      <c r="N22">
        <v>1009</v>
      </c>
      <c r="O22" t="s">
        <v>467</v>
      </c>
      <c r="P22" t="s">
        <v>467</v>
      </c>
      <c r="Q22">
        <v>1</v>
      </c>
      <c r="X22">
        <v>0.01</v>
      </c>
      <c r="Y22">
        <v>31.49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0.01</v>
      </c>
      <c r="AH22">
        <v>3</v>
      </c>
      <c r="AI22">
        <v>-1</v>
      </c>
      <c r="AJ22" t="s">
        <v>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ROW(Source!A39)</f>
        <v>39</v>
      </c>
      <c r="B23">
        <v>1473417560</v>
      </c>
      <c r="C23">
        <v>1473083853</v>
      </c>
      <c r="D23">
        <v>1441819193</v>
      </c>
      <c r="E23">
        <v>15514512</v>
      </c>
      <c r="F23">
        <v>1</v>
      </c>
      <c r="G23">
        <v>15514512</v>
      </c>
      <c r="H23">
        <v>1</v>
      </c>
      <c r="I23" t="s">
        <v>457</v>
      </c>
      <c r="J23" t="s">
        <v>3</v>
      </c>
      <c r="K23" t="s">
        <v>458</v>
      </c>
      <c r="L23">
        <v>1191</v>
      </c>
      <c r="N23">
        <v>1013</v>
      </c>
      <c r="O23" t="s">
        <v>459</v>
      </c>
      <c r="P23" t="s">
        <v>459</v>
      </c>
      <c r="Q23">
        <v>1</v>
      </c>
      <c r="X23">
        <v>0.14000000000000001</v>
      </c>
      <c r="Y23">
        <v>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1</v>
      </c>
      <c r="AF23" t="s">
        <v>3</v>
      </c>
      <c r="AG23">
        <v>0.14000000000000001</v>
      </c>
      <c r="AH23">
        <v>3</v>
      </c>
      <c r="AI23">
        <v>-1</v>
      </c>
      <c r="AJ23" t="s">
        <v>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ROW(Source!A39)</f>
        <v>39</v>
      </c>
      <c r="B24">
        <v>1473417561</v>
      </c>
      <c r="C24">
        <v>1473083853</v>
      </c>
      <c r="D24">
        <v>1441836235</v>
      </c>
      <c r="E24">
        <v>1</v>
      </c>
      <c r="F24">
        <v>1</v>
      </c>
      <c r="G24">
        <v>15514512</v>
      </c>
      <c r="H24">
        <v>3</v>
      </c>
      <c r="I24" t="s">
        <v>464</v>
      </c>
      <c r="J24" t="s">
        <v>465</v>
      </c>
      <c r="K24" t="s">
        <v>466</v>
      </c>
      <c r="L24">
        <v>1346</v>
      </c>
      <c r="N24">
        <v>1009</v>
      </c>
      <c r="O24" t="s">
        <v>467</v>
      </c>
      <c r="P24" t="s">
        <v>467</v>
      </c>
      <c r="Q24">
        <v>1</v>
      </c>
      <c r="X24">
        <v>0.01</v>
      </c>
      <c r="Y24">
        <v>31.49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0.01</v>
      </c>
      <c r="AH24">
        <v>3</v>
      </c>
      <c r="AI24">
        <v>-1</v>
      </c>
      <c r="AJ24" t="s">
        <v>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ROW(Source!A40)</f>
        <v>40</v>
      </c>
      <c r="B25">
        <v>1473417571</v>
      </c>
      <c r="C25">
        <v>1473083856</v>
      </c>
      <c r="D25">
        <v>1441819193</v>
      </c>
      <c r="E25">
        <v>15514512</v>
      </c>
      <c r="F25">
        <v>1</v>
      </c>
      <c r="G25">
        <v>15514512</v>
      </c>
      <c r="H25">
        <v>1</v>
      </c>
      <c r="I25" t="s">
        <v>457</v>
      </c>
      <c r="J25" t="s">
        <v>3</v>
      </c>
      <c r="K25" t="s">
        <v>458</v>
      </c>
      <c r="L25">
        <v>1191</v>
      </c>
      <c r="N25">
        <v>1013</v>
      </c>
      <c r="O25" t="s">
        <v>459</v>
      </c>
      <c r="P25" t="s">
        <v>459</v>
      </c>
      <c r="Q25">
        <v>1</v>
      </c>
      <c r="X25">
        <v>5.64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1</v>
      </c>
      <c r="AF25" t="s">
        <v>3</v>
      </c>
      <c r="AG25">
        <v>5.64</v>
      </c>
      <c r="AH25">
        <v>3</v>
      </c>
      <c r="AI25">
        <v>-1</v>
      </c>
      <c r="AJ25" t="s">
        <v>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ROW(Source!A40)</f>
        <v>40</v>
      </c>
      <c r="B26">
        <v>1473417572</v>
      </c>
      <c r="C26">
        <v>1473083856</v>
      </c>
      <c r="D26">
        <v>1441836235</v>
      </c>
      <c r="E26">
        <v>1</v>
      </c>
      <c r="F26">
        <v>1</v>
      </c>
      <c r="G26">
        <v>15514512</v>
      </c>
      <c r="H26">
        <v>3</v>
      </c>
      <c r="I26" t="s">
        <v>464</v>
      </c>
      <c r="J26" t="s">
        <v>465</v>
      </c>
      <c r="K26" t="s">
        <v>466</v>
      </c>
      <c r="L26">
        <v>1346</v>
      </c>
      <c r="N26">
        <v>1009</v>
      </c>
      <c r="O26" t="s">
        <v>467</v>
      </c>
      <c r="P26" t="s">
        <v>467</v>
      </c>
      <c r="Q26">
        <v>1</v>
      </c>
      <c r="X26">
        <v>0.05</v>
      </c>
      <c r="Y26">
        <v>31.49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0.05</v>
      </c>
      <c r="AH26">
        <v>3</v>
      </c>
      <c r="AI26">
        <v>-1</v>
      </c>
      <c r="AJ26" t="s">
        <v>3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ROW(Source!A40)</f>
        <v>40</v>
      </c>
      <c r="B27">
        <v>1473417573</v>
      </c>
      <c r="C27">
        <v>1473083856</v>
      </c>
      <c r="D27">
        <v>1441821340</v>
      </c>
      <c r="E27">
        <v>15514512</v>
      </c>
      <c r="F27">
        <v>1</v>
      </c>
      <c r="G27">
        <v>15514512</v>
      </c>
      <c r="H27">
        <v>3</v>
      </c>
      <c r="I27" t="s">
        <v>564</v>
      </c>
      <c r="J27" t="s">
        <v>3</v>
      </c>
      <c r="K27" t="s">
        <v>565</v>
      </c>
      <c r="L27">
        <v>1354</v>
      </c>
      <c r="N27">
        <v>16987630</v>
      </c>
      <c r="O27" t="s">
        <v>18</v>
      </c>
      <c r="P27" t="s">
        <v>18</v>
      </c>
      <c r="Q27">
        <v>1</v>
      </c>
      <c r="X27">
        <v>10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 t="s">
        <v>3</v>
      </c>
      <c r="AG27">
        <v>10</v>
      </c>
      <c r="AH27">
        <v>3</v>
      </c>
      <c r="AI27">
        <v>-1</v>
      </c>
      <c r="AJ27" t="s">
        <v>3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ROW(Source!A42)</f>
        <v>42</v>
      </c>
      <c r="B28">
        <v>1473417574</v>
      </c>
      <c r="C28">
        <v>1473083862</v>
      </c>
      <c r="D28">
        <v>1441819193</v>
      </c>
      <c r="E28">
        <v>15514512</v>
      </c>
      <c r="F28">
        <v>1</v>
      </c>
      <c r="G28">
        <v>15514512</v>
      </c>
      <c r="H28">
        <v>1</v>
      </c>
      <c r="I28" t="s">
        <v>457</v>
      </c>
      <c r="J28" t="s">
        <v>3</v>
      </c>
      <c r="K28" t="s">
        <v>458</v>
      </c>
      <c r="L28">
        <v>1191</v>
      </c>
      <c r="N28">
        <v>1013</v>
      </c>
      <c r="O28" t="s">
        <v>459</v>
      </c>
      <c r="P28" t="s">
        <v>459</v>
      </c>
      <c r="Q28">
        <v>1</v>
      </c>
      <c r="X28">
        <v>0.31</v>
      </c>
      <c r="Y28">
        <v>0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1</v>
      </c>
      <c r="AF28" t="s">
        <v>74</v>
      </c>
      <c r="AG28">
        <v>0.62</v>
      </c>
      <c r="AH28">
        <v>3</v>
      </c>
      <c r="AI28">
        <v>-1</v>
      </c>
      <c r="AJ28" t="s">
        <v>3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ROW(Source!A42)</f>
        <v>42</v>
      </c>
      <c r="B29">
        <v>1473417575</v>
      </c>
      <c r="C29">
        <v>1473083862</v>
      </c>
      <c r="D29">
        <v>1441836187</v>
      </c>
      <c r="E29">
        <v>1</v>
      </c>
      <c r="F29">
        <v>1</v>
      </c>
      <c r="G29">
        <v>15514512</v>
      </c>
      <c r="H29">
        <v>3</v>
      </c>
      <c r="I29" t="s">
        <v>558</v>
      </c>
      <c r="J29" t="s">
        <v>559</v>
      </c>
      <c r="K29" t="s">
        <v>560</v>
      </c>
      <c r="L29">
        <v>1346</v>
      </c>
      <c r="N29">
        <v>1009</v>
      </c>
      <c r="O29" t="s">
        <v>467</v>
      </c>
      <c r="P29" t="s">
        <v>467</v>
      </c>
      <c r="Q29">
        <v>1</v>
      </c>
      <c r="X29">
        <v>8.0000000000000002E-3</v>
      </c>
      <c r="Y29">
        <v>424.66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74</v>
      </c>
      <c r="AG29">
        <v>1.6E-2</v>
      </c>
      <c r="AH29">
        <v>3</v>
      </c>
      <c r="AI29">
        <v>-1</v>
      </c>
      <c r="AJ29" t="s">
        <v>3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ROW(Source!A42)</f>
        <v>42</v>
      </c>
      <c r="B30">
        <v>1473417576</v>
      </c>
      <c r="C30">
        <v>1473083862</v>
      </c>
      <c r="D30">
        <v>1441836235</v>
      </c>
      <c r="E30">
        <v>1</v>
      </c>
      <c r="F30">
        <v>1</v>
      </c>
      <c r="G30">
        <v>15514512</v>
      </c>
      <c r="H30">
        <v>3</v>
      </c>
      <c r="I30" t="s">
        <v>464</v>
      </c>
      <c r="J30" t="s">
        <v>465</v>
      </c>
      <c r="K30" t="s">
        <v>466</v>
      </c>
      <c r="L30">
        <v>1346</v>
      </c>
      <c r="N30">
        <v>1009</v>
      </c>
      <c r="O30" t="s">
        <v>467</v>
      </c>
      <c r="P30" t="s">
        <v>467</v>
      </c>
      <c r="Q30">
        <v>1</v>
      </c>
      <c r="X30">
        <v>0.5</v>
      </c>
      <c r="Y30">
        <v>31.49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74</v>
      </c>
      <c r="AG30">
        <v>1</v>
      </c>
      <c r="AH30">
        <v>3</v>
      </c>
      <c r="AI30">
        <v>-1</v>
      </c>
      <c r="AJ30" t="s">
        <v>3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ROW(Source!A43)</f>
        <v>43</v>
      </c>
      <c r="B31">
        <v>1473417589</v>
      </c>
      <c r="C31">
        <v>1473083866</v>
      </c>
      <c r="D31">
        <v>1441819193</v>
      </c>
      <c r="E31">
        <v>15514512</v>
      </c>
      <c r="F31">
        <v>1</v>
      </c>
      <c r="G31">
        <v>15514512</v>
      </c>
      <c r="H31">
        <v>1</v>
      </c>
      <c r="I31" t="s">
        <v>457</v>
      </c>
      <c r="J31" t="s">
        <v>3</v>
      </c>
      <c r="K31" t="s">
        <v>458</v>
      </c>
      <c r="L31">
        <v>1191</v>
      </c>
      <c r="N31">
        <v>1013</v>
      </c>
      <c r="O31" t="s">
        <v>459</v>
      </c>
      <c r="P31" t="s">
        <v>459</v>
      </c>
      <c r="Q31">
        <v>1</v>
      </c>
      <c r="X31">
        <v>1.17</v>
      </c>
      <c r="Y31">
        <v>0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1</v>
      </c>
      <c r="AF31" t="s">
        <v>3</v>
      </c>
      <c r="AG31">
        <v>1.17</v>
      </c>
      <c r="AH31">
        <v>3</v>
      </c>
      <c r="AI31">
        <v>-1</v>
      </c>
      <c r="AJ31" t="s">
        <v>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ROW(Source!A45)</f>
        <v>45</v>
      </c>
      <c r="B32">
        <v>1473417590</v>
      </c>
      <c r="C32">
        <v>1473083869</v>
      </c>
      <c r="D32">
        <v>1441819193</v>
      </c>
      <c r="E32">
        <v>15514512</v>
      </c>
      <c r="F32">
        <v>1</v>
      </c>
      <c r="G32">
        <v>15514512</v>
      </c>
      <c r="H32">
        <v>1</v>
      </c>
      <c r="I32" t="s">
        <v>457</v>
      </c>
      <c r="J32" t="s">
        <v>3</v>
      </c>
      <c r="K32" t="s">
        <v>458</v>
      </c>
      <c r="L32">
        <v>1191</v>
      </c>
      <c r="N32">
        <v>1013</v>
      </c>
      <c r="O32" t="s">
        <v>459</v>
      </c>
      <c r="P32" t="s">
        <v>459</v>
      </c>
      <c r="Q32">
        <v>1</v>
      </c>
      <c r="X32">
        <v>0.9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1</v>
      </c>
      <c r="AF32" t="s">
        <v>3</v>
      </c>
      <c r="AG32">
        <v>0.9</v>
      </c>
      <c r="AH32">
        <v>3</v>
      </c>
      <c r="AI32">
        <v>-1</v>
      </c>
      <c r="AJ32" t="s">
        <v>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ROW(Source!A45)</f>
        <v>45</v>
      </c>
      <c r="B33">
        <v>1473417591</v>
      </c>
      <c r="C33">
        <v>1473083869</v>
      </c>
      <c r="D33">
        <v>1441836235</v>
      </c>
      <c r="E33">
        <v>1</v>
      </c>
      <c r="F33">
        <v>1</v>
      </c>
      <c r="G33">
        <v>15514512</v>
      </c>
      <c r="H33">
        <v>3</v>
      </c>
      <c r="I33" t="s">
        <v>464</v>
      </c>
      <c r="J33" t="s">
        <v>465</v>
      </c>
      <c r="K33" t="s">
        <v>466</v>
      </c>
      <c r="L33">
        <v>1346</v>
      </c>
      <c r="N33">
        <v>1009</v>
      </c>
      <c r="O33" t="s">
        <v>467</v>
      </c>
      <c r="P33" t="s">
        <v>467</v>
      </c>
      <c r="Q33">
        <v>1</v>
      </c>
      <c r="X33">
        <v>0.01</v>
      </c>
      <c r="Y33">
        <v>31.49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0.01</v>
      </c>
      <c r="AH33">
        <v>3</v>
      </c>
      <c r="AI33">
        <v>-1</v>
      </c>
      <c r="AJ33" t="s">
        <v>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ROW(Source!A46)</f>
        <v>46</v>
      </c>
      <c r="B34">
        <v>1473417592</v>
      </c>
      <c r="C34">
        <v>1473083872</v>
      </c>
      <c r="D34">
        <v>1441819193</v>
      </c>
      <c r="E34">
        <v>15514512</v>
      </c>
      <c r="F34">
        <v>1</v>
      </c>
      <c r="G34">
        <v>15514512</v>
      </c>
      <c r="H34">
        <v>1</v>
      </c>
      <c r="I34" t="s">
        <v>457</v>
      </c>
      <c r="J34" t="s">
        <v>3</v>
      </c>
      <c r="K34" t="s">
        <v>458</v>
      </c>
      <c r="L34">
        <v>1191</v>
      </c>
      <c r="N34">
        <v>1013</v>
      </c>
      <c r="O34" t="s">
        <v>459</v>
      </c>
      <c r="P34" t="s">
        <v>459</v>
      </c>
      <c r="Q34">
        <v>1</v>
      </c>
      <c r="X34">
        <v>1.52</v>
      </c>
      <c r="Y34">
        <v>0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1</v>
      </c>
      <c r="AF34" t="s">
        <v>3</v>
      </c>
      <c r="AG34">
        <v>1.52</v>
      </c>
      <c r="AH34">
        <v>2</v>
      </c>
      <c r="AI34">
        <v>1473083873</v>
      </c>
      <c r="AJ34">
        <v>17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ROW(Source!A46)</f>
        <v>46</v>
      </c>
      <c r="B35">
        <v>1473417593</v>
      </c>
      <c r="C35">
        <v>1473083872</v>
      </c>
      <c r="D35">
        <v>1441836235</v>
      </c>
      <c r="E35">
        <v>1</v>
      </c>
      <c r="F35">
        <v>1</v>
      </c>
      <c r="G35">
        <v>15514512</v>
      </c>
      <c r="H35">
        <v>3</v>
      </c>
      <c r="I35" t="s">
        <v>464</v>
      </c>
      <c r="J35" t="s">
        <v>465</v>
      </c>
      <c r="K35" t="s">
        <v>466</v>
      </c>
      <c r="L35">
        <v>1346</v>
      </c>
      <c r="N35">
        <v>1009</v>
      </c>
      <c r="O35" t="s">
        <v>467</v>
      </c>
      <c r="P35" t="s">
        <v>467</v>
      </c>
      <c r="Q35">
        <v>1</v>
      </c>
      <c r="X35">
        <v>0.02</v>
      </c>
      <c r="Y35">
        <v>31.49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0.02</v>
      </c>
      <c r="AH35">
        <v>2</v>
      </c>
      <c r="AI35">
        <v>1473083874</v>
      </c>
      <c r="AJ35">
        <v>18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ROW(Source!A47)</f>
        <v>47</v>
      </c>
      <c r="B36">
        <v>1473417594</v>
      </c>
      <c r="C36">
        <v>1473083877</v>
      </c>
      <c r="D36">
        <v>1441819193</v>
      </c>
      <c r="E36">
        <v>15514512</v>
      </c>
      <c r="F36">
        <v>1</v>
      </c>
      <c r="G36">
        <v>15514512</v>
      </c>
      <c r="H36">
        <v>1</v>
      </c>
      <c r="I36" t="s">
        <v>457</v>
      </c>
      <c r="J36" t="s">
        <v>3</v>
      </c>
      <c r="K36" t="s">
        <v>458</v>
      </c>
      <c r="L36">
        <v>1191</v>
      </c>
      <c r="N36">
        <v>1013</v>
      </c>
      <c r="O36" t="s">
        <v>459</v>
      </c>
      <c r="P36" t="s">
        <v>459</v>
      </c>
      <c r="Q36">
        <v>1</v>
      </c>
      <c r="X36">
        <v>0.9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1</v>
      </c>
      <c r="AF36" t="s">
        <v>93</v>
      </c>
      <c r="AG36">
        <v>3.6</v>
      </c>
      <c r="AH36">
        <v>3</v>
      </c>
      <c r="AI36">
        <v>-1</v>
      </c>
      <c r="AJ36" t="s">
        <v>3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ROW(Source!A48)</f>
        <v>48</v>
      </c>
      <c r="B37">
        <v>1473417595</v>
      </c>
      <c r="C37">
        <v>1473083882</v>
      </c>
      <c r="D37">
        <v>1441819193</v>
      </c>
      <c r="E37">
        <v>15514512</v>
      </c>
      <c r="F37">
        <v>1</v>
      </c>
      <c r="G37">
        <v>15514512</v>
      </c>
      <c r="H37">
        <v>1</v>
      </c>
      <c r="I37" t="s">
        <v>457</v>
      </c>
      <c r="J37" t="s">
        <v>3</v>
      </c>
      <c r="K37" t="s">
        <v>458</v>
      </c>
      <c r="L37">
        <v>1191</v>
      </c>
      <c r="N37">
        <v>1013</v>
      </c>
      <c r="O37" t="s">
        <v>459</v>
      </c>
      <c r="P37" t="s">
        <v>459</v>
      </c>
      <c r="Q37">
        <v>1</v>
      </c>
      <c r="X37">
        <v>2.64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1</v>
      </c>
      <c r="AF37" t="s">
        <v>93</v>
      </c>
      <c r="AG37">
        <v>10.56</v>
      </c>
      <c r="AH37">
        <v>3</v>
      </c>
      <c r="AI37">
        <v>-1</v>
      </c>
      <c r="AJ37" t="s">
        <v>3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ROW(Source!A49)</f>
        <v>49</v>
      </c>
      <c r="B38">
        <v>1473417596</v>
      </c>
      <c r="C38">
        <v>1473083887</v>
      </c>
      <c r="D38">
        <v>1441819193</v>
      </c>
      <c r="E38">
        <v>15514512</v>
      </c>
      <c r="F38">
        <v>1</v>
      </c>
      <c r="G38">
        <v>15514512</v>
      </c>
      <c r="H38">
        <v>1</v>
      </c>
      <c r="I38" t="s">
        <v>457</v>
      </c>
      <c r="J38" t="s">
        <v>3</v>
      </c>
      <c r="K38" t="s">
        <v>458</v>
      </c>
      <c r="L38">
        <v>1191</v>
      </c>
      <c r="N38">
        <v>1013</v>
      </c>
      <c r="O38" t="s">
        <v>459</v>
      </c>
      <c r="P38" t="s">
        <v>459</v>
      </c>
      <c r="Q38">
        <v>1</v>
      </c>
      <c r="X38">
        <v>2.42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1</v>
      </c>
      <c r="AF38" t="s">
        <v>3</v>
      </c>
      <c r="AG38">
        <v>2.42</v>
      </c>
      <c r="AH38">
        <v>3</v>
      </c>
      <c r="AI38">
        <v>-1</v>
      </c>
      <c r="AJ38" t="s">
        <v>3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ROW(Source!A49)</f>
        <v>49</v>
      </c>
      <c r="B39">
        <v>1473417597</v>
      </c>
      <c r="C39">
        <v>1473083887</v>
      </c>
      <c r="D39">
        <v>1441833845</v>
      </c>
      <c r="E39">
        <v>1</v>
      </c>
      <c r="F39">
        <v>1</v>
      </c>
      <c r="G39">
        <v>15514512</v>
      </c>
      <c r="H39">
        <v>2</v>
      </c>
      <c r="I39" t="s">
        <v>479</v>
      </c>
      <c r="J39" t="s">
        <v>480</v>
      </c>
      <c r="K39" t="s">
        <v>481</v>
      </c>
      <c r="L39">
        <v>1368</v>
      </c>
      <c r="N39">
        <v>1011</v>
      </c>
      <c r="O39" t="s">
        <v>463</v>
      </c>
      <c r="P39" t="s">
        <v>463</v>
      </c>
      <c r="Q39">
        <v>1</v>
      </c>
      <c r="X39">
        <v>0.61</v>
      </c>
      <c r="Y39">
        <v>0</v>
      </c>
      <c r="Z39">
        <v>17.95</v>
      </c>
      <c r="AA39">
        <v>0.05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0.61</v>
      </c>
      <c r="AH39">
        <v>3</v>
      </c>
      <c r="AI39">
        <v>-1</v>
      </c>
      <c r="AJ39" t="s">
        <v>3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ROW(Source!A49)</f>
        <v>49</v>
      </c>
      <c r="B40">
        <v>1473417598</v>
      </c>
      <c r="C40">
        <v>1473083887</v>
      </c>
      <c r="D40">
        <v>1441836514</v>
      </c>
      <c r="E40">
        <v>1</v>
      </c>
      <c r="F40">
        <v>1</v>
      </c>
      <c r="G40">
        <v>15514512</v>
      </c>
      <c r="H40">
        <v>3</v>
      </c>
      <c r="I40" t="s">
        <v>103</v>
      </c>
      <c r="J40" t="s">
        <v>106</v>
      </c>
      <c r="K40" t="s">
        <v>104</v>
      </c>
      <c r="L40">
        <v>1339</v>
      </c>
      <c r="N40">
        <v>1007</v>
      </c>
      <c r="O40" t="s">
        <v>105</v>
      </c>
      <c r="P40" t="s">
        <v>105</v>
      </c>
      <c r="Q40">
        <v>1</v>
      </c>
      <c r="X40">
        <v>1.03</v>
      </c>
      <c r="Y40">
        <v>54.81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1.03</v>
      </c>
      <c r="AH40">
        <v>3</v>
      </c>
      <c r="AI40">
        <v>-1</v>
      </c>
      <c r="AJ40" t="s">
        <v>3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ROW(Source!A50)</f>
        <v>50</v>
      </c>
      <c r="B41">
        <v>1473417599</v>
      </c>
      <c r="C41">
        <v>1473083900</v>
      </c>
      <c r="D41">
        <v>1441819193</v>
      </c>
      <c r="E41">
        <v>15514512</v>
      </c>
      <c r="F41">
        <v>1</v>
      </c>
      <c r="G41">
        <v>15514512</v>
      </c>
      <c r="H41">
        <v>1</v>
      </c>
      <c r="I41" t="s">
        <v>457</v>
      </c>
      <c r="J41" t="s">
        <v>3</v>
      </c>
      <c r="K41" t="s">
        <v>458</v>
      </c>
      <c r="L41">
        <v>1191</v>
      </c>
      <c r="N41">
        <v>1013</v>
      </c>
      <c r="O41" t="s">
        <v>459</v>
      </c>
      <c r="P41" t="s">
        <v>459</v>
      </c>
      <c r="Q41">
        <v>1</v>
      </c>
      <c r="X41">
        <v>10.64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1</v>
      </c>
      <c r="AF41" t="s">
        <v>3</v>
      </c>
      <c r="AG41">
        <v>10.64</v>
      </c>
      <c r="AH41">
        <v>2</v>
      </c>
      <c r="AI41">
        <v>1473083901</v>
      </c>
      <c r="AJ41">
        <v>19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ROW(Source!A50)</f>
        <v>50</v>
      </c>
      <c r="B42">
        <v>1473417600</v>
      </c>
      <c r="C42">
        <v>1473083900</v>
      </c>
      <c r="D42">
        <v>1441833890</v>
      </c>
      <c r="E42">
        <v>1</v>
      </c>
      <c r="F42">
        <v>1</v>
      </c>
      <c r="G42">
        <v>15514512</v>
      </c>
      <c r="H42">
        <v>2</v>
      </c>
      <c r="I42" t="s">
        <v>468</v>
      </c>
      <c r="J42" t="s">
        <v>469</v>
      </c>
      <c r="K42" t="s">
        <v>470</v>
      </c>
      <c r="L42">
        <v>1368</v>
      </c>
      <c r="N42">
        <v>1011</v>
      </c>
      <c r="O42" t="s">
        <v>463</v>
      </c>
      <c r="P42" t="s">
        <v>463</v>
      </c>
      <c r="Q42">
        <v>1</v>
      </c>
      <c r="X42">
        <v>1.5</v>
      </c>
      <c r="Y42">
        <v>0</v>
      </c>
      <c r="Z42">
        <v>33.799999999999997</v>
      </c>
      <c r="AA42">
        <v>0.54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1.5</v>
      </c>
      <c r="AH42">
        <v>2</v>
      </c>
      <c r="AI42">
        <v>1473083902</v>
      </c>
      <c r="AJ42">
        <v>20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ROW(Source!A50)</f>
        <v>50</v>
      </c>
      <c r="B43">
        <v>1473417601</v>
      </c>
      <c r="C43">
        <v>1473083900</v>
      </c>
      <c r="D43">
        <v>1441836514</v>
      </c>
      <c r="E43">
        <v>1</v>
      </c>
      <c r="F43">
        <v>1</v>
      </c>
      <c r="G43">
        <v>15514512</v>
      </c>
      <c r="H43">
        <v>3</v>
      </c>
      <c r="I43" t="s">
        <v>103</v>
      </c>
      <c r="J43" t="s">
        <v>106</v>
      </c>
      <c r="K43" t="s">
        <v>104</v>
      </c>
      <c r="L43">
        <v>1339</v>
      </c>
      <c r="N43">
        <v>1007</v>
      </c>
      <c r="O43" t="s">
        <v>105</v>
      </c>
      <c r="P43" t="s">
        <v>105</v>
      </c>
      <c r="Q43">
        <v>1</v>
      </c>
      <c r="X43">
        <v>1</v>
      </c>
      <c r="Y43">
        <v>54.81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1</v>
      </c>
      <c r="AH43">
        <v>2</v>
      </c>
      <c r="AI43">
        <v>1473083903</v>
      </c>
      <c r="AJ43">
        <v>21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ROW(Source!A50)</f>
        <v>50</v>
      </c>
      <c r="B44">
        <v>1473417602</v>
      </c>
      <c r="C44">
        <v>1473083900</v>
      </c>
      <c r="D44">
        <v>1441836517</v>
      </c>
      <c r="E44">
        <v>1</v>
      </c>
      <c r="F44">
        <v>1</v>
      </c>
      <c r="G44">
        <v>15514512</v>
      </c>
      <c r="H44">
        <v>3</v>
      </c>
      <c r="I44" t="s">
        <v>471</v>
      </c>
      <c r="J44" t="s">
        <v>472</v>
      </c>
      <c r="K44" t="s">
        <v>473</v>
      </c>
      <c r="L44">
        <v>1346</v>
      </c>
      <c r="N44">
        <v>1009</v>
      </c>
      <c r="O44" t="s">
        <v>467</v>
      </c>
      <c r="P44" t="s">
        <v>467</v>
      </c>
      <c r="Q44">
        <v>1</v>
      </c>
      <c r="X44">
        <v>0.02</v>
      </c>
      <c r="Y44">
        <v>451.28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0.02</v>
      </c>
      <c r="AH44">
        <v>2</v>
      </c>
      <c r="AI44">
        <v>1473083904</v>
      </c>
      <c r="AJ44">
        <v>22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ROW(Source!A50)</f>
        <v>50</v>
      </c>
      <c r="B45">
        <v>1473417604</v>
      </c>
      <c r="C45">
        <v>1473083900</v>
      </c>
      <c r="D45">
        <v>1441821379</v>
      </c>
      <c r="E45">
        <v>15514512</v>
      </c>
      <c r="F45">
        <v>1</v>
      </c>
      <c r="G45">
        <v>15514512</v>
      </c>
      <c r="H45">
        <v>3</v>
      </c>
      <c r="I45" t="s">
        <v>474</v>
      </c>
      <c r="J45" t="s">
        <v>3</v>
      </c>
      <c r="K45" t="s">
        <v>475</v>
      </c>
      <c r="L45">
        <v>1346</v>
      </c>
      <c r="N45">
        <v>1009</v>
      </c>
      <c r="O45" t="s">
        <v>467</v>
      </c>
      <c r="P45" t="s">
        <v>467</v>
      </c>
      <c r="Q45">
        <v>1</v>
      </c>
      <c r="X45">
        <v>0.05</v>
      </c>
      <c r="Y45">
        <v>89.933959999999999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0.05</v>
      </c>
      <c r="AH45">
        <v>2</v>
      </c>
      <c r="AI45">
        <v>1473083906</v>
      </c>
      <c r="AJ45">
        <v>23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ROW(Source!A50)</f>
        <v>50</v>
      </c>
      <c r="B46">
        <v>1473417603</v>
      </c>
      <c r="C46">
        <v>1473083900</v>
      </c>
      <c r="D46">
        <v>1441834875</v>
      </c>
      <c r="E46">
        <v>1</v>
      </c>
      <c r="F46">
        <v>1</v>
      </c>
      <c r="G46">
        <v>15514512</v>
      </c>
      <c r="H46">
        <v>3</v>
      </c>
      <c r="I46" t="s">
        <v>476</v>
      </c>
      <c r="J46" t="s">
        <v>477</v>
      </c>
      <c r="K46" t="s">
        <v>478</v>
      </c>
      <c r="L46">
        <v>1346</v>
      </c>
      <c r="N46">
        <v>1009</v>
      </c>
      <c r="O46" t="s">
        <v>467</v>
      </c>
      <c r="P46" t="s">
        <v>467</v>
      </c>
      <c r="Q46">
        <v>1</v>
      </c>
      <c r="X46">
        <v>0.02</v>
      </c>
      <c r="Y46">
        <v>94.64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0.02</v>
      </c>
      <c r="AH46">
        <v>2</v>
      </c>
      <c r="AI46">
        <v>1473083905</v>
      </c>
      <c r="AJ46">
        <v>24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ROW(Source!A52)</f>
        <v>52</v>
      </c>
      <c r="B47">
        <v>1473417607</v>
      </c>
      <c r="C47">
        <v>1473083920</v>
      </c>
      <c r="D47">
        <v>1441819193</v>
      </c>
      <c r="E47">
        <v>15514512</v>
      </c>
      <c r="F47">
        <v>1</v>
      </c>
      <c r="G47">
        <v>15514512</v>
      </c>
      <c r="H47">
        <v>1</v>
      </c>
      <c r="I47" t="s">
        <v>457</v>
      </c>
      <c r="J47" t="s">
        <v>3</v>
      </c>
      <c r="K47" t="s">
        <v>458</v>
      </c>
      <c r="L47">
        <v>1191</v>
      </c>
      <c r="N47">
        <v>1013</v>
      </c>
      <c r="O47" t="s">
        <v>459</v>
      </c>
      <c r="P47" t="s">
        <v>459</v>
      </c>
      <c r="Q47">
        <v>1</v>
      </c>
      <c r="X47">
        <v>3.44</v>
      </c>
      <c r="Y47">
        <v>0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1</v>
      </c>
      <c r="AF47" t="s">
        <v>3</v>
      </c>
      <c r="AG47">
        <v>3.44</v>
      </c>
      <c r="AH47">
        <v>2</v>
      </c>
      <c r="AI47">
        <v>1473083921</v>
      </c>
      <c r="AJ47">
        <v>25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ROW(Source!A52)</f>
        <v>52</v>
      </c>
      <c r="B48">
        <v>1473417608</v>
      </c>
      <c r="C48">
        <v>1473083920</v>
      </c>
      <c r="D48">
        <v>1441833845</v>
      </c>
      <c r="E48">
        <v>1</v>
      </c>
      <c r="F48">
        <v>1</v>
      </c>
      <c r="G48">
        <v>15514512</v>
      </c>
      <c r="H48">
        <v>2</v>
      </c>
      <c r="I48" t="s">
        <v>479</v>
      </c>
      <c r="J48" t="s">
        <v>480</v>
      </c>
      <c r="K48" t="s">
        <v>481</v>
      </c>
      <c r="L48">
        <v>1368</v>
      </c>
      <c r="N48">
        <v>1011</v>
      </c>
      <c r="O48" t="s">
        <v>463</v>
      </c>
      <c r="P48" t="s">
        <v>463</v>
      </c>
      <c r="Q48">
        <v>1</v>
      </c>
      <c r="X48">
        <v>1.31</v>
      </c>
      <c r="Y48">
        <v>0</v>
      </c>
      <c r="Z48">
        <v>17.95</v>
      </c>
      <c r="AA48">
        <v>0.05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1.31</v>
      </c>
      <c r="AH48">
        <v>2</v>
      </c>
      <c r="AI48">
        <v>1473083922</v>
      </c>
      <c r="AJ48">
        <v>26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ROW(Source!A52)</f>
        <v>52</v>
      </c>
      <c r="B49">
        <v>1473417609</v>
      </c>
      <c r="C49">
        <v>1473083920</v>
      </c>
      <c r="D49">
        <v>1441836514</v>
      </c>
      <c r="E49">
        <v>1</v>
      </c>
      <c r="F49">
        <v>1</v>
      </c>
      <c r="G49">
        <v>15514512</v>
      </c>
      <c r="H49">
        <v>3</v>
      </c>
      <c r="I49" t="s">
        <v>103</v>
      </c>
      <c r="J49" t="s">
        <v>106</v>
      </c>
      <c r="K49" t="s">
        <v>104</v>
      </c>
      <c r="L49">
        <v>1339</v>
      </c>
      <c r="N49">
        <v>1007</v>
      </c>
      <c r="O49" t="s">
        <v>105</v>
      </c>
      <c r="P49" t="s">
        <v>105</v>
      </c>
      <c r="Q49">
        <v>1</v>
      </c>
      <c r="X49">
        <v>3.7</v>
      </c>
      <c r="Y49">
        <v>54.81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3.7</v>
      </c>
      <c r="AH49">
        <v>2</v>
      </c>
      <c r="AI49">
        <v>1473083923</v>
      </c>
      <c r="AJ49">
        <v>27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ROW(Source!A53)</f>
        <v>53</v>
      </c>
      <c r="B50">
        <v>1473417613</v>
      </c>
      <c r="C50">
        <v>1473083927</v>
      </c>
      <c r="D50">
        <v>1441819193</v>
      </c>
      <c r="E50">
        <v>15514512</v>
      </c>
      <c r="F50">
        <v>1</v>
      </c>
      <c r="G50">
        <v>15514512</v>
      </c>
      <c r="H50">
        <v>1</v>
      </c>
      <c r="I50" t="s">
        <v>457</v>
      </c>
      <c r="J50" t="s">
        <v>3</v>
      </c>
      <c r="K50" t="s">
        <v>458</v>
      </c>
      <c r="L50">
        <v>1191</v>
      </c>
      <c r="N50">
        <v>1013</v>
      </c>
      <c r="O50" t="s">
        <v>459</v>
      </c>
      <c r="P50" t="s">
        <v>459</v>
      </c>
      <c r="Q50">
        <v>1</v>
      </c>
      <c r="X50">
        <v>10.64</v>
      </c>
      <c r="Y50">
        <v>0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1</v>
      </c>
      <c r="AF50" t="s">
        <v>3</v>
      </c>
      <c r="AG50">
        <v>10.64</v>
      </c>
      <c r="AH50">
        <v>2</v>
      </c>
      <c r="AI50">
        <v>1473083928</v>
      </c>
      <c r="AJ50">
        <v>28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ROW(Source!A53)</f>
        <v>53</v>
      </c>
      <c r="B51">
        <v>1473417614</v>
      </c>
      <c r="C51">
        <v>1473083927</v>
      </c>
      <c r="D51">
        <v>1441833890</v>
      </c>
      <c r="E51">
        <v>1</v>
      </c>
      <c r="F51">
        <v>1</v>
      </c>
      <c r="G51">
        <v>15514512</v>
      </c>
      <c r="H51">
        <v>2</v>
      </c>
      <c r="I51" t="s">
        <v>468</v>
      </c>
      <c r="J51" t="s">
        <v>469</v>
      </c>
      <c r="K51" t="s">
        <v>470</v>
      </c>
      <c r="L51">
        <v>1368</v>
      </c>
      <c r="N51">
        <v>1011</v>
      </c>
      <c r="O51" t="s">
        <v>463</v>
      </c>
      <c r="P51" t="s">
        <v>463</v>
      </c>
      <c r="Q51">
        <v>1</v>
      </c>
      <c r="X51">
        <v>1.5</v>
      </c>
      <c r="Y51">
        <v>0</v>
      </c>
      <c r="Z51">
        <v>33.799999999999997</v>
      </c>
      <c r="AA51">
        <v>0.54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1.5</v>
      </c>
      <c r="AH51">
        <v>2</v>
      </c>
      <c r="AI51">
        <v>1473083929</v>
      </c>
      <c r="AJ51">
        <v>29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ROW(Source!A53)</f>
        <v>53</v>
      </c>
      <c r="B52">
        <v>1473417615</v>
      </c>
      <c r="C52">
        <v>1473083927</v>
      </c>
      <c r="D52">
        <v>1441836514</v>
      </c>
      <c r="E52">
        <v>1</v>
      </c>
      <c r="F52">
        <v>1</v>
      </c>
      <c r="G52">
        <v>15514512</v>
      </c>
      <c r="H52">
        <v>3</v>
      </c>
      <c r="I52" t="s">
        <v>103</v>
      </c>
      <c r="J52" t="s">
        <v>106</v>
      </c>
      <c r="K52" t="s">
        <v>104</v>
      </c>
      <c r="L52">
        <v>1339</v>
      </c>
      <c r="N52">
        <v>1007</v>
      </c>
      <c r="O52" t="s">
        <v>105</v>
      </c>
      <c r="P52" t="s">
        <v>105</v>
      </c>
      <c r="Q52">
        <v>1</v>
      </c>
      <c r="X52">
        <v>3.8</v>
      </c>
      <c r="Y52">
        <v>54.81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3.8</v>
      </c>
      <c r="AH52">
        <v>2</v>
      </c>
      <c r="AI52">
        <v>1473083930</v>
      </c>
      <c r="AJ52">
        <v>30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ROW(Source!A53)</f>
        <v>53</v>
      </c>
      <c r="B53">
        <v>1473417616</v>
      </c>
      <c r="C53">
        <v>1473083927</v>
      </c>
      <c r="D53">
        <v>1441836517</v>
      </c>
      <c r="E53">
        <v>1</v>
      </c>
      <c r="F53">
        <v>1</v>
      </c>
      <c r="G53">
        <v>15514512</v>
      </c>
      <c r="H53">
        <v>3</v>
      </c>
      <c r="I53" t="s">
        <v>471</v>
      </c>
      <c r="J53" t="s">
        <v>472</v>
      </c>
      <c r="K53" t="s">
        <v>473</v>
      </c>
      <c r="L53">
        <v>1346</v>
      </c>
      <c r="N53">
        <v>1009</v>
      </c>
      <c r="O53" t="s">
        <v>467</v>
      </c>
      <c r="P53" t="s">
        <v>467</v>
      </c>
      <c r="Q53">
        <v>1</v>
      </c>
      <c r="X53">
        <v>0.02</v>
      </c>
      <c r="Y53">
        <v>451.28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3</v>
      </c>
      <c r="AG53">
        <v>0.02</v>
      </c>
      <c r="AH53">
        <v>2</v>
      </c>
      <c r="AI53">
        <v>1473083931</v>
      </c>
      <c r="AJ53">
        <v>31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ROW(Source!A53)</f>
        <v>53</v>
      </c>
      <c r="B54">
        <v>1473417618</v>
      </c>
      <c r="C54">
        <v>1473083927</v>
      </c>
      <c r="D54">
        <v>1441821379</v>
      </c>
      <c r="E54">
        <v>15514512</v>
      </c>
      <c r="F54">
        <v>1</v>
      </c>
      <c r="G54">
        <v>15514512</v>
      </c>
      <c r="H54">
        <v>3</v>
      </c>
      <c r="I54" t="s">
        <v>474</v>
      </c>
      <c r="J54" t="s">
        <v>3</v>
      </c>
      <c r="K54" t="s">
        <v>475</v>
      </c>
      <c r="L54">
        <v>1346</v>
      </c>
      <c r="N54">
        <v>1009</v>
      </c>
      <c r="O54" t="s">
        <v>467</v>
      </c>
      <c r="P54" t="s">
        <v>467</v>
      </c>
      <c r="Q54">
        <v>1</v>
      </c>
      <c r="X54">
        <v>0.05</v>
      </c>
      <c r="Y54">
        <v>89.933959999999999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0.05</v>
      </c>
      <c r="AH54">
        <v>2</v>
      </c>
      <c r="AI54">
        <v>1473083933</v>
      </c>
      <c r="AJ54">
        <v>32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ROW(Source!A53)</f>
        <v>53</v>
      </c>
      <c r="B55">
        <v>1473417617</v>
      </c>
      <c r="C55">
        <v>1473083927</v>
      </c>
      <c r="D55">
        <v>1441834875</v>
      </c>
      <c r="E55">
        <v>1</v>
      </c>
      <c r="F55">
        <v>1</v>
      </c>
      <c r="G55">
        <v>15514512</v>
      </c>
      <c r="H55">
        <v>3</v>
      </c>
      <c r="I55" t="s">
        <v>476</v>
      </c>
      <c r="J55" t="s">
        <v>477</v>
      </c>
      <c r="K55" t="s">
        <v>478</v>
      </c>
      <c r="L55">
        <v>1346</v>
      </c>
      <c r="N55">
        <v>1009</v>
      </c>
      <c r="O55" t="s">
        <v>467</v>
      </c>
      <c r="P55" t="s">
        <v>467</v>
      </c>
      <c r="Q55">
        <v>1</v>
      </c>
      <c r="X55">
        <v>0.02</v>
      </c>
      <c r="Y55">
        <v>94.64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0.02</v>
      </c>
      <c r="AH55">
        <v>2</v>
      </c>
      <c r="AI55">
        <v>1473083932</v>
      </c>
      <c r="AJ55">
        <v>33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ROW(Source!A56)</f>
        <v>56</v>
      </c>
      <c r="B56">
        <v>1473417677</v>
      </c>
      <c r="C56">
        <v>1473083942</v>
      </c>
      <c r="D56">
        <v>1441819193</v>
      </c>
      <c r="E56">
        <v>15514512</v>
      </c>
      <c r="F56">
        <v>1</v>
      </c>
      <c r="G56">
        <v>15514512</v>
      </c>
      <c r="H56">
        <v>1</v>
      </c>
      <c r="I56" t="s">
        <v>457</v>
      </c>
      <c r="J56" t="s">
        <v>3</v>
      </c>
      <c r="K56" t="s">
        <v>458</v>
      </c>
      <c r="L56">
        <v>1191</v>
      </c>
      <c r="N56">
        <v>1013</v>
      </c>
      <c r="O56" t="s">
        <v>459</v>
      </c>
      <c r="P56" t="s">
        <v>459</v>
      </c>
      <c r="Q56">
        <v>1</v>
      </c>
      <c r="X56">
        <v>1.02</v>
      </c>
      <c r="Y56">
        <v>0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1</v>
      </c>
      <c r="AF56" t="s">
        <v>3</v>
      </c>
      <c r="AG56">
        <v>1.02</v>
      </c>
      <c r="AH56">
        <v>3</v>
      </c>
      <c r="AI56">
        <v>-1</v>
      </c>
      <c r="AJ56" t="s">
        <v>3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ROW(Source!A56)</f>
        <v>56</v>
      </c>
      <c r="B57">
        <v>1473417678</v>
      </c>
      <c r="C57">
        <v>1473083942</v>
      </c>
      <c r="D57">
        <v>1441833954</v>
      </c>
      <c r="E57">
        <v>1</v>
      </c>
      <c r="F57">
        <v>1</v>
      </c>
      <c r="G57">
        <v>15514512</v>
      </c>
      <c r="H57">
        <v>2</v>
      </c>
      <c r="I57" t="s">
        <v>519</v>
      </c>
      <c r="J57" t="s">
        <v>520</v>
      </c>
      <c r="K57" t="s">
        <v>521</v>
      </c>
      <c r="L57">
        <v>1368</v>
      </c>
      <c r="N57">
        <v>1011</v>
      </c>
      <c r="O57" t="s">
        <v>463</v>
      </c>
      <c r="P57" t="s">
        <v>463</v>
      </c>
      <c r="Q57">
        <v>1</v>
      </c>
      <c r="X57">
        <v>0.06</v>
      </c>
      <c r="Y57">
        <v>0</v>
      </c>
      <c r="Z57">
        <v>59.51</v>
      </c>
      <c r="AA57">
        <v>0.82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0.06</v>
      </c>
      <c r="AH57">
        <v>3</v>
      </c>
      <c r="AI57">
        <v>-1</v>
      </c>
      <c r="AJ57" t="s">
        <v>3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ROW(Source!A56)</f>
        <v>56</v>
      </c>
      <c r="B58">
        <v>1473417679</v>
      </c>
      <c r="C58">
        <v>1473083942</v>
      </c>
      <c r="D58">
        <v>1441836235</v>
      </c>
      <c r="E58">
        <v>1</v>
      </c>
      <c r="F58">
        <v>1</v>
      </c>
      <c r="G58">
        <v>15514512</v>
      </c>
      <c r="H58">
        <v>3</v>
      </c>
      <c r="I58" t="s">
        <v>464</v>
      </c>
      <c r="J58" t="s">
        <v>465</v>
      </c>
      <c r="K58" t="s">
        <v>466</v>
      </c>
      <c r="L58">
        <v>1346</v>
      </c>
      <c r="N58">
        <v>1009</v>
      </c>
      <c r="O58" t="s">
        <v>467</v>
      </c>
      <c r="P58" t="s">
        <v>467</v>
      </c>
      <c r="Q58">
        <v>1</v>
      </c>
      <c r="X58">
        <v>0.02</v>
      </c>
      <c r="Y58">
        <v>31.49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0.02</v>
      </c>
      <c r="AH58">
        <v>3</v>
      </c>
      <c r="AI58">
        <v>-1</v>
      </c>
      <c r="AJ58" t="s">
        <v>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ROW(Source!A57)</f>
        <v>57</v>
      </c>
      <c r="B59">
        <v>1473417680</v>
      </c>
      <c r="C59">
        <v>1473083946</v>
      </c>
      <c r="D59">
        <v>1441819193</v>
      </c>
      <c r="E59">
        <v>15514512</v>
      </c>
      <c r="F59">
        <v>1</v>
      </c>
      <c r="G59">
        <v>15514512</v>
      </c>
      <c r="H59">
        <v>1</v>
      </c>
      <c r="I59" t="s">
        <v>457</v>
      </c>
      <c r="J59" t="s">
        <v>3</v>
      </c>
      <c r="K59" t="s">
        <v>458</v>
      </c>
      <c r="L59">
        <v>1191</v>
      </c>
      <c r="N59">
        <v>1013</v>
      </c>
      <c r="O59" t="s">
        <v>459</v>
      </c>
      <c r="P59" t="s">
        <v>459</v>
      </c>
      <c r="Q59">
        <v>1</v>
      </c>
      <c r="X59">
        <v>0.14000000000000001</v>
      </c>
      <c r="Y59">
        <v>0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1</v>
      </c>
      <c r="AF59" t="s">
        <v>3</v>
      </c>
      <c r="AG59">
        <v>0.14000000000000001</v>
      </c>
      <c r="AH59">
        <v>3</v>
      </c>
      <c r="AI59">
        <v>-1</v>
      </c>
      <c r="AJ59" t="s">
        <v>3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ROW(Source!A57)</f>
        <v>57</v>
      </c>
      <c r="B60">
        <v>1473417681</v>
      </c>
      <c r="C60">
        <v>1473083946</v>
      </c>
      <c r="D60">
        <v>1441834213</v>
      </c>
      <c r="E60">
        <v>1</v>
      </c>
      <c r="F60">
        <v>1</v>
      </c>
      <c r="G60">
        <v>15514512</v>
      </c>
      <c r="H60">
        <v>2</v>
      </c>
      <c r="I60" t="s">
        <v>566</v>
      </c>
      <c r="J60" t="s">
        <v>567</v>
      </c>
      <c r="K60" t="s">
        <v>568</v>
      </c>
      <c r="L60">
        <v>1368</v>
      </c>
      <c r="N60">
        <v>1011</v>
      </c>
      <c r="O60" t="s">
        <v>463</v>
      </c>
      <c r="P60" t="s">
        <v>463</v>
      </c>
      <c r="Q60">
        <v>1</v>
      </c>
      <c r="X60">
        <v>0.03</v>
      </c>
      <c r="Y60">
        <v>0</v>
      </c>
      <c r="Z60">
        <v>7.68</v>
      </c>
      <c r="AA60">
        <v>0.05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0.03</v>
      </c>
      <c r="AH60">
        <v>3</v>
      </c>
      <c r="AI60">
        <v>-1</v>
      </c>
      <c r="AJ60" t="s">
        <v>3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ROW(Source!A57)</f>
        <v>57</v>
      </c>
      <c r="B61">
        <v>1473417682</v>
      </c>
      <c r="C61">
        <v>1473083946</v>
      </c>
      <c r="D61">
        <v>1441836235</v>
      </c>
      <c r="E61">
        <v>1</v>
      </c>
      <c r="F61">
        <v>1</v>
      </c>
      <c r="G61">
        <v>15514512</v>
      </c>
      <c r="H61">
        <v>3</v>
      </c>
      <c r="I61" t="s">
        <v>464</v>
      </c>
      <c r="J61" t="s">
        <v>465</v>
      </c>
      <c r="K61" t="s">
        <v>466</v>
      </c>
      <c r="L61">
        <v>1346</v>
      </c>
      <c r="N61">
        <v>1009</v>
      </c>
      <c r="O61" t="s">
        <v>467</v>
      </c>
      <c r="P61" t="s">
        <v>467</v>
      </c>
      <c r="Q61">
        <v>1</v>
      </c>
      <c r="X61">
        <v>7.0000000000000007E-2</v>
      </c>
      <c r="Y61">
        <v>31.49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7.0000000000000007E-2</v>
      </c>
      <c r="AH61">
        <v>3</v>
      </c>
      <c r="AI61">
        <v>-1</v>
      </c>
      <c r="AJ61" t="s">
        <v>3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ROW(Source!A58)</f>
        <v>58</v>
      </c>
      <c r="B62">
        <v>1473417683</v>
      </c>
      <c r="C62">
        <v>1473083950</v>
      </c>
      <c r="D62">
        <v>1441819193</v>
      </c>
      <c r="E62">
        <v>15514512</v>
      </c>
      <c r="F62">
        <v>1</v>
      </c>
      <c r="G62">
        <v>15514512</v>
      </c>
      <c r="H62">
        <v>1</v>
      </c>
      <c r="I62" t="s">
        <v>457</v>
      </c>
      <c r="J62" t="s">
        <v>3</v>
      </c>
      <c r="K62" t="s">
        <v>458</v>
      </c>
      <c r="L62">
        <v>1191</v>
      </c>
      <c r="N62">
        <v>1013</v>
      </c>
      <c r="O62" t="s">
        <v>459</v>
      </c>
      <c r="P62" t="s">
        <v>459</v>
      </c>
      <c r="Q62">
        <v>1</v>
      </c>
      <c r="X62">
        <v>0.41</v>
      </c>
      <c r="Y62">
        <v>0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1</v>
      </c>
      <c r="AF62" t="s">
        <v>125</v>
      </c>
      <c r="AG62">
        <v>1.23</v>
      </c>
      <c r="AH62">
        <v>3</v>
      </c>
      <c r="AI62">
        <v>-1</v>
      </c>
      <c r="AJ62" t="s">
        <v>3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ROW(Source!A59)</f>
        <v>59</v>
      </c>
      <c r="B63">
        <v>1473417684</v>
      </c>
      <c r="C63">
        <v>1473083955</v>
      </c>
      <c r="D63">
        <v>1441819193</v>
      </c>
      <c r="E63">
        <v>15514512</v>
      </c>
      <c r="F63">
        <v>1</v>
      </c>
      <c r="G63">
        <v>15514512</v>
      </c>
      <c r="H63">
        <v>1</v>
      </c>
      <c r="I63" t="s">
        <v>457</v>
      </c>
      <c r="J63" t="s">
        <v>3</v>
      </c>
      <c r="K63" t="s">
        <v>458</v>
      </c>
      <c r="L63">
        <v>1191</v>
      </c>
      <c r="N63">
        <v>1013</v>
      </c>
      <c r="O63" t="s">
        <v>459</v>
      </c>
      <c r="P63" t="s">
        <v>459</v>
      </c>
      <c r="Q63">
        <v>1</v>
      </c>
      <c r="X63">
        <v>1.59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1</v>
      </c>
      <c r="AF63" t="s">
        <v>3</v>
      </c>
      <c r="AG63">
        <v>1.59</v>
      </c>
      <c r="AH63">
        <v>3</v>
      </c>
      <c r="AI63">
        <v>-1</v>
      </c>
      <c r="AJ63" t="s">
        <v>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ROW(Source!A59)</f>
        <v>59</v>
      </c>
      <c r="B64">
        <v>1473417685</v>
      </c>
      <c r="C64">
        <v>1473083955</v>
      </c>
      <c r="D64">
        <v>1441836235</v>
      </c>
      <c r="E64">
        <v>1</v>
      </c>
      <c r="F64">
        <v>1</v>
      </c>
      <c r="G64">
        <v>15514512</v>
      </c>
      <c r="H64">
        <v>3</v>
      </c>
      <c r="I64" t="s">
        <v>464</v>
      </c>
      <c r="J64" t="s">
        <v>465</v>
      </c>
      <c r="K64" t="s">
        <v>466</v>
      </c>
      <c r="L64">
        <v>1346</v>
      </c>
      <c r="N64">
        <v>1009</v>
      </c>
      <c r="O64" t="s">
        <v>467</v>
      </c>
      <c r="P64" t="s">
        <v>467</v>
      </c>
      <c r="Q64">
        <v>1</v>
      </c>
      <c r="X64">
        <v>0.01</v>
      </c>
      <c r="Y64">
        <v>31.49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0.01</v>
      </c>
      <c r="AH64">
        <v>3</v>
      </c>
      <c r="AI64">
        <v>-1</v>
      </c>
      <c r="AJ64" t="s">
        <v>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ROW(Source!A60)</f>
        <v>60</v>
      </c>
      <c r="B65">
        <v>1473417686</v>
      </c>
      <c r="C65">
        <v>1473083964</v>
      </c>
      <c r="D65">
        <v>1441819193</v>
      </c>
      <c r="E65">
        <v>15514512</v>
      </c>
      <c r="F65">
        <v>1</v>
      </c>
      <c r="G65">
        <v>15514512</v>
      </c>
      <c r="H65">
        <v>1</v>
      </c>
      <c r="I65" t="s">
        <v>457</v>
      </c>
      <c r="J65" t="s">
        <v>3</v>
      </c>
      <c r="K65" t="s">
        <v>458</v>
      </c>
      <c r="L65">
        <v>1191</v>
      </c>
      <c r="N65">
        <v>1013</v>
      </c>
      <c r="O65" t="s">
        <v>459</v>
      </c>
      <c r="P65" t="s">
        <v>459</v>
      </c>
      <c r="Q65">
        <v>1</v>
      </c>
      <c r="X65">
        <v>0.37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1</v>
      </c>
      <c r="AF65" t="s">
        <v>3</v>
      </c>
      <c r="AG65">
        <v>0.37</v>
      </c>
      <c r="AH65">
        <v>2</v>
      </c>
      <c r="AI65">
        <v>1473083965</v>
      </c>
      <c r="AJ65">
        <v>34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ROW(Source!A60)</f>
        <v>60</v>
      </c>
      <c r="B66">
        <v>1473417687</v>
      </c>
      <c r="C66">
        <v>1473083964</v>
      </c>
      <c r="D66">
        <v>1441834258</v>
      </c>
      <c r="E66">
        <v>1</v>
      </c>
      <c r="F66">
        <v>1</v>
      </c>
      <c r="G66">
        <v>15514512</v>
      </c>
      <c r="H66">
        <v>2</v>
      </c>
      <c r="I66" t="s">
        <v>460</v>
      </c>
      <c r="J66" t="s">
        <v>461</v>
      </c>
      <c r="K66" t="s">
        <v>462</v>
      </c>
      <c r="L66">
        <v>1368</v>
      </c>
      <c r="N66">
        <v>1011</v>
      </c>
      <c r="O66" t="s">
        <v>463</v>
      </c>
      <c r="P66" t="s">
        <v>463</v>
      </c>
      <c r="Q66">
        <v>1</v>
      </c>
      <c r="X66">
        <v>0.06</v>
      </c>
      <c r="Y66">
        <v>0</v>
      </c>
      <c r="Z66">
        <v>1303.01</v>
      </c>
      <c r="AA66">
        <v>826.2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0.06</v>
      </c>
      <c r="AH66">
        <v>2</v>
      </c>
      <c r="AI66">
        <v>1473083966</v>
      </c>
      <c r="AJ66">
        <v>35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ROW(Source!A61)</f>
        <v>61</v>
      </c>
      <c r="B67">
        <v>1473417688</v>
      </c>
      <c r="C67">
        <v>1473083969</v>
      </c>
      <c r="D67">
        <v>1441819193</v>
      </c>
      <c r="E67">
        <v>15514512</v>
      </c>
      <c r="F67">
        <v>1</v>
      </c>
      <c r="G67">
        <v>15514512</v>
      </c>
      <c r="H67">
        <v>1</v>
      </c>
      <c r="I67" t="s">
        <v>457</v>
      </c>
      <c r="J67" t="s">
        <v>3</v>
      </c>
      <c r="K67" t="s">
        <v>458</v>
      </c>
      <c r="L67">
        <v>1191</v>
      </c>
      <c r="N67">
        <v>1013</v>
      </c>
      <c r="O67" t="s">
        <v>459</v>
      </c>
      <c r="P67" t="s">
        <v>459</v>
      </c>
      <c r="Q67">
        <v>1</v>
      </c>
      <c r="X67">
        <v>0.37</v>
      </c>
      <c r="Y67">
        <v>0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1</v>
      </c>
      <c r="AF67" t="s">
        <v>3</v>
      </c>
      <c r="AG67">
        <v>0.37</v>
      </c>
      <c r="AH67">
        <v>2</v>
      </c>
      <c r="AI67">
        <v>1473083970</v>
      </c>
      <c r="AJ67">
        <v>36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ROW(Source!A61)</f>
        <v>61</v>
      </c>
      <c r="B68">
        <v>1473417689</v>
      </c>
      <c r="C68">
        <v>1473083969</v>
      </c>
      <c r="D68">
        <v>1441834258</v>
      </c>
      <c r="E68">
        <v>1</v>
      </c>
      <c r="F68">
        <v>1</v>
      </c>
      <c r="G68">
        <v>15514512</v>
      </c>
      <c r="H68">
        <v>2</v>
      </c>
      <c r="I68" t="s">
        <v>460</v>
      </c>
      <c r="J68" t="s">
        <v>461</v>
      </c>
      <c r="K68" t="s">
        <v>462</v>
      </c>
      <c r="L68">
        <v>1368</v>
      </c>
      <c r="N68">
        <v>1011</v>
      </c>
      <c r="O68" t="s">
        <v>463</v>
      </c>
      <c r="P68" t="s">
        <v>463</v>
      </c>
      <c r="Q68">
        <v>1</v>
      </c>
      <c r="X68">
        <v>0.06</v>
      </c>
      <c r="Y68">
        <v>0</v>
      </c>
      <c r="Z68">
        <v>1303.01</v>
      </c>
      <c r="AA68">
        <v>826.2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0.06</v>
      </c>
      <c r="AH68">
        <v>2</v>
      </c>
      <c r="AI68">
        <v>1473083971</v>
      </c>
      <c r="AJ68">
        <v>37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ROW(Source!A62)</f>
        <v>62</v>
      </c>
      <c r="B69">
        <v>1473417690</v>
      </c>
      <c r="C69">
        <v>1473083974</v>
      </c>
      <c r="D69">
        <v>1441819193</v>
      </c>
      <c r="E69">
        <v>15514512</v>
      </c>
      <c r="F69">
        <v>1</v>
      </c>
      <c r="G69">
        <v>15514512</v>
      </c>
      <c r="H69">
        <v>1</v>
      </c>
      <c r="I69" t="s">
        <v>457</v>
      </c>
      <c r="J69" t="s">
        <v>3</v>
      </c>
      <c r="K69" t="s">
        <v>458</v>
      </c>
      <c r="L69">
        <v>1191</v>
      </c>
      <c r="N69">
        <v>1013</v>
      </c>
      <c r="O69" t="s">
        <v>459</v>
      </c>
      <c r="P69" t="s">
        <v>459</v>
      </c>
      <c r="Q69">
        <v>1</v>
      </c>
      <c r="X69">
        <v>1.52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1</v>
      </c>
      <c r="AF69" t="s">
        <v>3</v>
      </c>
      <c r="AG69">
        <v>1.52</v>
      </c>
      <c r="AH69">
        <v>2</v>
      </c>
      <c r="AI69">
        <v>1473083975</v>
      </c>
      <c r="AJ69">
        <v>38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ROW(Source!A62)</f>
        <v>62</v>
      </c>
      <c r="B70">
        <v>1473417691</v>
      </c>
      <c r="C70">
        <v>1473083974</v>
      </c>
      <c r="D70">
        <v>1441836235</v>
      </c>
      <c r="E70">
        <v>1</v>
      </c>
      <c r="F70">
        <v>1</v>
      </c>
      <c r="G70">
        <v>15514512</v>
      </c>
      <c r="H70">
        <v>3</v>
      </c>
      <c r="I70" t="s">
        <v>464</v>
      </c>
      <c r="J70" t="s">
        <v>465</v>
      </c>
      <c r="K70" t="s">
        <v>466</v>
      </c>
      <c r="L70">
        <v>1346</v>
      </c>
      <c r="N70">
        <v>1009</v>
      </c>
      <c r="O70" t="s">
        <v>467</v>
      </c>
      <c r="P70" t="s">
        <v>467</v>
      </c>
      <c r="Q70">
        <v>1</v>
      </c>
      <c r="X70">
        <v>0.02</v>
      </c>
      <c r="Y70">
        <v>31.49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0.02</v>
      </c>
      <c r="AH70">
        <v>2</v>
      </c>
      <c r="AI70">
        <v>1473083976</v>
      </c>
      <c r="AJ70">
        <v>39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ROW(Source!A63)</f>
        <v>63</v>
      </c>
      <c r="B71">
        <v>1473417696</v>
      </c>
      <c r="C71">
        <v>1473083979</v>
      </c>
      <c r="D71">
        <v>1441819193</v>
      </c>
      <c r="E71">
        <v>15514512</v>
      </c>
      <c r="F71">
        <v>1</v>
      </c>
      <c r="G71">
        <v>15514512</v>
      </c>
      <c r="H71">
        <v>1</v>
      </c>
      <c r="I71" t="s">
        <v>457</v>
      </c>
      <c r="J71" t="s">
        <v>3</v>
      </c>
      <c r="K71" t="s">
        <v>458</v>
      </c>
      <c r="L71">
        <v>1191</v>
      </c>
      <c r="N71">
        <v>1013</v>
      </c>
      <c r="O71" t="s">
        <v>459</v>
      </c>
      <c r="P71" t="s">
        <v>459</v>
      </c>
      <c r="Q71">
        <v>1</v>
      </c>
      <c r="X71">
        <v>0.45</v>
      </c>
      <c r="Y71">
        <v>0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1</v>
      </c>
      <c r="AF71" t="s">
        <v>3</v>
      </c>
      <c r="AG71">
        <v>0.45</v>
      </c>
      <c r="AH71">
        <v>2</v>
      </c>
      <c r="AI71">
        <v>1473083980</v>
      </c>
      <c r="AJ71">
        <v>40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ROW(Source!A65)</f>
        <v>65</v>
      </c>
      <c r="B72">
        <v>1473417697</v>
      </c>
      <c r="C72">
        <v>1473083983</v>
      </c>
      <c r="D72">
        <v>1441819193</v>
      </c>
      <c r="E72">
        <v>15514512</v>
      </c>
      <c r="F72">
        <v>1</v>
      </c>
      <c r="G72">
        <v>15514512</v>
      </c>
      <c r="H72">
        <v>1</v>
      </c>
      <c r="I72" t="s">
        <v>457</v>
      </c>
      <c r="J72" t="s">
        <v>3</v>
      </c>
      <c r="K72" t="s">
        <v>458</v>
      </c>
      <c r="L72">
        <v>1191</v>
      </c>
      <c r="N72">
        <v>1013</v>
      </c>
      <c r="O72" t="s">
        <v>459</v>
      </c>
      <c r="P72" t="s">
        <v>459</v>
      </c>
      <c r="Q72">
        <v>1</v>
      </c>
      <c r="X72">
        <v>1.02</v>
      </c>
      <c r="Y72">
        <v>0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1</v>
      </c>
      <c r="AF72" t="s">
        <v>3</v>
      </c>
      <c r="AG72">
        <v>1.02</v>
      </c>
      <c r="AH72">
        <v>3</v>
      </c>
      <c r="AI72">
        <v>-1</v>
      </c>
      <c r="AJ72" t="s">
        <v>3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ROW(Source!A65)</f>
        <v>65</v>
      </c>
      <c r="B73">
        <v>1473417698</v>
      </c>
      <c r="C73">
        <v>1473083983</v>
      </c>
      <c r="D73">
        <v>1441833954</v>
      </c>
      <c r="E73">
        <v>1</v>
      </c>
      <c r="F73">
        <v>1</v>
      </c>
      <c r="G73">
        <v>15514512</v>
      </c>
      <c r="H73">
        <v>2</v>
      </c>
      <c r="I73" t="s">
        <v>519</v>
      </c>
      <c r="J73" t="s">
        <v>520</v>
      </c>
      <c r="K73" t="s">
        <v>521</v>
      </c>
      <c r="L73">
        <v>1368</v>
      </c>
      <c r="N73">
        <v>1011</v>
      </c>
      <c r="O73" t="s">
        <v>463</v>
      </c>
      <c r="P73" t="s">
        <v>463</v>
      </c>
      <c r="Q73">
        <v>1</v>
      </c>
      <c r="X73">
        <v>0.06</v>
      </c>
      <c r="Y73">
        <v>0</v>
      </c>
      <c r="Z73">
        <v>59.51</v>
      </c>
      <c r="AA73">
        <v>0.82</v>
      </c>
      <c r="AB73">
        <v>0</v>
      </c>
      <c r="AC73">
        <v>0</v>
      </c>
      <c r="AD73">
        <v>1</v>
      </c>
      <c r="AE73">
        <v>0</v>
      </c>
      <c r="AF73" t="s">
        <v>3</v>
      </c>
      <c r="AG73">
        <v>0.06</v>
      </c>
      <c r="AH73">
        <v>3</v>
      </c>
      <c r="AI73">
        <v>-1</v>
      </c>
      <c r="AJ73" t="s">
        <v>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ROW(Source!A65)</f>
        <v>65</v>
      </c>
      <c r="B74">
        <v>1473417699</v>
      </c>
      <c r="C74">
        <v>1473083983</v>
      </c>
      <c r="D74">
        <v>1441836235</v>
      </c>
      <c r="E74">
        <v>1</v>
      </c>
      <c r="F74">
        <v>1</v>
      </c>
      <c r="G74">
        <v>15514512</v>
      </c>
      <c r="H74">
        <v>3</v>
      </c>
      <c r="I74" t="s">
        <v>464</v>
      </c>
      <c r="J74" t="s">
        <v>465</v>
      </c>
      <c r="K74" t="s">
        <v>466</v>
      </c>
      <c r="L74">
        <v>1346</v>
      </c>
      <c r="N74">
        <v>1009</v>
      </c>
      <c r="O74" t="s">
        <v>467</v>
      </c>
      <c r="P74" t="s">
        <v>467</v>
      </c>
      <c r="Q74">
        <v>1</v>
      </c>
      <c r="X74">
        <v>0.02</v>
      </c>
      <c r="Y74">
        <v>31.49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0.02</v>
      </c>
      <c r="AH74">
        <v>3</v>
      </c>
      <c r="AI74">
        <v>-1</v>
      </c>
      <c r="AJ74" t="s">
        <v>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ROW(Source!A66)</f>
        <v>66</v>
      </c>
      <c r="B75">
        <v>1473417700</v>
      </c>
      <c r="C75">
        <v>1473083987</v>
      </c>
      <c r="D75">
        <v>1441819193</v>
      </c>
      <c r="E75">
        <v>15514512</v>
      </c>
      <c r="F75">
        <v>1</v>
      </c>
      <c r="G75">
        <v>15514512</v>
      </c>
      <c r="H75">
        <v>1</v>
      </c>
      <c r="I75" t="s">
        <v>457</v>
      </c>
      <c r="J75" t="s">
        <v>3</v>
      </c>
      <c r="K75" t="s">
        <v>458</v>
      </c>
      <c r="L75">
        <v>1191</v>
      </c>
      <c r="N75">
        <v>1013</v>
      </c>
      <c r="O75" t="s">
        <v>459</v>
      </c>
      <c r="P75" t="s">
        <v>459</v>
      </c>
      <c r="Q75">
        <v>1</v>
      </c>
      <c r="X75">
        <v>0.14000000000000001</v>
      </c>
      <c r="Y75">
        <v>0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1</v>
      </c>
      <c r="AF75" t="s">
        <v>3</v>
      </c>
      <c r="AG75">
        <v>0.14000000000000001</v>
      </c>
      <c r="AH75">
        <v>3</v>
      </c>
      <c r="AI75">
        <v>-1</v>
      </c>
      <c r="AJ75" t="s">
        <v>3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ROW(Source!A66)</f>
        <v>66</v>
      </c>
      <c r="B76">
        <v>1473417701</v>
      </c>
      <c r="C76">
        <v>1473083987</v>
      </c>
      <c r="D76">
        <v>1441834213</v>
      </c>
      <c r="E76">
        <v>1</v>
      </c>
      <c r="F76">
        <v>1</v>
      </c>
      <c r="G76">
        <v>15514512</v>
      </c>
      <c r="H76">
        <v>2</v>
      </c>
      <c r="I76" t="s">
        <v>566</v>
      </c>
      <c r="J76" t="s">
        <v>567</v>
      </c>
      <c r="K76" t="s">
        <v>568</v>
      </c>
      <c r="L76">
        <v>1368</v>
      </c>
      <c r="N76">
        <v>1011</v>
      </c>
      <c r="O76" t="s">
        <v>463</v>
      </c>
      <c r="P76" t="s">
        <v>463</v>
      </c>
      <c r="Q76">
        <v>1</v>
      </c>
      <c r="X76">
        <v>0.03</v>
      </c>
      <c r="Y76">
        <v>0</v>
      </c>
      <c r="Z76">
        <v>7.68</v>
      </c>
      <c r="AA76">
        <v>0.05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0.03</v>
      </c>
      <c r="AH76">
        <v>3</v>
      </c>
      <c r="AI76">
        <v>-1</v>
      </c>
      <c r="AJ76" t="s">
        <v>3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ROW(Source!A66)</f>
        <v>66</v>
      </c>
      <c r="B77">
        <v>1473417702</v>
      </c>
      <c r="C77">
        <v>1473083987</v>
      </c>
      <c r="D77">
        <v>1441836235</v>
      </c>
      <c r="E77">
        <v>1</v>
      </c>
      <c r="F77">
        <v>1</v>
      </c>
      <c r="G77">
        <v>15514512</v>
      </c>
      <c r="H77">
        <v>3</v>
      </c>
      <c r="I77" t="s">
        <v>464</v>
      </c>
      <c r="J77" t="s">
        <v>465</v>
      </c>
      <c r="K77" t="s">
        <v>466</v>
      </c>
      <c r="L77">
        <v>1346</v>
      </c>
      <c r="N77">
        <v>1009</v>
      </c>
      <c r="O77" t="s">
        <v>467</v>
      </c>
      <c r="P77" t="s">
        <v>467</v>
      </c>
      <c r="Q77">
        <v>1</v>
      </c>
      <c r="X77">
        <v>7.0000000000000007E-2</v>
      </c>
      <c r="Y77">
        <v>31.49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7.0000000000000007E-2</v>
      </c>
      <c r="AH77">
        <v>3</v>
      </c>
      <c r="AI77">
        <v>-1</v>
      </c>
      <c r="AJ77" t="s">
        <v>3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ROW(Source!A67)</f>
        <v>67</v>
      </c>
      <c r="B78">
        <v>1473417703</v>
      </c>
      <c r="C78">
        <v>1473083991</v>
      </c>
      <c r="D78">
        <v>1441819193</v>
      </c>
      <c r="E78">
        <v>15514512</v>
      </c>
      <c r="F78">
        <v>1</v>
      </c>
      <c r="G78">
        <v>15514512</v>
      </c>
      <c r="H78">
        <v>1</v>
      </c>
      <c r="I78" t="s">
        <v>457</v>
      </c>
      <c r="J78" t="s">
        <v>3</v>
      </c>
      <c r="K78" t="s">
        <v>458</v>
      </c>
      <c r="L78">
        <v>1191</v>
      </c>
      <c r="N78">
        <v>1013</v>
      </c>
      <c r="O78" t="s">
        <v>459</v>
      </c>
      <c r="P78" t="s">
        <v>459</v>
      </c>
      <c r="Q78">
        <v>1</v>
      </c>
      <c r="X78">
        <v>0.41</v>
      </c>
      <c r="Y78">
        <v>0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1</v>
      </c>
      <c r="AF78" t="s">
        <v>125</v>
      </c>
      <c r="AG78">
        <v>1.23</v>
      </c>
      <c r="AH78">
        <v>3</v>
      </c>
      <c r="AI78">
        <v>-1</v>
      </c>
      <c r="AJ78" t="s">
        <v>3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ROW(Source!A68)</f>
        <v>68</v>
      </c>
      <c r="B79">
        <v>1473417704</v>
      </c>
      <c r="C79">
        <v>1473083993</v>
      </c>
      <c r="D79">
        <v>1441819193</v>
      </c>
      <c r="E79">
        <v>15514512</v>
      </c>
      <c r="F79">
        <v>1</v>
      </c>
      <c r="G79">
        <v>15514512</v>
      </c>
      <c r="H79">
        <v>1</v>
      </c>
      <c r="I79" t="s">
        <v>457</v>
      </c>
      <c r="J79" t="s">
        <v>3</v>
      </c>
      <c r="K79" t="s">
        <v>458</v>
      </c>
      <c r="L79">
        <v>1191</v>
      </c>
      <c r="N79">
        <v>1013</v>
      </c>
      <c r="O79" t="s">
        <v>459</v>
      </c>
      <c r="P79" t="s">
        <v>459</v>
      </c>
      <c r="Q79">
        <v>1</v>
      </c>
      <c r="X79">
        <v>1.59</v>
      </c>
      <c r="Y79">
        <v>0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1</v>
      </c>
      <c r="AF79" t="s">
        <v>3</v>
      </c>
      <c r="AG79">
        <v>1.59</v>
      </c>
      <c r="AH79">
        <v>3</v>
      </c>
      <c r="AI79">
        <v>-1</v>
      </c>
      <c r="AJ79" t="s">
        <v>3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ROW(Source!A68)</f>
        <v>68</v>
      </c>
      <c r="B80">
        <v>1473417705</v>
      </c>
      <c r="C80">
        <v>1473083993</v>
      </c>
      <c r="D80">
        <v>1441836235</v>
      </c>
      <c r="E80">
        <v>1</v>
      </c>
      <c r="F80">
        <v>1</v>
      </c>
      <c r="G80">
        <v>15514512</v>
      </c>
      <c r="H80">
        <v>3</v>
      </c>
      <c r="I80" t="s">
        <v>464</v>
      </c>
      <c r="J80" t="s">
        <v>465</v>
      </c>
      <c r="K80" t="s">
        <v>466</v>
      </c>
      <c r="L80">
        <v>1346</v>
      </c>
      <c r="N80">
        <v>1009</v>
      </c>
      <c r="O80" t="s">
        <v>467</v>
      </c>
      <c r="P80" t="s">
        <v>467</v>
      </c>
      <c r="Q80">
        <v>1</v>
      </c>
      <c r="X80">
        <v>0.01</v>
      </c>
      <c r="Y80">
        <v>31.49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0.01</v>
      </c>
      <c r="AH80">
        <v>3</v>
      </c>
      <c r="AI80">
        <v>-1</v>
      </c>
      <c r="AJ80" t="s">
        <v>3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ROW(Source!A69)</f>
        <v>69</v>
      </c>
      <c r="B81">
        <v>1473417706</v>
      </c>
      <c r="C81">
        <v>1473083996</v>
      </c>
      <c r="D81">
        <v>1441819193</v>
      </c>
      <c r="E81">
        <v>15514512</v>
      </c>
      <c r="F81">
        <v>1</v>
      </c>
      <c r="G81">
        <v>15514512</v>
      </c>
      <c r="H81">
        <v>1</v>
      </c>
      <c r="I81" t="s">
        <v>457</v>
      </c>
      <c r="J81" t="s">
        <v>3</v>
      </c>
      <c r="K81" t="s">
        <v>458</v>
      </c>
      <c r="L81">
        <v>1191</v>
      </c>
      <c r="N81">
        <v>1013</v>
      </c>
      <c r="O81" t="s">
        <v>459</v>
      </c>
      <c r="P81" t="s">
        <v>459</v>
      </c>
      <c r="Q81">
        <v>1</v>
      </c>
      <c r="X81">
        <v>0.37</v>
      </c>
      <c r="Y81">
        <v>0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1</v>
      </c>
      <c r="AF81" t="s">
        <v>3</v>
      </c>
      <c r="AG81">
        <v>0.37</v>
      </c>
      <c r="AH81">
        <v>2</v>
      </c>
      <c r="AI81">
        <v>1473083997</v>
      </c>
      <c r="AJ81">
        <v>41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ROW(Source!A69)</f>
        <v>69</v>
      </c>
      <c r="B82">
        <v>1473417707</v>
      </c>
      <c r="C82">
        <v>1473083996</v>
      </c>
      <c r="D82">
        <v>1441834258</v>
      </c>
      <c r="E82">
        <v>1</v>
      </c>
      <c r="F82">
        <v>1</v>
      </c>
      <c r="G82">
        <v>15514512</v>
      </c>
      <c r="H82">
        <v>2</v>
      </c>
      <c r="I82" t="s">
        <v>460</v>
      </c>
      <c r="J82" t="s">
        <v>461</v>
      </c>
      <c r="K82" t="s">
        <v>462</v>
      </c>
      <c r="L82">
        <v>1368</v>
      </c>
      <c r="N82">
        <v>1011</v>
      </c>
      <c r="O82" t="s">
        <v>463</v>
      </c>
      <c r="P82" t="s">
        <v>463</v>
      </c>
      <c r="Q82">
        <v>1</v>
      </c>
      <c r="X82">
        <v>0.06</v>
      </c>
      <c r="Y82">
        <v>0</v>
      </c>
      <c r="Z82">
        <v>1303.01</v>
      </c>
      <c r="AA82">
        <v>826.2</v>
      </c>
      <c r="AB82">
        <v>0</v>
      </c>
      <c r="AC82">
        <v>0</v>
      </c>
      <c r="AD82">
        <v>1</v>
      </c>
      <c r="AE82">
        <v>0</v>
      </c>
      <c r="AF82" t="s">
        <v>3</v>
      </c>
      <c r="AG82">
        <v>0.06</v>
      </c>
      <c r="AH82">
        <v>2</v>
      </c>
      <c r="AI82">
        <v>1473083998</v>
      </c>
      <c r="AJ82">
        <v>42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ROW(Source!A70)</f>
        <v>70</v>
      </c>
      <c r="B83">
        <v>1473417708</v>
      </c>
      <c r="C83">
        <v>1473084001</v>
      </c>
      <c r="D83">
        <v>1441819193</v>
      </c>
      <c r="E83">
        <v>15514512</v>
      </c>
      <c r="F83">
        <v>1</v>
      </c>
      <c r="G83">
        <v>15514512</v>
      </c>
      <c r="H83">
        <v>1</v>
      </c>
      <c r="I83" t="s">
        <v>457</v>
      </c>
      <c r="J83" t="s">
        <v>3</v>
      </c>
      <c r="K83" t="s">
        <v>458</v>
      </c>
      <c r="L83">
        <v>1191</v>
      </c>
      <c r="N83">
        <v>1013</v>
      </c>
      <c r="O83" t="s">
        <v>459</v>
      </c>
      <c r="P83" t="s">
        <v>459</v>
      </c>
      <c r="Q83">
        <v>1</v>
      </c>
      <c r="X83">
        <v>0.37</v>
      </c>
      <c r="Y83">
        <v>0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1</v>
      </c>
      <c r="AF83" t="s">
        <v>3</v>
      </c>
      <c r="AG83">
        <v>0.37</v>
      </c>
      <c r="AH83">
        <v>2</v>
      </c>
      <c r="AI83">
        <v>1473084002</v>
      </c>
      <c r="AJ83">
        <v>43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ROW(Source!A70)</f>
        <v>70</v>
      </c>
      <c r="B84">
        <v>1473417709</v>
      </c>
      <c r="C84">
        <v>1473084001</v>
      </c>
      <c r="D84">
        <v>1441834258</v>
      </c>
      <c r="E84">
        <v>1</v>
      </c>
      <c r="F84">
        <v>1</v>
      </c>
      <c r="G84">
        <v>15514512</v>
      </c>
      <c r="H84">
        <v>2</v>
      </c>
      <c r="I84" t="s">
        <v>460</v>
      </c>
      <c r="J84" t="s">
        <v>461</v>
      </c>
      <c r="K84" t="s">
        <v>462</v>
      </c>
      <c r="L84">
        <v>1368</v>
      </c>
      <c r="N84">
        <v>1011</v>
      </c>
      <c r="O84" t="s">
        <v>463</v>
      </c>
      <c r="P84" t="s">
        <v>463</v>
      </c>
      <c r="Q84">
        <v>1</v>
      </c>
      <c r="X84">
        <v>0.06</v>
      </c>
      <c r="Y84">
        <v>0</v>
      </c>
      <c r="Z84">
        <v>1303.01</v>
      </c>
      <c r="AA84">
        <v>826.2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0.06</v>
      </c>
      <c r="AH84">
        <v>2</v>
      </c>
      <c r="AI84">
        <v>1473084003</v>
      </c>
      <c r="AJ84">
        <v>44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ROW(Source!A71)</f>
        <v>71</v>
      </c>
      <c r="B85">
        <v>1473417710</v>
      </c>
      <c r="C85">
        <v>1473084006</v>
      </c>
      <c r="D85">
        <v>1441819193</v>
      </c>
      <c r="E85">
        <v>15514512</v>
      </c>
      <c r="F85">
        <v>1</v>
      </c>
      <c r="G85">
        <v>15514512</v>
      </c>
      <c r="H85">
        <v>1</v>
      </c>
      <c r="I85" t="s">
        <v>457</v>
      </c>
      <c r="J85" t="s">
        <v>3</v>
      </c>
      <c r="K85" t="s">
        <v>458</v>
      </c>
      <c r="L85">
        <v>1191</v>
      </c>
      <c r="N85">
        <v>1013</v>
      </c>
      <c r="O85" t="s">
        <v>459</v>
      </c>
      <c r="P85" t="s">
        <v>459</v>
      </c>
      <c r="Q85">
        <v>1</v>
      </c>
      <c r="X85">
        <v>1.52</v>
      </c>
      <c r="Y85">
        <v>0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1</v>
      </c>
      <c r="AF85" t="s">
        <v>3</v>
      </c>
      <c r="AG85">
        <v>1.52</v>
      </c>
      <c r="AH85">
        <v>2</v>
      </c>
      <c r="AI85">
        <v>1473084007</v>
      </c>
      <c r="AJ85">
        <v>45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ROW(Source!A71)</f>
        <v>71</v>
      </c>
      <c r="B86">
        <v>1473417711</v>
      </c>
      <c r="C86">
        <v>1473084006</v>
      </c>
      <c r="D86">
        <v>1441836235</v>
      </c>
      <c r="E86">
        <v>1</v>
      </c>
      <c r="F86">
        <v>1</v>
      </c>
      <c r="G86">
        <v>15514512</v>
      </c>
      <c r="H86">
        <v>3</v>
      </c>
      <c r="I86" t="s">
        <v>464</v>
      </c>
      <c r="J86" t="s">
        <v>465</v>
      </c>
      <c r="K86" t="s">
        <v>466</v>
      </c>
      <c r="L86">
        <v>1346</v>
      </c>
      <c r="N86">
        <v>1009</v>
      </c>
      <c r="O86" t="s">
        <v>467</v>
      </c>
      <c r="P86" t="s">
        <v>467</v>
      </c>
      <c r="Q86">
        <v>1</v>
      </c>
      <c r="X86">
        <v>0.02</v>
      </c>
      <c r="Y86">
        <v>31.49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3</v>
      </c>
      <c r="AG86">
        <v>0.02</v>
      </c>
      <c r="AH86">
        <v>2</v>
      </c>
      <c r="AI86">
        <v>1473084008</v>
      </c>
      <c r="AJ86">
        <v>46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ROW(Source!A72)</f>
        <v>72</v>
      </c>
      <c r="B87">
        <v>1473417712</v>
      </c>
      <c r="C87">
        <v>1473084011</v>
      </c>
      <c r="D87">
        <v>1441819193</v>
      </c>
      <c r="E87">
        <v>15514512</v>
      </c>
      <c r="F87">
        <v>1</v>
      </c>
      <c r="G87">
        <v>15514512</v>
      </c>
      <c r="H87">
        <v>1</v>
      </c>
      <c r="I87" t="s">
        <v>457</v>
      </c>
      <c r="J87" t="s">
        <v>3</v>
      </c>
      <c r="K87" t="s">
        <v>458</v>
      </c>
      <c r="L87">
        <v>1191</v>
      </c>
      <c r="N87">
        <v>1013</v>
      </c>
      <c r="O87" t="s">
        <v>459</v>
      </c>
      <c r="P87" t="s">
        <v>459</v>
      </c>
      <c r="Q87">
        <v>1</v>
      </c>
      <c r="X87">
        <v>0.45</v>
      </c>
      <c r="Y87">
        <v>0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1</v>
      </c>
      <c r="AF87" t="s">
        <v>3</v>
      </c>
      <c r="AG87">
        <v>0.45</v>
      </c>
      <c r="AH87">
        <v>2</v>
      </c>
      <c r="AI87">
        <v>1473084012</v>
      </c>
      <c r="AJ87">
        <v>47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ROW(Source!A73)</f>
        <v>73</v>
      </c>
      <c r="B88">
        <v>1473417717</v>
      </c>
      <c r="C88">
        <v>1473084014</v>
      </c>
      <c r="D88">
        <v>1441819193</v>
      </c>
      <c r="E88">
        <v>15514512</v>
      </c>
      <c r="F88">
        <v>1</v>
      </c>
      <c r="G88">
        <v>15514512</v>
      </c>
      <c r="H88">
        <v>1</v>
      </c>
      <c r="I88" t="s">
        <v>457</v>
      </c>
      <c r="J88" t="s">
        <v>3</v>
      </c>
      <c r="K88" t="s">
        <v>458</v>
      </c>
      <c r="L88">
        <v>1191</v>
      </c>
      <c r="N88">
        <v>1013</v>
      </c>
      <c r="O88" t="s">
        <v>459</v>
      </c>
      <c r="P88" t="s">
        <v>459</v>
      </c>
      <c r="Q88">
        <v>1</v>
      </c>
      <c r="X88">
        <v>45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1</v>
      </c>
      <c r="AF88" t="s">
        <v>93</v>
      </c>
      <c r="AG88">
        <v>180</v>
      </c>
      <c r="AH88">
        <v>3</v>
      </c>
      <c r="AI88">
        <v>-1</v>
      </c>
      <c r="AJ88" t="s">
        <v>3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ROW(Source!A73)</f>
        <v>73</v>
      </c>
      <c r="B89">
        <v>1473417718</v>
      </c>
      <c r="C89">
        <v>1473084014</v>
      </c>
      <c r="D89">
        <v>1441834258</v>
      </c>
      <c r="E89">
        <v>1</v>
      </c>
      <c r="F89">
        <v>1</v>
      </c>
      <c r="G89">
        <v>15514512</v>
      </c>
      <c r="H89">
        <v>2</v>
      </c>
      <c r="I89" t="s">
        <v>460</v>
      </c>
      <c r="J89" t="s">
        <v>461</v>
      </c>
      <c r="K89" t="s">
        <v>462</v>
      </c>
      <c r="L89">
        <v>1368</v>
      </c>
      <c r="N89">
        <v>1011</v>
      </c>
      <c r="O89" t="s">
        <v>463</v>
      </c>
      <c r="P89" t="s">
        <v>463</v>
      </c>
      <c r="Q89">
        <v>1</v>
      </c>
      <c r="X89">
        <v>3</v>
      </c>
      <c r="Y89">
        <v>0</v>
      </c>
      <c r="Z89">
        <v>1303.01</v>
      </c>
      <c r="AA89">
        <v>826.2</v>
      </c>
      <c r="AB89">
        <v>0</v>
      </c>
      <c r="AC89">
        <v>0</v>
      </c>
      <c r="AD89">
        <v>1</v>
      </c>
      <c r="AE89">
        <v>0</v>
      </c>
      <c r="AF89" t="s">
        <v>93</v>
      </c>
      <c r="AG89">
        <v>12</v>
      </c>
      <c r="AH89">
        <v>3</v>
      </c>
      <c r="AI89">
        <v>-1</v>
      </c>
      <c r="AJ89" t="s">
        <v>3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ROW(Source!A73)</f>
        <v>73</v>
      </c>
      <c r="B90">
        <v>1473417719</v>
      </c>
      <c r="C90">
        <v>1473084014</v>
      </c>
      <c r="D90">
        <v>1441836235</v>
      </c>
      <c r="E90">
        <v>1</v>
      </c>
      <c r="F90">
        <v>1</v>
      </c>
      <c r="G90">
        <v>15514512</v>
      </c>
      <c r="H90">
        <v>3</v>
      </c>
      <c r="I90" t="s">
        <v>464</v>
      </c>
      <c r="J90" t="s">
        <v>465</v>
      </c>
      <c r="K90" t="s">
        <v>466</v>
      </c>
      <c r="L90">
        <v>1346</v>
      </c>
      <c r="N90">
        <v>1009</v>
      </c>
      <c r="O90" t="s">
        <v>467</v>
      </c>
      <c r="P90" t="s">
        <v>467</v>
      </c>
      <c r="Q90">
        <v>1</v>
      </c>
      <c r="X90">
        <v>0.3</v>
      </c>
      <c r="Y90">
        <v>31.49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93</v>
      </c>
      <c r="AG90">
        <v>1.2</v>
      </c>
      <c r="AH90">
        <v>3</v>
      </c>
      <c r="AI90">
        <v>-1</v>
      </c>
      <c r="AJ90" t="s">
        <v>3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ROW(Source!A110)</f>
        <v>110</v>
      </c>
      <c r="B91">
        <v>1473417721</v>
      </c>
      <c r="C91">
        <v>1473084028</v>
      </c>
      <c r="D91">
        <v>1441819193</v>
      </c>
      <c r="E91">
        <v>15514512</v>
      </c>
      <c r="F91">
        <v>1</v>
      </c>
      <c r="G91">
        <v>15514512</v>
      </c>
      <c r="H91">
        <v>1</v>
      </c>
      <c r="I91" t="s">
        <v>457</v>
      </c>
      <c r="J91" t="s">
        <v>3</v>
      </c>
      <c r="K91" t="s">
        <v>458</v>
      </c>
      <c r="L91">
        <v>1191</v>
      </c>
      <c r="N91">
        <v>1013</v>
      </c>
      <c r="O91" t="s">
        <v>459</v>
      </c>
      <c r="P91" t="s">
        <v>459</v>
      </c>
      <c r="Q91">
        <v>1</v>
      </c>
      <c r="X91">
        <v>0.61</v>
      </c>
      <c r="Y91">
        <v>0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1</v>
      </c>
      <c r="AF91" t="s">
        <v>3</v>
      </c>
      <c r="AG91">
        <v>0.61</v>
      </c>
      <c r="AH91">
        <v>2</v>
      </c>
      <c r="AI91">
        <v>1473084029</v>
      </c>
      <c r="AJ91">
        <v>48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ROW(Source!A111)</f>
        <v>111</v>
      </c>
      <c r="B92">
        <v>1473417722</v>
      </c>
      <c r="C92">
        <v>1473084031</v>
      </c>
      <c r="D92">
        <v>1441819193</v>
      </c>
      <c r="E92">
        <v>15514512</v>
      </c>
      <c r="F92">
        <v>1</v>
      </c>
      <c r="G92">
        <v>15514512</v>
      </c>
      <c r="H92">
        <v>1</v>
      </c>
      <c r="I92" t="s">
        <v>457</v>
      </c>
      <c r="J92" t="s">
        <v>3</v>
      </c>
      <c r="K92" t="s">
        <v>458</v>
      </c>
      <c r="L92">
        <v>1191</v>
      </c>
      <c r="N92">
        <v>1013</v>
      </c>
      <c r="O92" t="s">
        <v>459</v>
      </c>
      <c r="P92" t="s">
        <v>459</v>
      </c>
      <c r="Q92">
        <v>1</v>
      </c>
      <c r="X92">
        <v>2.33</v>
      </c>
      <c r="Y92">
        <v>0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1</v>
      </c>
      <c r="AF92" t="s">
        <v>3</v>
      </c>
      <c r="AG92">
        <v>2.33</v>
      </c>
      <c r="AH92">
        <v>2</v>
      </c>
      <c r="AI92">
        <v>1473084032</v>
      </c>
      <c r="AJ92">
        <v>49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ROW(Source!A112)</f>
        <v>112</v>
      </c>
      <c r="B93">
        <v>1473417723</v>
      </c>
      <c r="C93">
        <v>1473084034</v>
      </c>
      <c r="D93">
        <v>1441819193</v>
      </c>
      <c r="E93">
        <v>15514512</v>
      </c>
      <c r="F93">
        <v>1</v>
      </c>
      <c r="G93">
        <v>15514512</v>
      </c>
      <c r="H93">
        <v>1</v>
      </c>
      <c r="I93" t="s">
        <v>457</v>
      </c>
      <c r="J93" t="s">
        <v>3</v>
      </c>
      <c r="K93" t="s">
        <v>458</v>
      </c>
      <c r="L93">
        <v>1191</v>
      </c>
      <c r="N93">
        <v>1013</v>
      </c>
      <c r="O93" t="s">
        <v>459</v>
      </c>
      <c r="P93" t="s">
        <v>459</v>
      </c>
      <c r="Q93">
        <v>1</v>
      </c>
      <c r="X93">
        <v>0.37</v>
      </c>
      <c r="Y93">
        <v>0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1</v>
      </c>
      <c r="AF93" t="s">
        <v>3</v>
      </c>
      <c r="AG93">
        <v>0.37</v>
      </c>
      <c r="AH93">
        <v>2</v>
      </c>
      <c r="AI93">
        <v>1473084035</v>
      </c>
      <c r="AJ93">
        <v>50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ROW(Source!A112)</f>
        <v>112</v>
      </c>
      <c r="B94">
        <v>1473417724</v>
      </c>
      <c r="C94">
        <v>1473084034</v>
      </c>
      <c r="D94">
        <v>1441834258</v>
      </c>
      <c r="E94">
        <v>1</v>
      </c>
      <c r="F94">
        <v>1</v>
      </c>
      <c r="G94">
        <v>15514512</v>
      </c>
      <c r="H94">
        <v>2</v>
      </c>
      <c r="I94" t="s">
        <v>460</v>
      </c>
      <c r="J94" t="s">
        <v>461</v>
      </c>
      <c r="K94" t="s">
        <v>462</v>
      </c>
      <c r="L94">
        <v>1368</v>
      </c>
      <c r="N94">
        <v>1011</v>
      </c>
      <c r="O94" t="s">
        <v>463</v>
      </c>
      <c r="P94" t="s">
        <v>463</v>
      </c>
      <c r="Q94">
        <v>1</v>
      </c>
      <c r="X94">
        <v>0.06</v>
      </c>
      <c r="Y94">
        <v>0</v>
      </c>
      <c r="Z94">
        <v>1303.01</v>
      </c>
      <c r="AA94">
        <v>826.2</v>
      </c>
      <c r="AB94">
        <v>0</v>
      </c>
      <c r="AC94">
        <v>0</v>
      </c>
      <c r="AD94">
        <v>1</v>
      </c>
      <c r="AE94">
        <v>0</v>
      </c>
      <c r="AF94" t="s">
        <v>3</v>
      </c>
      <c r="AG94">
        <v>0.06</v>
      </c>
      <c r="AH94">
        <v>2</v>
      </c>
      <c r="AI94">
        <v>1473084036</v>
      </c>
      <c r="AJ94">
        <v>51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ROW(Source!A113)</f>
        <v>113</v>
      </c>
      <c r="B95">
        <v>1473417725</v>
      </c>
      <c r="C95">
        <v>1473084039</v>
      </c>
      <c r="D95">
        <v>1441819193</v>
      </c>
      <c r="E95">
        <v>15514512</v>
      </c>
      <c r="F95">
        <v>1</v>
      </c>
      <c r="G95">
        <v>15514512</v>
      </c>
      <c r="H95">
        <v>1</v>
      </c>
      <c r="I95" t="s">
        <v>457</v>
      </c>
      <c r="J95" t="s">
        <v>3</v>
      </c>
      <c r="K95" t="s">
        <v>458</v>
      </c>
      <c r="L95">
        <v>1191</v>
      </c>
      <c r="N95">
        <v>1013</v>
      </c>
      <c r="O95" t="s">
        <v>459</v>
      </c>
      <c r="P95" t="s">
        <v>459</v>
      </c>
      <c r="Q95">
        <v>1</v>
      </c>
      <c r="X95">
        <v>0.14000000000000001</v>
      </c>
      <c r="Y95">
        <v>0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1</v>
      </c>
      <c r="AF95" t="s">
        <v>3</v>
      </c>
      <c r="AG95">
        <v>0.14000000000000001</v>
      </c>
      <c r="AH95">
        <v>3</v>
      </c>
      <c r="AI95">
        <v>-1</v>
      </c>
      <c r="AJ95" t="s">
        <v>3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ROW(Source!A113)</f>
        <v>113</v>
      </c>
      <c r="B96">
        <v>1473417726</v>
      </c>
      <c r="C96">
        <v>1473084039</v>
      </c>
      <c r="D96">
        <v>1441836235</v>
      </c>
      <c r="E96">
        <v>1</v>
      </c>
      <c r="F96">
        <v>1</v>
      </c>
      <c r="G96">
        <v>15514512</v>
      </c>
      <c r="H96">
        <v>3</v>
      </c>
      <c r="I96" t="s">
        <v>464</v>
      </c>
      <c r="J96" t="s">
        <v>465</v>
      </c>
      <c r="K96" t="s">
        <v>466</v>
      </c>
      <c r="L96">
        <v>1346</v>
      </c>
      <c r="N96">
        <v>1009</v>
      </c>
      <c r="O96" t="s">
        <v>467</v>
      </c>
      <c r="P96" t="s">
        <v>467</v>
      </c>
      <c r="Q96">
        <v>1</v>
      </c>
      <c r="X96">
        <v>0.01</v>
      </c>
      <c r="Y96">
        <v>31.49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3</v>
      </c>
      <c r="AG96">
        <v>0.01</v>
      </c>
      <c r="AH96">
        <v>3</v>
      </c>
      <c r="AI96">
        <v>-1</v>
      </c>
      <c r="AJ96" t="s">
        <v>3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ROW(Source!A114)</f>
        <v>114</v>
      </c>
      <c r="B97">
        <v>1473417727</v>
      </c>
      <c r="C97">
        <v>1473084042</v>
      </c>
      <c r="D97">
        <v>1441819193</v>
      </c>
      <c r="E97">
        <v>15514512</v>
      </c>
      <c r="F97">
        <v>1</v>
      </c>
      <c r="G97">
        <v>15514512</v>
      </c>
      <c r="H97">
        <v>1</v>
      </c>
      <c r="I97" t="s">
        <v>457</v>
      </c>
      <c r="J97" t="s">
        <v>3</v>
      </c>
      <c r="K97" t="s">
        <v>458</v>
      </c>
      <c r="L97">
        <v>1191</v>
      </c>
      <c r="N97">
        <v>1013</v>
      </c>
      <c r="O97" t="s">
        <v>459</v>
      </c>
      <c r="P97" t="s">
        <v>459</v>
      </c>
      <c r="Q97">
        <v>1</v>
      </c>
      <c r="X97">
        <v>1.0900000000000001</v>
      </c>
      <c r="Y97">
        <v>0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1</v>
      </c>
      <c r="AF97" t="s">
        <v>3</v>
      </c>
      <c r="AG97">
        <v>1.0900000000000001</v>
      </c>
      <c r="AH97">
        <v>2</v>
      </c>
      <c r="AI97">
        <v>1473084043</v>
      </c>
      <c r="AJ97">
        <v>52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ROW(Source!A115)</f>
        <v>115</v>
      </c>
      <c r="B98">
        <v>1473417812</v>
      </c>
      <c r="C98">
        <v>1473084045</v>
      </c>
      <c r="D98">
        <v>1441819193</v>
      </c>
      <c r="E98">
        <v>15514512</v>
      </c>
      <c r="F98">
        <v>1</v>
      </c>
      <c r="G98">
        <v>15514512</v>
      </c>
      <c r="H98">
        <v>1</v>
      </c>
      <c r="I98" t="s">
        <v>457</v>
      </c>
      <c r="J98" t="s">
        <v>3</v>
      </c>
      <c r="K98" t="s">
        <v>458</v>
      </c>
      <c r="L98">
        <v>1191</v>
      </c>
      <c r="N98">
        <v>1013</v>
      </c>
      <c r="O98" t="s">
        <v>459</v>
      </c>
      <c r="P98" t="s">
        <v>459</v>
      </c>
      <c r="Q98">
        <v>1</v>
      </c>
      <c r="X98">
        <v>1.52</v>
      </c>
      <c r="Y98">
        <v>0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1</v>
      </c>
      <c r="AF98" t="s">
        <v>3</v>
      </c>
      <c r="AG98">
        <v>1.52</v>
      </c>
      <c r="AH98">
        <v>2</v>
      </c>
      <c r="AI98">
        <v>1473084046</v>
      </c>
      <c r="AJ98">
        <v>53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ROW(Source!A115)</f>
        <v>115</v>
      </c>
      <c r="B99">
        <v>1473417813</v>
      </c>
      <c r="C99">
        <v>1473084045</v>
      </c>
      <c r="D99">
        <v>1441836235</v>
      </c>
      <c r="E99">
        <v>1</v>
      </c>
      <c r="F99">
        <v>1</v>
      </c>
      <c r="G99">
        <v>15514512</v>
      </c>
      <c r="H99">
        <v>3</v>
      </c>
      <c r="I99" t="s">
        <v>464</v>
      </c>
      <c r="J99" t="s">
        <v>465</v>
      </c>
      <c r="K99" t="s">
        <v>466</v>
      </c>
      <c r="L99">
        <v>1346</v>
      </c>
      <c r="N99">
        <v>1009</v>
      </c>
      <c r="O99" t="s">
        <v>467</v>
      </c>
      <c r="P99" t="s">
        <v>467</v>
      </c>
      <c r="Q99">
        <v>1</v>
      </c>
      <c r="X99">
        <v>0.02</v>
      </c>
      <c r="Y99">
        <v>31.49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0.02</v>
      </c>
      <c r="AH99">
        <v>2</v>
      </c>
      <c r="AI99">
        <v>1473084047</v>
      </c>
      <c r="AJ99">
        <v>54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ROW(Source!A116)</f>
        <v>116</v>
      </c>
      <c r="B100">
        <v>1473417814</v>
      </c>
      <c r="C100">
        <v>1473084050</v>
      </c>
      <c r="D100">
        <v>1441819193</v>
      </c>
      <c r="E100">
        <v>15514512</v>
      </c>
      <c r="F100">
        <v>1</v>
      </c>
      <c r="G100">
        <v>15514512</v>
      </c>
      <c r="H100">
        <v>1</v>
      </c>
      <c r="I100" t="s">
        <v>457</v>
      </c>
      <c r="J100" t="s">
        <v>3</v>
      </c>
      <c r="K100" t="s">
        <v>458</v>
      </c>
      <c r="L100">
        <v>1191</v>
      </c>
      <c r="N100">
        <v>1013</v>
      </c>
      <c r="O100" t="s">
        <v>459</v>
      </c>
      <c r="P100" t="s">
        <v>459</v>
      </c>
      <c r="Q100">
        <v>1</v>
      </c>
      <c r="X100">
        <v>0.45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1</v>
      </c>
      <c r="AF100" t="s">
        <v>3</v>
      </c>
      <c r="AG100">
        <v>0.45</v>
      </c>
      <c r="AH100">
        <v>2</v>
      </c>
      <c r="AI100">
        <v>1473084051</v>
      </c>
      <c r="AJ100">
        <v>55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ROW(Source!A117)</f>
        <v>117</v>
      </c>
      <c r="B101">
        <v>1473417815</v>
      </c>
      <c r="C101">
        <v>1473084053</v>
      </c>
      <c r="D101">
        <v>1441819193</v>
      </c>
      <c r="E101">
        <v>15514512</v>
      </c>
      <c r="F101">
        <v>1</v>
      </c>
      <c r="G101">
        <v>15514512</v>
      </c>
      <c r="H101">
        <v>1</v>
      </c>
      <c r="I101" t="s">
        <v>457</v>
      </c>
      <c r="J101" t="s">
        <v>3</v>
      </c>
      <c r="K101" t="s">
        <v>458</v>
      </c>
      <c r="L101">
        <v>1191</v>
      </c>
      <c r="N101">
        <v>1013</v>
      </c>
      <c r="O101" t="s">
        <v>459</v>
      </c>
      <c r="P101" t="s">
        <v>459</v>
      </c>
      <c r="Q101">
        <v>1</v>
      </c>
      <c r="X101">
        <v>0.9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1</v>
      </c>
      <c r="AF101" t="s">
        <v>215</v>
      </c>
      <c r="AG101">
        <v>10.8</v>
      </c>
      <c r="AH101">
        <v>3</v>
      </c>
      <c r="AI101">
        <v>-1</v>
      </c>
      <c r="AJ101" t="s">
        <v>3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ROW(Source!A118)</f>
        <v>118</v>
      </c>
      <c r="B102">
        <v>1473417816</v>
      </c>
      <c r="C102">
        <v>1473084055</v>
      </c>
      <c r="D102">
        <v>1441819193</v>
      </c>
      <c r="E102">
        <v>15514512</v>
      </c>
      <c r="F102">
        <v>1</v>
      </c>
      <c r="G102">
        <v>15514512</v>
      </c>
      <c r="H102">
        <v>1</v>
      </c>
      <c r="I102" t="s">
        <v>457</v>
      </c>
      <c r="J102" t="s">
        <v>3</v>
      </c>
      <c r="K102" t="s">
        <v>458</v>
      </c>
      <c r="L102">
        <v>1191</v>
      </c>
      <c r="N102">
        <v>1013</v>
      </c>
      <c r="O102" t="s">
        <v>459</v>
      </c>
      <c r="P102" t="s">
        <v>459</v>
      </c>
      <c r="Q102">
        <v>1</v>
      </c>
      <c r="X102">
        <v>2.64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1</v>
      </c>
      <c r="AF102" t="s">
        <v>217</v>
      </c>
      <c r="AG102">
        <v>34.847999999999999</v>
      </c>
      <c r="AH102">
        <v>3</v>
      </c>
      <c r="AI102">
        <v>-1</v>
      </c>
      <c r="AJ102" t="s">
        <v>3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ROW(Source!A120)</f>
        <v>120</v>
      </c>
      <c r="B103">
        <v>1473417826</v>
      </c>
      <c r="C103">
        <v>1473084058</v>
      </c>
      <c r="D103">
        <v>1441819193</v>
      </c>
      <c r="E103">
        <v>15514512</v>
      </c>
      <c r="F103">
        <v>1</v>
      </c>
      <c r="G103">
        <v>15514512</v>
      </c>
      <c r="H103">
        <v>1</v>
      </c>
      <c r="I103" t="s">
        <v>457</v>
      </c>
      <c r="J103" t="s">
        <v>3</v>
      </c>
      <c r="K103" t="s">
        <v>458</v>
      </c>
      <c r="L103">
        <v>1191</v>
      </c>
      <c r="N103">
        <v>1013</v>
      </c>
      <c r="O103" t="s">
        <v>459</v>
      </c>
      <c r="P103" t="s">
        <v>459</v>
      </c>
      <c r="Q103">
        <v>1</v>
      </c>
      <c r="X103">
        <v>148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1</v>
      </c>
      <c r="AF103" t="s">
        <v>3</v>
      </c>
      <c r="AG103">
        <v>148</v>
      </c>
      <c r="AH103">
        <v>2</v>
      </c>
      <c r="AI103">
        <v>1473084059</v>
      </c>
      <c r="AJ103">
        <v>56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ROW(Source!A120)</f>
        <v>120</v>
      </c>
      <c r="B104">
        <v>1473417827</v>
      </c>
      <c r="C104">
        <v>1473084058</v>
      </c>
      <c r="D104">
        <v>1441835475</v>
      </c>
      <c r="E104">
        <v>1</v>
      </c>
      <c r="F104">
        <v>1</v>
      </c>
      <c r="G104">
        <v>15514512</v>
      </c>
      <c r="H104">
        <v>3</v>
      </c>
      <c r="I104" t="s">
        <v>482</v>
      </c>
      <c r="J104" t="s">
        <v>483</v>
      </c>
      <c r="K104" t="s">
        <v>484</v>
      </c>
      <c r="L104">
        <v>1348</v>
      </c>
      <c r="N104">
        <v>1009</v>
      </c>
      <c r="O104" t="s">
        <v>485</v>
      </c>
      <c r="P104" t="s">
        <v>485</v>
      </c>
      <c r="Q104">
        <v>1000</v>
      </c>
      <c r="X104">
        <v>1.5E-3</v>
      </c>
      <c r="Y104">
        <v>155908.07999999999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3</v>
      </c>
      <c r="AG104">
        <v>1.5E-3</v>
      </c>
      <c r="AH104">
        <v>2</v>
      </c>
      <c r="AI104">
        <v>1473084060</v>
      </c>
      <c r="AJ104">
        <v>57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ROW(Source!A120)</f>
        <v>120</v>
      </c>
      <c r="B105">
        <v>1473417828</v>
      </c>
      <c r="C105">
        <v>1473084058</v>
      </c>
      <c r="D105">
        <v>1441835549</v>
      </c>
      <c r="E105">
        <v>1</v>
      </c>
      <c r="F105">
        <v>1</v>
      </c>
      <c r="G105">
        <v>15514512</v>
      </c>
      <c r="H105">
        <v>3</v>
      </c>
      <c r="I105" t="s">
        <v>486</v>
      </c>
      <c r="J105" t="s">
        <v>487</v>
      </c>
      <c r="K105" t="s">
        <v>488</v>
      </c>
      <c r="L105">
        <v>1348</v>
      </c>
      <c r="N105">
        <v>1009</v>
      </c>
      <c r="O105" t="s">
        <v>485</v>
      </c>
      <c r="P105" t="s">
        <v>485</v>
      </c>
      <c r="Q105">
        <v>1000</v>
      </c>
      <c r="X105">
        <v>2.9999999999999997E-4</v>
      </c>
      <c r="Y105">
        <v>194655.19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0</v>
      </c>
      <c r="AF105" t="s">
        <v>3</v>
      </c>
      <c r="AG105">
        <v>2.9999999999999997E-4</v>
      </c>
      <c r="AH105">
        <v>2</v>
      </c>
      <c r="AI105">
        <v>1473084061</v>
      </c>
      <c r="AJ105">
        <v>58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ROW(Source!A120)</f>
        <v>120</v>
      </c>
      <c r="B106">
        <v>1473417829</v>
      </c>
      <c r="C106">
        <v>1473084058</v>
      </c>
      <c r="D106">
        <v>1441836325</v>
      </c>
      <c r="E106">
        <v>1</v>
      </c>
      <c r="F106">
        <v>1</v>
      </c>
      <c r="G106">
        <v>15514512</v>
      </c>
      <c r="H106">
        <v>3</v>
      </c>
      <c r="I106" t="s">
        <v>489</v>
      </c>
      <c r="J106" t="s">
        <v>490</v>
      </c>
      <c r="K106" t="s">
        <v>491</v>
      </c>
      <c r="L106">
        <v>1348</v>
      </c>
      <c r="N106">
        <v>1009</v>
      </c>
      <c r="O106" t="s">
        <v>485</v>
      </c>
      <c r="P106" t="s">
        <v>485</v>
      </c>
      <c r="Q106">
        <v>1000</v>
      </c>
      <c r="X106">
        <v>1.6999999999999999E-3</v>
      </c>
      <c r="Y106">
        <v>108798.39999999999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1.6999999999999999E-3</v>
      </c>
      <c r="AH106">
        <v>2</v>
      </c>
      <c r="AI106">
        <v>1473084062</v>
      </c>
      <c r="AJ106">
        <v>59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ROW(Source!A120)</f>
        <v>120</v>
      </c>
      <c r="B107">
        <v>1473417830</v>
      </c>
      <c r="C107">
        <v>1473084058</v>
      </c>
      <c r="D107">
        <v>1441838531</v>
      </c>
      <c r="E107">
        <v>1</v>
      </c>
      <c r="F107">
        <v>1</v>
      </c>
      <c r="G107">
        <v>15514512</v>
      </c>
      <c r="H107">
        <v>3</v>
      </c>
      <c r="I107" t="s">
        <v>492</v>
      </c>
      <c r="J107" t="s">
        <v>493</v>
      </c>
      <c r="K107" t="s">
        <v>494</v>
      </c>
      <c r="L107">
        <v>1348</v>
      </c>
      <c r="N107">
        <v>1009</v>
      </c>
      <c r="O107" t="s">
        <v>485</v>
      </c>
      <c r="P107" t="s">
        <v>485</v>
      </c>
      <c r="Q107">
        <v>1000</v>
      </c>
      <c r="X107">
        <v>1.1000000000000001E-3</v>
      </c>
      <c r="Y107">
        <v>370783.55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0</v>
      </c>
      <c r="AF107" t="s">
        <v>3</v>
      </c>
      <c r="AG107">
        <v>1.1000000000000001E-3</v>
      </c>
      <c r="AH107">
        <v>2</v>
      </c>
      <c r="AI107">
        <v>1473084063</v>
      </c>
      <c r="AJ107">
        <v>60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ROW(Source!A120)</f>
        <v>120</v>
      </c>
      <c r="B108">
        <v>1473417831</v>
      </c>
      <c r="C108">
        <v>1473084058</v>
      </c>
      <c r="D108">
        <v>1441838759</v>
      </c>
      <c r="E108">
        <v>1</v>
      </c>
      <c r="F108">
        <v>1</v>
      </c>
      <c r="G108">
        <v>15514512</v>
      </c>
      <c r="H108">
        <v>3</v>
      </c>
      <c r="I108" t="s">
        <v>495</v>
      </c>
      <c r="J108" t="s">
        <v>496</v>
      </c>
      <c r="K108" t="s">
        <v>497</v>
      </c>
      <c r="L108">
        <v>1348</v>
      </c>
      <c r="N108">
        <v>1009</v>
      </c>
      <c r="O108" t="s">
        <v>485</v>
      </c>
      <c r="P108" t="s">
        <v>485</v>
      </c>
      <c r="Q108">
        <v>1000</v>
      </c>
      <c r="X108">
        <v>1.8E-3</v>
      </c>
      <c r="Y108">
        <v>1590701.16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1.8E-3</v>
      </c>
      <c r="AH108">
        <v>2</v>
      </c>
      <c r="AI108">
        <v>1473084064</v>
      </c>
      <c r="AJ108">
        <v>61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ROW(Source!A120)</f>
        <v>120</v>
      </c>
      <c r="B109">
        <v>1473417832</v>
      </c>
      <c r="C109">
        <v>1473084058</v>
      </c>
      <c r="D109">
        <v>1441834635</v>
      </c>
      <c r="E109">
        <v>1</v>
      </c>
      <c r="F109">
        <v>1</v>
      </c>
      <c r="G109">
        <v>15514512</v>
      </c>
      <c r="H109">
        <v>3</v>
      </c>
      <c r="I109" t="s">
        <v>498</v>
      </c>
      <c r="J109" t="s">
        <v>499</v>
      </c>
      <c r="K109" t="s">
        <v>500</v>
      </c>
      <c r="L109">
        <v>1339</v>
      </c>
      <c r="N109">
        <v>1007</v>
      </c>
      <c r="O109" t="s">
        <v>105</v>
      </c>
      <c r="P109" t="s">
        <v>105</v>
      </c>
      <c r="Q109">
        <v>1</v>
      </c>
      <c r="X109">
        <v>2.4</v>
      </c>
      <c r="Y109">
        <v>103.4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0</v>
      </c>
      <c r="AF109" t="s">
        <v>3</v>
      </c>
      <c r="AG109">
        <v>2.4</v>
      </c>
      <c r="AH109">
        <v>2</v>
      </c>
      <c r="AI109">
        <v>1473084065</v>
      </c>
      <c r="AJ109">
        <v>62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ROW(Source!A120)</f>
        <v>120</v>
      </c>
      <c r="B110">
        <v>1473417833</v>
      </c>
      <c r="C110">
        <v>1473084058</v>
      </c>
      <c r="D110">
        <v>1441834627</v>
      </c>
      <c r="E110">
        <v>1</v>
      </c>
      <c r="F110">
        <v>1</v>
      </c>
      <c r="G110">
        <v>15514512</v>
      </c>
      <c r="H110">
        <v>3</v>
      </c>
      <c r="I110" t="s">
        <v>501</v>
      </c>
      <c r="J110" t="s">
        <v>502</v>
      </c>
      <c r="K110" t="s">
        <v>503</v>
      </c>
      <c r="L110">
        <v>1339</v>
      </c>
      <c r="N110">
        <v>1007</v>
      </c>
      <c r="O110" t="s">
        <v>105</v>
      </c>
      <c r="P110" t="s">
        <v>105</v>
      </c>
      <c r="Q110">
        <v>1</v>
      </c>
      <c r="X110">
        <v>1.2</v>
      </c>
      <c r="Y110">
        <v>875.46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3</v>
      </c>
      <c r="AG110">
        <v>1.2</v>
      </c>
      <c r="AH110">
        <v>2</v>
      </c>
      <c r="AI110">
        <v>1473084066</v>
      </c>
      <c r="AJ110">
        <v>63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ROW(Source!A120)</f>
        <v>120</v>
      </c>
      <c r="B111">
        <v>1473417834</v>
      </c>
      <c r="C111">
        <v>1473084058</v>
      </c>
      <c r="D111">
        <v>1441834671</v>
      </c>
      <c r="E111">
        <v>1</v>
      </c>
      <c r="F111">
        <v>1</v>
      </c>
      <c r="G111">
        <v>15514512</v>
      </c>
      <c r="H111">
        <v>3</v>
      </c>
      <c r="I111" t="s">
        <v>504</v>
      </c>
      <c r="J111" t="s">
        <v>505</v>
      </c>
      <c r="K111" t="s">
        <v>506</v>
      </c>
      <c r="L111">
        <v>1348</v>
      </c>
      <c r="N111">
        <v>1009</v>
      </c>
      <c r="O111" t="s">
        <v>485</v>
      </c>
      <c r="P111" t="s">
        <v>485</v>
      </c>
      <c r="Q111">
        <v>1000</v>
      </c>
      <c r="X111">
        <v>1.6999999999999999E-3</v>
      </c>
      <c r="Y111">
        <v>184462.17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1.6999999999999999E-3</v>
      </c>
      <c r="AH111">
        <v>2</v>
      </c>
      <c r="AI111">
        <v>1473084067</v>
      </c>
      <c r="AJ111">
        <v>64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ROW(Source!A120)</f>
        <v>120</v>
      </c>
      <c r="B112">
        <v>1473417835</v>
      </c>
      <c r="C112">
        <v>1473084058</v>
      </c>
      <c r="D112">
        <v>1441834634</v>
      </c>
      <c r="E112">
        <v>1</v>
      </c>
      <c r="F112">
        <v>1</v>
      </c>
      <c r="G112">
        <v>15514512</v>
      </c>
      <c r="H112">
        <v>3</v>
      </c>
      <c r="I112" t="s">
        <v>507</v>
      </c>
      <c r="J112" t="s">
        <v>508</v>
      </c>
      <c r="K112" t="s">
        <v>509</v>
      </c>
      <c r="L112">
        <v>1348</v>
      </c>
      <c r="N112">
        <v>1009</v>
      </c>
      <c r="O112" t="s">
        <v>485</v>
      </c>
      <c r="P112" t="s">
        <v>485</v>
      </c>
      <c r="Q112">
        <v>1000</v>
      </c>
      <c r="X112">
        <v>1E-3</v>
      </c>
      <c r="Y112">
        <v>88053.759999999995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1E-3</v>
      </c>
      <c r="AH112">
        <v>2</v>
      </c>
      <c r="AI112">
        <v>1473084068</v>
      </c>
      <c r="AJ112">
        <v>65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ROW(Source!A120)</f>
        <v>120</v>
      </c>
      <c r="B113">
        <v>1473417836</v>
      </c>
      <c r="C113">
        <v>1473084058</v>
      </c>
      <c r="D113">
        <v>1441834836</v>
      </c>
      <c r="E113">
        <v>1</v>
      </c>
      <c r="F113">
        <v>1</v>
      </c>
      <c r="G113">
        <v>15514512</v>
      </c>
      <c r="H113">
        <v>3</v>
      </c>
      <c r="I113" t="s">
        <v>510</v>
      </c>
      <c r="J113" t="s">
        <v>511</v>
      </c>
      <c r="K113" t="s">
        <v>512</v>
      </c>
      <c r="L113">
        <v>1348</v>
      </c>
      <c r="N113">
        <v>1009</v>
      </c>
      <c r="O113" t="s">
        <v>485</v>
      </c>
      <c r="P113" t="s">
        <v>485</v>
      </c>
      <c r="Q113">
        <v>1000</v>
      </c>
      <c r="X113">
        <v>7.4799999999999997E-3</v>
      </c>
      <c r="Y113">
        <v>93194.67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3</v>
      </c>
      <c r="AG113">
        <v>7.4799999999999997E-3</v>
      </c>
      <c r="AH113">
        <v>2</v>
      </c>
      <c r="AI113">
        <v>1473084069</v>
      </c>
      <c r="AJ113">
        <v>66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ROW(Source!A120)</f>
        <v>120</v>
      </c>
      <c r="B114">
        <v>1473417837</v>
      </c>
      <c r="C114">
        <v>1473084058</v>
      </c>
      <c r="D114">
        <v>1441834853</v>
      </c>
      <c r="E114">
        <v>1</v>
      </c>
      <c r="F114">
        <v>1</v>
      </c>
      <c r="G114">
        <v>15514512</v>
      </c>
      <c r="H114">
        <v>3</v>
      </c>
      <c r="I114" t="s">
        <v>513</v>
      </c>
      <c r="J114" t="s">
        <v>514</v>
      </c>
      <c r="K114" t="s">
        <v>515</v>
      </c>
      <c r="L114">
        <v>1348</v>
      </c>
      <c r="N114">
        <v>1009</v>
      </c>
      <c r="O114" t="s">
        <v>485</v>
      </c>
      <c r="P114" t="s">
        <v>485</v>
      </c>
      <c r="Q114">
        <v>1000</v>
      </c>
      <c r="X114">
        <v>2.8E-3</v>
      </c>
      <c r="Y114">
        <v>78065.73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3</v>
      </c>
      <c r="AG114">
        <v>2.8E-3</v>
      </c>
      <c r="AH114">
        <v>2</v>
      </c>
      <c r="AI114">
        <v>1473084070</v>
      </c>
      <c r="AJ114">
        <v>67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ROW(Source!A120)</f>
        <v>120</v>
      </c>
      <c r="B115">
        <v>1473417839</v>
      </c>
      <c r="C115">
        <v>1473084058</v>
      </c>
      <c r="D115">
        <v>1441822273</v>
      </c>
      <c r="E115">
        <v>15514512</v>
      </c>
      <c r="F115">
        <v>1</v>
      </c>
      <c r="G115">
        <v>15514512</v>
      </c>
      <c r="H115">
        <v>3</v>
      </c>
      <c r="I115" t="s">
        <v>476</v>
      </c>
      <c r="J115" t="s">
        <v>3</v>
      </c>
      <c r="K115" t="s">
        <v>478</v>
      </c>
      <c r="L115">
        <v>1348</v>
      </c>
      <c r="N115">
        <v>1009</v>
      </c>
      <c r="O115" t="s">
        <v>485</v>
      </c>
      <c r="P115" t="s">
        <v>485</v>
      </c>
      <c r="Q115">
        <v>1000</v>
      </c>
      <c r="X115">
        <v>8.1999999999999998E-4</v>
      </c>
      <c r="Y115">
        <v>94640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0</v>
      </c>
      <c r="AF115" t="s">
        <v>3</v>
      </c>
      <c r="AG115">
        <v>8.1999999999999998E-4</v>
      </c>
      <c r="AH115">
        <v>2</v>
      </c>
      <c r="AI115">
        <v>1473084071</v>
      </c>
      <c r="AJ115">
        <v>68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ROW(Source!A120)</f>
        <v>120</v>
      </c>
      <c r="B116">
        <v>1473417838</v>
      </c>
      <c r="C116">
        <v>1473084058</v>
      </c>
      <c r="D116">
        <v>1441850453</v>
      </c>
      <c r="E116">
        <v>1</v>
      </c>
      <c r="F116">
        <v>1</v>
      </c>
      <c r="G116">
        <v>15514512</v>
      </c>
      <c r="H116">
        <v>3</v>
      </c>
      <c r="I116" t="s">
        <v>516</v>
      </c>
      <c r="J116" t="s">
        <v>517</v>
      </c>
      <c r="K116" t="s">
        <v>518</v>
      </c>
      <c r="L116">
        <v>1348</v>
      </c>
      <c r="N116">
        <v>1009</v>
      </c>
      <c r="O116" t="s">
        <v>485</v>
      </c>
      <c r="P116" t="s">
        <v>485</v>
      </c>
      <c r="Q116">
        <v>1000</v>
      </c>
      <c r="X116">
        <v>1.4E-3</v>
      </c>
      <c r="Y116">
        <v>178433.97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0</v>
      </c>
      <c r="AF116" t="s">
        <v>3</v>
      </c>
      <c r="AG116">
        <v>1.4E-3</v>
      </c>
      <c r="AH116">
        <v>2</v>
      </c>
      <c r="AI116">
        <v>1473084072</v>
      </c>
      <c r="AJ116">
        <v>69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ROW(Source!A121)</f>
        <v>121</v>
      </c>
      <c r="B117">
        <v>1473417840</v>
      </c>
      <c r="C117">
        <v>1473116857</v>
      </c>
      <c r="D117">
        <v>1441819193</v>
      </c>
      <c r="E117">
        <v>15514512</v>
      </c>
      <c r="F117">
        <v>1</v>
      </c>
      <c r="G117">
        <v>15514512</v>
      </c>
      <c r="H117">
        <v>1</v>
      </c>
      <c r="I117" t="s">
        <v>457</v>
      </c>
      <c r="J117" t="s">
        <v>3</v>
      </c>
      <c r="K117" t="s">
        <v>458</v>
      </c>
      <c r="L117">
        <v>1191</v>
      </c>
      <c r="N117">
        <v>1013</v>
      </c>
      <c r="O117" t="s">
        <v>459</v>
      </c>
      <c r="P117" t="s">
        <v>459</v>
      </c>
      <c r="Q117">
        <v>1</v>
      </c>
      <c r="X117">
        <v>5.04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1</v>
      </c>
      <c r="AF117" t="s">
        <v>228</v>
      </c>
      <c r="AG117">
        <v>10.08</v>
      </c>
      <c r="AH117">
        <v>2</v>
      </c>
      <c r="AI117">
        <v>1473116858</v>
      </c>
      <c r="AJ117">
        <v>70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ROW(Source!A121)</f>
        <v>121</v>
      </c>
      <c r="B118">
        <v>1473417841</v>
      </c>
      <c r="C118">
        <v>1473116857</v>
      </c>
      <c r="D118">
        <v>1441833954</v>
      </c>
      <c r="E118">
        <v>1</v>
      </c>
      <c r="F118">
        <v>1</v>
      </c>
      <c r="G118">
        <v>15514512</v>
      </c>
      <c r="H118">
        <v>2</v>
      </c>
      <c r="I118" t="s">
        <v>519</v>
      </c>
      <c r="J118" t="s">
        <v>520</v>
      </c>
      <c r="K118" t="s">
        <v>521</v>
      </c>
      <c r="L118">
        <v>1368</v>
      </c>
      <c r="N118">
        <v>1011</v>
      </c>
      <c r="O118" t="s">
        <v>463</v>
      </c>
      <c r="P118" t="s">
        <v>463</v>
      </c>
      <c r="Q118">
        <v>1</v>
      </c>
      <c r="X118">
        <v>0.09</v>
      </c>
      <c r="Y118">
        <v>0</v>
      </c>
      <c r="Z118">
        <v>59.51</v>
      </c>
      <c r="AA118">
        <v>0.82</v>
      </c>
      <c r="AB118">
        <v>0</v>
      </c>
      <c r="AC118">
        <v>0</v>
      </c>
      <c r="AD118">
        <v>1</v>
      </c>
      <c r="AE118">
        <v>0</v>
      </c>
      <c r="AF118" t="s">
        <v>228</v>
      </c>
      <c r="AG118">
        <v>0.18</v>
      </c>
      <c r="AH118">
        <v>2</v>
      </c>
      <c r="AI118">
        <v>1473116859</v>
      </c>
      <c r="AJ118">
        <v>71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ROW(Source!A121)</f>
        <v>121</v>
      </c>
      <c r="B119">
        <v>1473417842</v>
      </c>
      <c r="C119">
        <v>1473116857</v>
      </c>
      <c r="D119">
        <v>1441836235</v>
      </c>
      <c r="E119">
        <v>1</v>
      </c>
      <c r="F119">
        <v>1</v>
      </c>
      <c r="G119">
        <v>15514512</v>
      </c>
      <c r="H119">
        <v>3</v>
      </c>
      <c r="I119" t="s">
        <v>464</v>
      </c>
      <c r="J119" t="s">
        <v>465</v>
      </c>
      <c r="K119" t="s">
        <v>466</v>
      </c>
      <c r="L119">
        <v>1346</v>
      </c>
      <c r="N119">
        <v>1009</v>
      </c>
      <c r="O119" t="s">
        <v>467</v>
      </c>
      <c r="P119" t="s">
        <v>467</v>
      </c>
      <c r="Q119">
        <v>1</v>
      </c>
      <c r="X119">
        <v>1.02</v>
      </c>
      <c r="Y119">
        <v>31.49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228</v>
      </c>
      <c r="AG119">
        <v>2.04</v>
      </c>
      <c r="AH119">
        <v>2</v>
      </c>
      <c r="AI119">
        <v>1473116860</v>
      </c>
      <c r="AJ119">
        <v>72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ROW(Source!A122)</f>
        <v>122</v>
      </c>
      <c r="B120">
        <v>1473417843</v>
      </c>
      <c r="C120">
        <v>1473116924</v>
      </c>
      <c r="D120">
        <v>1441819193</v>
      </c>
      <c r="E120">
        <v>15514512</v>
      </c>
      <c r="F120">
        <v>1</v>
      </c>
      <c r="G120">
        <v>15514512</v>
      </c>
      <c r="H120">
        <v>1</v>
      </c>
      <c r="I120" t="s">
        <v>457</v>
      </c>
      <c r="J120" t="s">
        <v>3</v>
      </c>
      <c r="K120" t="s">
        <v>458</v>
      </c>
      <c r="L120">
        <v>1191</v>
      </c>
      <c r="N120">
        <v>1013</v>
      </c>
      <c r="O120" t="s">
        <v>459</v>
      </c>
      <c r="P120" t="s">
        <v>459</v>
      </c>
      <c r="Q120">
        <v>1</v>
      </c>
      <c r="X120">
        <v>2.78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1</v>
      </c>
      <c r="AF120" t="s">
        <v>228</v>
      </c>
      <c r="AG120">
        <v>5.56</v>
      </c>
      <c r="AH120">
        <v>2</v>
      </c>
      <c r="AI120">
        <v>1473120229</v>
      </c>
      <c r="AJ120">
        <v>73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ROW(Source!A122)</f>
        <v>122</v>
      </c>
      <c r="B121">
        <v>1473417844</v>
      </c>
      <c r="C121">
        <v>1473116924</v>
      </c>
      <c r="D121">
        <v>1441833954</v>
      </c>
      <c r="E121">
        <v>1</v>
      </c>
      <c r="F121">
        <v>1</v>
      </c>
      <c r="G121">
        <v>15514512</v>
      </c>
      <c r="H121">
        <v>2</v>
      </c>
      <c r="I121" t="s">
        <v>519</v>
      </c>
      <c r="J121" t="s">
        <v>520</v>
      </c>
      <c r="K121" t="s">
        <v>521</v>
      </c>
      <c r="L121">
        <v>1368</v>
      </c>
      <c r="N121">
        <v>1011</v>
      </c>
      <c r="O121" t="s">
        <v>463</v>
      </c>
      <c r="P121" t="s">
        <v>463</v>
      </c>
      <c r="Q121">
        <v>1</v>
      </c>
      <c r="X121">
        <v>0.09</v>
      </c>
      <c r="Y121">
        <v>0</v>
      </c>
      <c r="Z121">
        <v>59.51</v>
      </c>
      <c r="AA121">
        <v>0.82</v>
      </c>
      <c r="AB121">
        <v>0</v>
      </c>
      <c r="AC121">
        <v>0</v>
      </c>
      <c r="AD121">
        <v>1</v>
      </c>
      <c r="AE121">
        <v>0</v>
      </c>
      <c r="AF121" t="s">
        <v>228</v>
      </c>
      <c r="AG121">
        <v>0.18</v>
      </c>
      <c r="AH121">
        <v>2</v>
      </c>
      <c r="AI121">
        <v>1473120230</v>
      </c>
      <c r="AJ121">
        <v>74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ROW(Source!A122)</f>
        <v>122</v>
      </c>
      <c r="B122">
        <v>1473417845</v>
      </c>
      <c r="C122">
        <v>1473116924</v>
      </c>
      <c r="D122">
        <v>1441836235</v>
      </c>
      <c r="E122">
        <v>1</v>
      </c>
      <c r="F122">
        <v>1</v>
      </c>
      <c r="G122">
        <v>15514512</v>
      </c>
      <c r="H122">
        <v>3</v>
      </c>
      <c r="I122" t="s">
        <v>464</v>
      </c>
      <c r="J122" t="s">
        <v>465</v>
      </c>
      <c r="K122" t="s">
        <v>466</v>
      </c>
      <c r="L122">
        <v>1346</v>
      </c>
      <c r="N122">
        <v>1009</v>
      </c>
      <c r="O122" t="s">
        <v>467</v>
      </c>
      <c r="P122" t="s">
        <v>467</v>
      </c>
      <c r="Q122">
        <v>1</v>
      </c>
      <c r="X122">
        <v>0.05</v>
      </c>
      <c r="Y122">
        <v>31.49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228</v>
      </c>
      <c r="AG122">
        <v>0.1</v>
      </c>
      <c r="AH122">
        <v>2</v>
      </c>
      <c r="AI122">
        <v>1473120231</v>
      </c>
      <c r="AJ122">
        <v>75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ROW(Source!A123)</f>
        <v>123</v>
      </c>
      <c r="B123">
        <v>1473417850</v>
      </c>
      <c r="C123">
        <v>1473084087</v>
      </c>
      <c r="D123">
        <v>1441819193</v>
      </c>
      <c r="E123">
        <v>15514512</v>
      </c>
      <c r="F123">
        <v>1</v>
      </c>
      <c r="G123">
        <v>15514512</v>
      </c>
      <c r="H123">
        <v>1</v>
      </c>
      <c r="I123" t="s">
        <v>457</v>
      </c>
      <c r="J123" t="s">
        <v>3</v>
      </c>
      <c r="K123" t="s">
        <v>458</v>
      </c>
      <c r="L123">
        <v>1191</v>
      </c>
      <c r="N123">
        <v>1013</v>
      </c>
      <c r="O123" t="s">
        <v>459</v>
      </c>
      <c r="P123" t="s">
        <v>459</v>
      </c>
      <c r="Q123">
        <v>1</v>
      </c>
      <c r="X123">
        <v>84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1</v>
      </c>
      <c r="AF123" t="s">
        <v>3</v>
      </c>
      <c r="AG123">
        <v>84</v>
      </c>
      <c r="AH123">
        <v>2</v>
      </c>
      <c r="AI123">
        <v>1473084088</v>
      </c>
      <c r="AJ123">
        <v>76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ROW(Source!A123)</f>
        <v>123</v>
      </c>
      <c r="B124">
        <v>1473417851</v>
      </c>
      <c r="C124">
        <v>1473084087</v>
      </c>
      <c r="D124">
        <v>1441835475</v>
      </c>
      <c r="E124">
        <v>1</v>
      </c>
      <c r="F124">
        <v>1</v>
      </c>
      <c r="G124">
        <v>15514512</v>
      </c>
      <c r="H124">
        <v>3</v>
      </c>
      <c r="I124" t="s">
        <v>482</v>
      </c>
      <c r="J124" t="s">
        <v>483</v>
      </c>
      <c r="K124" t="s">
        <v>484</v>
      </c>
      <c r="L124">
        <v>1348</v>
      </c>
      <c r="N124">
        <v>1009</v>
      </c>
      <c r="O124" t="s">
        <v>485</v>
      </c>
      <c r="P124" t="s">
        <v>485</v>
      </c>
      <c r="Q124">
        <v>1000</v>
      </c>
      <c r="X124">
        <v>2.9999999999999997E-4</v>
      </c>
      <c r="Y124">
        <v>155908.07999999999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0</v>
      </c>
      <c r="AF124" t="s">
        <v>3</v>
      </c>
      <c r="AG124">
        <v>2.9999999999999997E-4</v>
      </c>
      <c r="AH124">
        <v>2</v>
      </c>
      <c r="AI124">
        <v>1473084089</v>
      </c>
      <c r="AJ124">
        <v>77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ROW(Source!A123)</f>
        <v>123</v>
      </c>
      <c r="B125">
        <v>1473417852</v>
      </c>
      <c r="C125">
        <v>1473084087</v>
      </c>
      <c r="D125">
        <v>1441835549</v>
      </c>
      <c r="E125">
        <v>1</v>
      </c>
      <c r="F125">
        <v>1</v>
      </c>
      <c r="G125">
        <v>15514512</v>
      </c>
      <c r="H125">
        <v>3</v>
      </c>
      <c r="I125" t="s">
        <v>486</v>
      </c>
      <c r="J125" t="s">
        <v>487</v>
      </c>
      <c r="K125" t="s">
        <v>488</v>
      </c>
      <c r="L125">
        <v>1348</v>
      </c>
      <c r="N125">
        <v>1009</v>
      </c>
      <c r="O125" t="s">
        <v>485</v>
      </c>
      <c r="P125" t="s">
        <v>485</v>
      </c>
      <c r="Q125">
        <v>1000</v>
      </c>
      <c r="X125">
        <v>1E-4</v>
      </c>
      <c r="Y125">
        <v>194655.19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3</v>
      </c>
      <c r="AG125">
        <v>1E-4</v>
      </c>
      <c r="AH125">
        <v>2</v>
      </c>
      <c r="AI125">
        <v>1473084090</v>
      </c>
      <c r="AJ125">
        <v>78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ROW(Source!A123)</f>
        <v>123</v>
      </c>
      <c r="B126">
        <v>1473417853</v>
      </c>
      <c r="C126">
        <v>1473084087</v>
      </c>
      <c r="D126">
        <v>1441836250</v>
      </c>
      <c r="E126">
        <v>1</v>
      </c>
      <c r="F126">
        <v>1</v>
      </c>
      <c r="G126">
        <v>15514512</v>
      </c>
      <c r="H126">
        <v>3</v>
      </c>
      <c r="I126" t="s">
        <v>522</v>
      </c>
      <c r="J126" t="s">
        <v>523</v>
      </c>
      <c r="K126" t="s">
        <v>524</v>
      </c>
      <c r="L126">
        <v>1327</v>
      </c>
      <c r="N126">
        <v>1005</v>
      </c>
      <c r="O126" t="s">
        <v>525</v>
      </c>
      <c r="P126" t="s">
        <v>525</v>
      </c>
      <c r="Q126">
        <v>1</v>
      </c>
      <c r="X126">
        <v>2.1</v>
      </c>
      <c r="Y126">
        <v>149.25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0</v>
      </c>
      <c r="AF126" t="s">
        <v>3</v>
      </c>
      <c r="AG126">
        <v>2.1</v>
      </c>
      <c r="AH126">
        <v>2</v>
      </c>
      <c r="AI126">
        <v>1473084091</v>
      </c>
      <c r="AJ126">
        <v>79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ROW(Source!A123)</f>
        <v>123</v>
      </c>
      <c r="B127">
        <v>1473417854</v>
      </c>
      <c r="C127">
        <v>1473084087</v>
      </c>
      <c r="D127">
        <v>1441834635</v>
      </c>
      <c r="E127">
        <v>1</v>
      </c>
      <c r="F127">
        <v>1</v>
      </c>
      <c r="G127">
        <v>15514512</v>
      </c>
      <c r="H127">
        <v>3</v>
      </c>
      <c r="I127" t="s">
        <v>498</v>
      </c>
      <c r="J127" t="s">
        <v>499</v>
      </c>
      <c r="K127" t="s">
        <v>500</v>
      </c>
      <c r="L127">
        <v>1339</v>
      </c>
      <c r="N127">
        <v>1007</v>
      </c>
      <c r="O127" t="s">
        <v>105</v>
      </c>
      <c r="P127" t="s">
        <v>105</v>
      </c>
      <c r="Q127">
        <v>1</v>
      </c>
      <c r="X127">
        <v>0.5</v>
      </c>
      <c r="Y127">
        <v>103.4</v>
      </c>
      <c r="Z127">
        <v>0</v>
      </c>
      <c r="AA127">
        <v>0</v>
      </c>
      <c r="AB127">
        <v>0</v>
      </c>
      <c r="AC127">
        <v>0</v>
      </c>
      <c r="AD127">
        <v>1</v>
      </c>
      <c r="AE127">
        <v>0</v>
      </c>
      <c r="AF127" t="s">
        <v>3</v>
      </c>
      <c r="AG127">
        <v>0.5</v>
      </c>
      <c r="AH127">
        <v>2</v>
      </c>
      <c r="AI127">
        <v>1473084092</v>
      </c>
      <c r="AJ127">
        <v>80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ROW(Source!A123)</f>
        <v>123</v>
      </c>
      <c r="B128">
        <v>1473417855</v>
      </c>
      <c r="C128">
        <v>1473084087</v>
      </c>
      <c r="D128">
        <v>1441834627</v>
      </c>
      <c r="E128">
        <v>1</v>
      </c>
      <c r="F128">
        <v>1</v>
      </c>
      <c r="G128">
        <v>15514512</v>
      </c>
      <c r="H128">
        <v>3</v>
      </c>
      <c r="I128" t="s">
        <v>501</v>
      </c>
      <c r="J128" t="s">
        <v>502</v>
      </c>
      <c r="K128" t="s">
        <v>503</v>
      </c>
      <c r="L128">
        <v>1339</v>
      </c>
      <c r="N128">
        <v>1007</v>
      </c>
      <c r="O128" t="s">
        <v>105</v>
      </c>
      <c r="P128" t="s">
        <v>105</v>
      </c>
      <c r="Q128">
        <v>1</v>
      </c>
      <c r="X128">
        <v>0.3</v>
      </c>
      <c r="Y128">
        <v>875.46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3</v>
      </c>
      <c r="AG128">
        <v>0.3</v>
      </c>
      <c r="AH128">
        <v>2</v>
      </c>
      <c r="AI128">
        <v>1473084093</v>
      </c>
      <c r="AJ128">
        <v>81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ROW(Source!A123)</f>
        <v>123</v>
      </c>
      <c r="B129">
        <v>1473417856</v>
      </c>
      <c r="C129">
        <v>1473084087</v>
      </c>
      <c r="D129">
        <v>1441834671</v>
      </c>
      <c r="E129">
        <v>1</v>
      </c>
      <c r="F129">
        <v>1</v>
      </c>
      <c r="G129">
        <v>15514512</v>
      </c>
      <c r="H129">
        <v>3</v>
      </c>
      <c r="I129" t="s">
        <v>504</v>
      </c>
      <c r="J129" t="s">
        <v>505</v>
      </c>
      <c r="K129" t="s">
        <v>506</v>
      </c>
      <c r="L129">
        <v>1348</v>
      </c>
      <c r="N129">
        <v>1009</v>
      </c>
      <c r="O129" t="s">
        <v>485</v>
      </c>
      <c r="P129" t="s">
        <v>485</v>
      </c>
      <c r="Q129">
        <v>1000</v>
      </c>
      <c r="X129">
        <v>1E-4</v>
      </c>
      <c r="Y129">
        <v>184462.17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0</v>
      </c>
      <c r="AF129" t="s">
        <v>3</v>
      </c>
      <c r="AG129">
        <v>1E-4</v>
      </c>
      <c r="AH129">
        <v>2</v>
      </c>
      <c r="AI129">
        <v>1473084094</v>
      </c>
      <c r="AJ129">
        <v>82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ROW(Source!A123)</f>
        <v>123</v>
      </c>
      <c r="B130">
        <v>1473417857</v>
      </c>
      <c r="C130">
        <v>1473084087</v>
      </c>
      <c r="D130">
        <v>1441834634</v>
      </c>
      <c r="E130">
        <v>1</v>
      </c>
      <c r="F130">
        <v>1</v>
      </c>
      <c r="G130">
        <v>15514512</v>
      </c>
      <c r="H130">
        <v>3</v>
      </c>
      <c r="I130" t="s">
        <v>507</v>
      </c>
      <c r="J130" t="s">
        <v>508</v>
      </c>
      <c r="K130" t="s">
        <v>509</v>
      </c>
      <c r="L130">
        <v>1348</v>
      </c>
      <c r="N130">
        <v>1009</v>
      </c>
      <c r="O130" t="s">
        <v>485</v>
      </c>
      <c r="P130" t="s">
        <v>485</v>
      </c>
      <c r="Q130">
        <v>1000</v>
      </c>
      <c r="X130">
        <v>5.9999999999999995E-4</v>
      </c>
      <c r="Y130">
        <v>88053.759999999995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3</v>
      </c>
      <c r="AG130">
        <v>5.9999999999999995E-4</v>
      </c>
      <c r="AH130">
        <v>2</v>
      </c>
      <c r="AI130">
        <v>1473084095</v>
      </c>
      <c r="AJ130">
        <v>83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ROW(Source!A123)</f>
        <v>123</v>
      </c>
      <c r="B131">
        <v>1473417858</v>
      </c>
      <c r="C131">
        <v>1473084087</v>
      </c>
      <c r="D131">
        <v>1441834836</v>
      </c>
      <c r="E131">
        <v>1</v>
      </c>
      <c r="F131">
        <v>1</v>
      </c>
      <c r="G131">
        <v>15514512</v>
      </c>
      <c r="H131">
        <v>3</v>
      </c>
      <c r="I131" t="s">
        <v>510</v>
      </c>
      <c r="J131" t="s">
        <v>511</v>
      </c>
      <c r="K131" t="s">
        <v>512</v>
      </c>
      <c r="L131">
        <v>1348</v>
      </c>
      <c r="N131">
        <v>1009</v>
      </c>
      <c r="O131" t="s">
        <v>485</v>
      </c>
      <c r="P131" t="s">
        <v>485</v>
      </c>
      <c r="Q131">
        <v>1000</v>
      </c>
      <c r="X131">
        <v>3.15E-3</v>
      </c>
      <c r="Y131">
        <v>93194.67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3</v>
      </c>
      <c r="AG131">
        <v>3.15E-3</v>
      </c>
      <c r="AH131">
        <v>2</v>
      </c>
      <c r="AI131">
        <v>1473084096</v>
      </c>
      <c r="AJ131">
        <v>84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ROW(Source!A123)</f>
        <v>123</v>
      </c>
      <c r="B132">
        <v>1473417859</v>
      </c>
      <c r="C132">
        <v>1473084087</v>
      </c>
      <c r="D132">
        <v>1441822273</v>
      </c>
      <c r="E132">
        <v>15514512</v>
      </c>
      <c r="F132">
        <v>1</v>
      </c>
      <c r="G132">
        <v>15514512</v>
      </c>
      <c r="H132">
        <v>3</v>
      </c>
      <c r="I132" t="s">
        <v>476</v>
      </c>
      <c r="J132" t="s">
        <v>3</v>
      </c>
      <c r="K132" t="s">
        <v>478</v>
      </c>
      <c r="L132">
        <v>1348</v>
      </c>
      <c r="N132">
        <v>1009</v>
      </c>
      <c r="O132" t="s">
        <v>485</v>
      </c>
      <c r="P132" t="s">
        <v>485</v>
      </c>
      <c r="Q132">
        <v>1000</v>
      </c>
      <c r="X132">
        <v>3.5E-4</v>
      </c>
      <c r="Y132">
        <v>94640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3</v>
      </c>
      <c r="AG132">
        <v>3.5E-4</v>
      </c>
      <c r="AH132">
        <v>2</v>
      </c>
      <c r="AI132">
        <v>1473084097</v>
      </c>
      <c r="AJ132">
        <v>85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ROW(Source!A124)</f>
        <v>124</v>
      </c>
      <c r="B133">
        <v>1473417860</v>
      </c>
      <c r="C133">
        <v>1473133010</v>
      </c>
      <c r="D133">
        <v>1441819193</v>
      </c>
      <c r="E133">
        <v>15514512</v>
      </c>
      <c r="F133">
        <v>1</v>
      </c>
      <c r="G133">
        <v>15514512</v>
      </c>
      <c r="H133">
        <v>1</v>
      </c>
      <c r="I133" t="s">
        <v>457</v>
      </c>
      <c r="J133" t="s">
        <v>3</v>
      </c>
      <c r="K133" t="s">
        <v>458</v>
      </c>
      <c r="L133">
        <v>1191</v>
      </c>
      <c r="N133">
        <v>1013</v>
      </c>
      <c r="O133" t="s">
        <v>459</v>
      </c>
      <c r="P133" t="s">
        <v>459</v>
      </c>
      <c r="Q133">
        <v>1</v>
      </c>
      <c r="X133">
        <v>2.78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1</v>
      </c>
      <c r="AF133" t="s">
        <v>228</v>
      </c>
      <c r="AG133">
        <v>5.56</v>
      </c>
      <c r="AH133">
        <v>2</v>
      </c>
      <c r="AI133">
        <v>1473133021</v>
      </c>
      <c r="AJ133">
        <v>86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ROW(Source!A124)</f>
        <v>124</v>
      </c>
      <c r="B134">
        <v>1473417861</v>
      </c>
      <c r="C134">
        <v>1473133010</v>
      </c>
      <c r="D134">
        <v>1441836235</v>
      </c>
      <c r="E134">
        <v>1</v>
      </c>
      <c r="F134">
        <v>1</v>
      </c>
      <c r="G134">
        <v>15514512</v>
      </c>
      <c r="H134">
        <v>3</v>
      </c>
      <c r="I134" t="s">
        <v>464</v>
      </c>
      <c r="J134" t="s">
        <v>465</v>
      </c>
      <c r="K134" t="s">
        <v>466</v>
      </c>
      <c r="L134">
        <v>1346</v>
      </c>
      <c r="N134">
        <v>1009</v>
      </c>
      <c r="O134" t="s">
        <v>467</v>
      </c>
      <c r="P134" t="s">
        <v>467</v>
      </c>
      <c r="Q134">
        <v>1</v>
      </c>
      <c r="X134">
        <v>4.0000000000000001E-3</v>
      </c>
      <c r="Y134">
        <v>31.49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228</v>
      </c>
      <c r="AG134">
        <v>8.0000000000000002E-3</v>
      </c>
      <c r="AH134">
        <v>2</v>
      </c>
      <c r="AI134">
        <v>1473133022</v>
      </c>
      <c r="AJ134">
        <v>87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ROW(Source!A125)</f>
        <v>125</v>
      </c>
      <c r="B135">
        <v>1473417862</v>
      </c>
      <c r="C135">
        <v>1473133023</v>
      </c>
      <c r="D135">
        <v>1441819193</v>
      </c>
      <c r="E135">
        <v>15514512</v>
      </c>
      <c r="F135">
        <v>1</v>
      </c>
      <c r="G135">
        <v>15514512</v>
      </c>
      <c r="H135">
        <v>1</v>
      </c>
      <c r="I135" t="s">
        <v>457</v>
      </c>
      <c r="J135" t="s">
        <v>3</v>
      </c>
      <c r="K135" t="s">
        <v>458</v>
      </c>
      <c r="L135">
        <v>1191</v>
      </c>
      <c r="N135">
        <v>1013</v>
      </c>
      <c r="O135" t="s">
        <v>459</v>
      </c>
      <c r="P135" t="s">
        <v>459</v>
      </c>
      <c r="Q135">
        <v>1</v>
      </c>
      <c r="X135">
        <v>1.5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1</v>
      </c>
      <c r="AF135" t="s">
        <v>228</v>
      </c>
      <c r="AG135">
        <v>3</v>
      </c>
      <c r="AH135">
        <v>2</v>
      </c>
      <c r="AI135">
        <v>1473133037</v>
      </c>
      <c r="AJ135">
        <v>88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ROW(Source!A125)</f>
        <v>125</v>
      </c>
      <c r="B136">
        <v>1473417863</v>
      </c>
      <c r="C136">
        <v>1473133023</v>
      </c>
      <c r="D136">
        <v>1441836235</v>
      </c>
      <c r="E136">
        <v>1</v>
      </c>
      <c r="F136">
        <v>1</v>
      </c>
      <c r="G136">
        <v>15514512</v>
      </c>
      <c r="H136">
        <v>3</v>
      </c>
      <c r="I136" t="s">
        <v>464</v>
      </c>
      <c r="J136" t="s">
        <v>465</v>
      </c>
      <c r="K136" t="s">
        <v>466</v>
      </c>
      <c r="L136">
        <v>1346</v>
      </c>
      <c r="N136">
        <v>1009</v>
      </c>
      <c r="O136" t="s">
        <v>467</v>
      </c>
      <c r="P136" t="s">
        <v>467</v>
      </c>
      <c r="Q136">
        <v>1</v>
      </c>
      <c r="X136">
        <v>4.1999999999999997E-3</v>
      </c>
      <c r="Y136">
        <v>31.49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0</v>
      </c>
      <c r="AF136" t="s">
        <v>228</v>
      </c>
      <c r="AG136">
        <v>8.3999999999999995E-3</v>
      </c>
      <c r="AH136">
        <v>2</v>
      </c>
      <c r="AI136">
        <v>1473133038</v>
      </c>
      <c r="AJ136">
        <v>89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ROW(Source!A126)</f>
        <v>126</v>
      </c>
      <c r="B137">
        <v>1473417864</v>
      </c>
      <c r="C137">
        <v>1473084108</v>
      </c>
      <c r="D137">
        <v>1441819193</v>
      </c>
      <c r="E137">
        <v>15514512</v>
      </c>
      <c r="F137">
        <v>1</v>
      </c>
      <c r="G137">
        <v>15514512</v>
      </c>
      <c r="H137">
        <v>1</v>
      </c>
      <c r="I137" t="s">
        <v>457</v>
      </c>
      <c r="J137" t="s">
        <v>3</v>
      </c>
      <c r="K137" t="s">
        <v>458</v>
      </c>
      <c r="L137">
        <v>1191</v>
      </c>
      <c r="N137">
        <v>1013</v>
      </c>
      <c r="O137" t="s">
        <v>459</v>
      </c>
      <c r="P137" t="s">
        <v>459</v>
      </c>
      <c r="Q137">
        <v>1</v>
      </c>
      <c r="X137">
        <v>11.37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1</v>
      </c>
      <c r="AF137" t="s">
        <v>3</v>
      </c>
      <c r="AG137">
        <v>11.37</v>
      </c>
      <c r="AH137">
        <v>2</v>
      </c>
      <c r="AI137">
        <v>1473084109</v>
      </c>
      <c r="AJ137">
        <v>90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ROW(Source!A126)</f>
        <v>126</v>
      </c>
      <c r="B138">
        <v>1473417865</v>
      </c>
      <c r="C138">
        <v>1473084108</v>
      </c>
      <c r="D138">
        <v>1441834142</v>
      </c>
      <c r="E138">
        <v>1</v>
      </c>
      <c r="F138">
        <v>1</v>
      </c>
      <c r="G138">
        <v>15514512</v>
      </c>
      <c r="H138">
        <v>2</v>
      </c>
      <c r="I138" t="s">
        <v>526</v>
      </c>
      <c r="J138" t="s">
        <v>569</v>
      </c>
      <c r="K138" t="s">
        <v>528</v>
      </c>
      <c r="L138">
        <v>1368</v>
      </c>
      <c r="N138">
        <v>1011</v>
      </c>
      <c r="O138" t="s">
        <v>463</v>
      </c>
      <c r="P138" t="s">
        <v>463</v>
      </c>
      <c r="Q138">
        <v>1</v>
      </c>
      <c r="X138">
        <v>2.31</v>
      </c>
      <c r="Y138">
        <v>0</v>
      </c>
      <c r="Z138">
        <v>10.14</v>
      </c>
      <c r="AA138">
        <v>0.31</v>
      </c>
      <c r="AB138">
        <v>0</v>
      </c>
      <c r="AC138">
        <v>0</v>
      </c>
      <c r="AD138">
        <v>1</v>
      </c>
      <c r="AE138">
        <v>0</v>
      </c>
      <c r="AF138" t="s">
        <v>3</v>
      </c>
      <c r="AG138">
        <v>2.31</v>
      </c>
      <c r="AH138">
        <v>2</v>
      </c>
      <c r="AI138">
        <v>1473084110</v>
      </c>
      <c r="AJ138">
        <v>91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ROW(Source!A126)</f>
        <v>126</v>
      </c>
      <c r="B139">
        <v>1473417866</v>
      </c>
      <c r="C139">
        <v>1473084108</v>
      </c>
      <c r="D139">
        <v>1441834258</v>
      </c>
      <c r="E139">
        <v>1</v>
      </c>
      <c r="F139">
        <v>1</v>
      </c>
      <c r="G139">
        <v>15514512</v>
      </c>
      <c r="H139">
        <v>2</v>
      </c>
      <c r="I139" t="s">
        <v>460</v>
      </c>
      <c r="J139" t="s">
        <v>461</v>
      </c>
      <c r="K139" t="s">
        <v>462</v>
      </c>
      <c r="L139">
        <v>1368</v>
      </c>
      <c r="N139">
        <v>1011</v>
      </c>
      <c r="O139" t="s">
        <v>463</v>
      </c>
      <c r="P139" t="s">
        <v>463</v>
      </c>
      <c r="Q139">
        <v>1</v>
      </c>
      <c r="X139">
        <v>2.91</v>
      </c>
      <c r="Y139">
        <v>0</v>
      </c>
      <c r="Z139">
        <v>1303.01</v>
      </c>
      <c r="AA139">
        <v>826.2</v>
      </c>
      <c r="AB139">
        <v>0</v>
      </c>
      <c r="AC139">
        <v>0</v>
      </c>
      <c r="AD139">
        <v>1</v>
      </c>
      <c r="AE139">
        <v>0</v>
      </c>
      <c r="AF139" t="s">
        <v>3</v>
      </c>
      <c r="AG139">
        <v>2.91</v>
      </c>
      <c r="AH139">
        <v>2</v>
      </c>
      <c r="AI139">
        <v>1473084111</v>
      </c>
      <c r="AJ139">
        <v>92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ROW(Source!A126)</f>
        <v>126</v>
      </c>
      <c r="B140">
        <v>1473417867</v>
      </c>
      <c r="C140">
        <v>1473084108</v>
      </c>
      <c r="D140">
        <v>1441836395</v>
      </c>
      <c r="E140">
        <v>1</v>
      </c>
      <c r="F140">
        <v>1</v>
      </c>
      <c r="G140">
        <v>15514512</v>
      </c>
      <c r="H140">
        <v>3</v>
      </c>
      <c r="I140" t="s">
        <v>530</v>
      </c>
      <c r="J140" t="s">
        <v>570</v>
      </c>
      <c r="K140" t="s">
        <v>532</v>
      </c>
      <c r="L140">
        <v>1346</v>
      </c>
      <c r="N140">
        <v>1009</v>
      </c>
      <c r="O140" t="s">
        <v>467</v>
      </c>
      <c r="P140" t="s">
        <v>467</v>
      </c>
      <c r="Q140">
        <v>1</v>
      </c>
      <c r="X140">
        <v>0.84</v>
      </c>
      <c r="Y140">
        <v>1021.71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0</v>
      </c>
      <c r="AF140" t="s">
        <v>3</v>
      </c>
      <c r="AG140">
        <v>0.84</v>
      </c>
      <c r="AH140">
        <v>2</v>
      </c>
      <c r="AI140">
        <v>1473084112</v>
      </c>
      <c r="AJ140">
        <v>93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ROW(Source!A127)</f>
        <v>127</v>
      </c>
      <c r="B141">
        <v>1473417868</v>
      </c>
      <c r="C141">
        <v>1473084117</v>
      </c>
      <c r="D141">
        <v>1441819193</v>
      </c>
      <c r="E141">
        <v>15514512</v>
      </c>
      <c r="F141">
        <v>1</v>
      </c>
      <c r="G141">
        <v>15514512</v>
      </c>
      <c r="H141">
        <v>1</v>
      </c>
      <c r="I141" t="s">
        <v>457</v>
      </c>
      <c r="J141" t="s">
        <v>3</v>
      </c>
      <c r="K141" t="s">
        <v>458</v>
      </c>
      <c r="L141">
        <v>1191</v>
      </c>
      <c r="N141">
        <v>1013</v>
      </c>
      <c r="O141" t="s">
        <v>459</v>
      </c>
      <c r="P141" t="s">
        <v>459</v>
      </c>
      <c r="Q141">
        <v>1</v>
      </c>
      <c r="X141">
        <v>13.77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1</v>
      </c>
      <c r="AE141">
        <v>1</v>
      </c>
      <c r="AF141" t="s">
        <v>93</v>
      </c>
      <c r="AG141">
        <v>55.08</v>
      </c>
      <c r="AH141">
        <v>2</v>
      </c>
      <c r="AI141">
        <v>1473084118</v>
      </c>
      <c r="AJ141">
        <v>94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ROW(Source!A127)</f>
        <v>127</v>
      </c>
      <c r="B142">
        <v>1473417869</v>
      </c>
      <c r="C142">
        <v>1473084117</v>
      </c>
      <c r="D142">
        <v>1441833844</v>
      </c>
      <c r="E142">
        <v>1</v>
      </c>
      <c r="F142">
        <v>1</v>
      </c>
      <c r="G142">
        <v>15514512</v>
      </c>
      <c r="H142">
        <v>2</v>
      </c>
      <c r="I142" t="s">
        <v>533</v>
      </c>
      <c r="J142" t="s">
        <v>534</v>
      </c>
      <c r="K142" t="s">
        <v>535</v>
      </c>
      <c r="L142">
        <v>1368</v>
      </c>
      <c r="N142">
        <v>1011</v>
      </c>
      <c r="O142" t="s">
        <v>463</v>
      </c>
      <c r="P142" t="s">
        <v>463</v>
      </c>
      <c r="Q142">
        <v>1</v>
      </c>
      <c r="X142">
        <v>0.09</v>
      </c>
      <c r="Y142">
        <v>0</v>
      </c>
      <c r="Z142">
        <v>17.37</v>
      </c>
      <c r="AA142">
        <v>0.04</v>
      </c>
      <c r="AB142">
        <v>0</v>
      </c>
      <c r="AC142">
        <v>0</v>
      </c>
      <c r="AD142">
        <v>1</v>
      </c>
      <c r="AE142">
        <v>0</v>
      </c>
      <c r="AF142" t="s">
        <v>93</v>
      </c>
      <c r="AG142">
        <v>0.36</v>
      </c>
      <c r="AH142">
        <v>2</v>
      </c>
      <c r="AI142">
        <v>1473084119</v>
      </c>
      <c r="AJ142">
        <v>95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ROW(Source!A127)</f>
        <v>127</v>
      </c>
      <c r="B143">
        <v>1473417870</v>
      </c>
      <c r="C143">
        <v>1473084117</v>
      </c>
      <c r="D143">
        <v>1441833877</v>
      </c>
      <c r="E143">
        <v>1</v>
      </c>
      <c r="F143">
        <v>1</v>
      </c>
      <c r="G143">
        <v>15514512</v>
      </c>
      <c r="H143">
        <v>2</v>
      </c>
      <c r="I143" t="s">
        <v>536</v>
      </c>
      <c r="J143" t="s">
        <v>537</v>
      </c>
      <c r="K143" t="s">
        <v>538</v>
      </c>
      <c r="L143">
        <v>1368</v>
      </c>
      <c r="N143">
        <v>1011</v>
      </c>
      <c r="O143" t="s">
        <v>463</v>
      </c>
      <c r="P143" t="s">
        <v>463</v>
      </c>
      <c r="Q143">
        <v>1</v>
      </c>
      <c r="X143">
        <v>0.18</v>
      </c>
      <c r="Y143">
        <v>0</v>
      </c>
      <c r="Z143">
        <v>1165.03</v>
      </c>
      <c r="AA143">
        <v>351.43</v>
      </c>
      <c r="AB143">
        <v>0</v>
      </c>
      <c r="AC143">
        <v>0</v>
      </c>
      <c r="AD143">
        <v>1</v>
      </c>
      <c r="AE143">
        <v>0</v>
      </c>
      <c r="AF143" t="s">
        <v>93</v>
      </c>
      <c r="AG143">
        <v>0.72</v>
      </c>
      <c r="AH143">
        <v>2</v>
      </c>
      <c r="AI143">
        <v>1473084120</v>
      </c>
      <c r="AJ143">
        <v>96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ROW(Source!A127)</f>
        <v>127</v>
      </c>
      <c r="B144">
        <v>1473417871</v>
      </c>
      <c r="C144">
        <v>1473084117</v>
      </c>
      <c r="D144">
        <v>1441833954</v>
      </c>
      <c r="E144">
        <v>1</v>
      </c>
      <c r="F144">
        <v>1</v>
      </c>
      <c r="G144">
        <v>15514512</v>
      </c>
      <c r="H144">
        <v>2</v>
      </c>
      <c r="I144" t="s">
        <v>519</v>
      </c>
      <c r="J144" t="s">
        <v>520</v>
      </c>
      <c r="K144" t="s">
        <v>521</v>
      </c>
      <c r="L144">
        <v>1368</v>
      </c>
      <c r="N144">
        <v>1011</v>
      </c>
      <c r="O144" t="s">
        <v>463</v>
      </c>
      <c r="P144" t="s">
        <v>463</v>
      </c>
      <c r="Q144">
        <v>1</v>
      </c>
      <c r="X144">
        <v>1.03</v>
      </c>
      <c r="Y144">
        <v>0</v>
      </c>
      <c r="Z144">
        <v>59.51</v>
      </c>
      <c r="AA144">
        <v>0.82</v>
      </c>
      <c r="AB144">
        <v>0</v>
      </c>
      <c r="AC144">
        <v>0</v>
      </c>
      <c r="AD144">
        <v>1</v>
      </c>
      <c r="AE144">
        <v>0</v>
      </c>
      <c r="AF144" t="s">
        <v>93</v>
      </c>
      <c r="AG144">
        <v>4.12</v>
      </c>
      <c r="AH144">
        <v>2</v>
      </c>
      <c r="AI144">
        <v>1473084121</v>
      </c>
      <c r="AJ144">
        <v>97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ROW(Source!A127)</f>
        <v>127</v>
      </c>
      <c r="B145">
        <v>1473417872</v>
      </c>
      <c r="C145">
        <v>1473084117</v>
      </c>
      <c r="D145">
        <v>1441834139</v>
      </c>
      <c r="E145">
        <v>1</v>
      </c>
      <c r="F145">
        <v>1</v>
      </c>
      <c r="G145">
        <v>15514512</v>
      </c>
      <c r="H145">
        <v>2</v>
      </c>
      <c r="I145" t="s">
        <v>539</v>
      </c>
      <c r="J145" t="s">
        <v>540</v>
      </c>
      <c r="K145" t="s">
        <v>541</v>
      </c>
      <c r="L145">
        <v>1368</v>
      </c>
      <c r="N145">
        <v>1011</v>
      </c>
      <c r="O145" t="s">
        <v>463</v>
      </c>
      <c r="P145" t="s">
        <v>463</v>
      </c>
      <c r="Q145">
        <v>1</v>
      </c>
      <c r="X145">
        <v>0.25</v>
      </c>
      <c r="Y145">
        <v>0</v>
      </c>
      <c r="Z145">
        <v>8.82</v>
      </c>
      <c r="AA145">
        <v>0.11</v>
      </c>
      <c r="AB145">
        <v>0</v>
      </c>
      <c r="AC145">
        <v>0</v>
      </c>
      <c r="AD145">
        <v>1</v>
      </c>
      <c r="AE145">
        <v>0</v>
      </c>
      <c r="AF145" t="s">
        <v>93</v>
      </c>
      <c r="AG145">
        <v>1</v>
      </c>
      <c r="AH145">
        <v>2</v>
      </c>
      <c r="AI145">
        <v>1473084122</v>
      </c>
      <c r="AJ145">
        <v>98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ROW(Source!A127)</f>
        <v>127</v>
      </c>
      <c r="B146">
        <v>1473417873</v>
      </c>
      <c r="C146">
        <v>1473084117</v>
      </c>
      <c r="D146">
        <v>1441834258</v>
      </c>
      <c r="E146">
        <v>1</v>
      </c>
      <c r="F146">
        <v>1</v>
      </c>
      <c r="G146">
        <v>15514512</v>
      </c>
      <c r="H146">
        <v>2</v>
      </c>
      <c r="I146" t="s">
        <v>460</v>
      </c>
      <c r="J146" t="s">
        <v>461</v>
      </c>
      <c r="K146" t="s">
        <v>462</v>
      </c>
      <c r="L146">
        <v>1368</v>
      </c>
      <c r="N146">
        <v>1011</v>
      </c>
      <c r="O146" t="s">
        <v>463</v>
      </c>
      <c r="P146" t="s">
        <v>463</v>
      </c>
      <c r="Q146">
        <v>1</v>
      </c>
      <c r="X146">
        <v>3.44</v>
      </c>
      <c r="Y146">
        <v>0</v>
      </c>
      <c r="Z146">
        <v>1303.01</v>
      </c>
      <c r="AA146">
        <v>826.2</v>
      </c>
      <c r="AB146">
        <v>0</v>
      </c>
      <c r="AC146">
        <v>0</v>
      </c>
      <c r="AD146">
        <v>1</v>
      </c>
      <c r="AE146">
        <v>0</v>
      </c>
      <c r="AF146" t="s">
        <v>93</v>
      </c>
      <c r="AG146">
        <v>13.76</v>
      </c>
      <c r="AH146">
        <v>2</v>
      </c>
      <c r="AI146">
        <v>1473084123</v>
      </c>
      <c r="AJ146">
        <v>99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ROW(Source!A127)</f>
        <v>127</v>
      </c>
      <c r="B147">
        <v>1473417874</v>
      </c>
      <c r="C147">
        <v>1473084117</v>
      </c>
      <c r="D147">
        <v>1441836235</v>
      </c>
      <c r="E147">
        <v>1</v>
      </c>
      <c r="F147">
        <v>1</v>
      </c>
      <c r="G147">
        <v>15514512</v>
      </c>
      <c r="H147">
        <v>3</v>
      </c>
      <c r="I147" t="s">
        <v>464</v>
      </c>
      <c r="J147" t="s">
        <v>465</v>
      </c>
      <c r="K147" t="s">
        <v>466</v>
      </c>
      <c r="L147">
        <v>1346</v>
      </c>
      <c r="N147">
        <v>1009</v>
      </c>
      <c r="O147" t="s">
        <v>467</v>
      </c>
      <c r="P147" t="s">
        <v>467</v>
      </c>
      <c r="Q147">
        <v>1</v>
      </c>
      <c r="X147">
        <v>0.18</v>
      </c>
      <c r="Y147">
        <v>31.49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0</v>
      </c>
      <c r="AF147" t="s">
        <v>93</v>
      </c>
      <c r="AG147">
        <v>0.72</v>
      </c>
      <c r="AH147">
        <v>2</v>
      </c>
      <c r="AI147">
        <v>1473084124</v>
      </c>
      <c r="AJ147">
        <v>100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ROW(Source!A127)</f>
        <v>127</v>
      </c>
      <c r="B148">
        <v>1473417875</v>
      </c>
      <c r="C148">
        <v>1473084117</v>
      </c>
      <c r="D148">
        <v>1441836393</v>
      </c>
      <c r="E148">
        <v>1</v>
      </c>
      <c r="F148">
        <v>1</v>
      </c>
      <c r="G148">
        <v>15514512</v>
      </c>
      <c r="H148">
        <v>3</v>
      </c>
      <c r="I148" t="s">
        <v>542</v>
      </c>
      <c r="J148" t="s">
        <v>543</v>
      </c>
      <c r="K148" t="s">
        <v>544</v>
      </c>
      <c r="L148">
        <v>1296</v>
      </c>
      <c r="N148">
        <v>1002</v>
      </c>
      <c r="O148" t="s">
        <v>545</v>
      </c>
      <c r="P148" t="s">
        <v>545</v>
      </c>
      <c r="Q148">
        <v>1</v>
      </c>
      <c r="X148">
        <v>2.3999999999999998E-3</v>
      </c>
      <c r="Y148">
        <v>4241.6400000000003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0</v>
      </c>
      <c r="AF148" t="s">
        <v>93</v>
      </c>
      <c r="AG148">
        <v>9.5999999999999992E-3</v>
      </c>
      <c r="AH148">
        <v>2</v>
      </c>
      <c r="AI148">
        <v>1473084125</v>
      </c>
      <c r="AJ148">
        <v>101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ROW(Source!A127)</f>
        <v>127</v>
      </c>
      <c r="B149">
        <v>1473417876</v>
      </c>
      <c r="C149">
        <v>1473084117</v>
      </c>
      <c r="D149">
        <v>1441836514</v>
      </c>
      <c r="E149">
        <v>1</v>
      </c>
      <c r="F149">
        <v>1</v>
      </c>
      <c r="G149">
        <v>15514512</v>
      </c>
      <c r="H149">
        <v>3</v>
      </c>
      <c r="I149" t="s">
        <v>103</v>
      </c>
      <c r="J149" t="s">
        <v>106</v>
      </c>
      <c r="K149" t="s">
        <v>104</v>
      </c>
      <c r="L149">
        <v>1339</v>
      </c>
      <c r="N149">
        <v>1007</v>
      </c>
      <c r="O149" t="s">
        <v>105</v>
      </c>
      <c r="P149" t="s">
        <v>105</v>
      </c>
      <c r="Q149">
        <v>1</v>
      </c>
      <c r="X149">
        <v>2.3999999999999998E-3</v>
      </c>
      <c r="Y149">
        <v>54.81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0</v>
      </c>
      <c r="AF149" t="s">
        <v>93</v>
      </c>
      <c r="AG149">
        <v>9.5999999999999992E-3</v>
      </c>
      <c r="AH149">
        <v>2</v>
      </c>
      <c r="AI149">
        <v>1473084126</v>
      </c>
      <c r="AJ149">
        <v>102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ROW(Source!A128)</f>
        <v>128</v>
      </c>
      <c r="B150">
        <v>1473417934</v>
      </c>
      <c r="C150">
        <v>1473084136</v>
      </c>
      <c r="D150">
        <v>1441819193</v>
      </c>
      <c r="E150">
        <v>15514512</v>
      </c>
      <c r="F150">
        <v>1</v>
      </c>
      <c r="G150">
        <v>15514512</v>
      </c>
      <c r="H150">
        <v>1</v>
      </c>
      <c r="I150" t="s">
        <v>457</v>
      </c>
      <c r="J150" t="s">
        <v>3</v>
      </c>
      <c r="K150" t="s">
        <v>458</v>
      </c>
      <c r="L150">
        <v>1191</v>
      </c>
      <c r="N150">
        <v>1013</v>
      </c>
      <c r="O150" t="s">
        <v>459</v>
      </c>
      <c r="P150" t="s">
        <v>459</v>
      </c>
      <c r="Q150">
        <v>1</v>
      </c>
      <c r="X150">
        <v>7.56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1</v>
      </c>
      <c r="AF150" t="s">
        <v>93</v>
      </c>
      <c r="AG150">
        <v>30.24</v>
      </c>
      <c r="AH150">
        <v>3</v>
      </c>
      <c r="AI150">
        <v>-1</v>
      </c>
      <c r="AJ150" t="s">
        <v>3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ROW(Source!A128)</f>
        <v>128</v>
      </c>
      <c r="B151">
        <v>1473417935</v>
      </c>
      <c r="C151">
        <v>1473084136</v>
      </c>
      <c r="D151">
        <v>1441833954</v>
      </c>
      <c r="E151">
        <v>1</v>
      </c>
      <c r="F151">
        <v>1</v>
      </c>
      <c r="G151">
        <v>15514512</v>
      </c>
      <c r="H151">
        <v>2</v>
      </c>
      <c r="I151" t="s">
        <v>519</v>
      </c>
      <c r="J151" t="s">
        <v>520</v>
      </c>
      <c r="K151" t="s">
        <v>521</v>
      </c>
      <c r="L151">
        <v>1368</v>
      </c>
      <c r="N151">
        <v>1011</v>
      </c>
      <c r="O151" t="s">
        <v>463</v>
      </c>
      <c r="P151" t="s">
        <v>463</v>
      </c>
      <c r="Q151">
        <v>1</v>
      </c>
      <c r="X151">
        <v>0.46</v>
      </c>
      <c r="Y151">
        <v>0</v>
      </c>
      <c r="Z151">
        <v>59.51</v>
      </c>
      <c r="AA151">
        <v>0.82</v>
      </c>
      <c r="AB151">
        <v>0</v>
      </c>
      <c r="AC151">
        <v>0</v>
      </c>
      <c r="AD151">
        <v>1</v>
      </c>
      <c r="AE151">
        <v>0</v>
      </c>
      <c r="AF151" t="s">
        <v>93</v>
      </c>
      <c r="AG151">
        <v>1.84</v>
      </c>
      <c r="AH151">
        <v>3</v>
      </c>
      <c r="AI151">
        <v>-1</v>
      </c>
      <c r="AJ151" t="s">
        <v>3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ROW(Source!A128)</f>
        <v>128</v>
      </c>
      <c r="B152">
        <v>1473417936</v>
      </c>
      <c r="C152">
        <v>1473084136</v>
      </c>
      <c r="D152">
        <v>1441834258</v>
      </c>
      <c r="E152">
        <v>1</v>
      </c>
      <c r="F152">
        <v>1</v>
      </c>
      <c r="G152">
        <v>15514512</v>
      </c>
      <c r="H152">
        <v>2</v>
      </c>
      <c r="I152" t="s">
        <v>460</v>
      </c>
      <c r="J152" t="s">
        <v>461</v>
      </c>
      <c r="K152" t="s">
        <v>462</v>
      </c>
      <c r="L152">
        <v>1368</v>
      </c>
      <c r="N152">
        <v>1011</v>
      </c>
      <c r="O152" t="s">
        <v>463</v>
      </c>
      <c r="P152" t="s">
        <v>463</v>
      </c>
      <c r="Q152">
        <v>1</v>
      </c>
      <c r="X152">
        <v>2.83</v>
      </c>
      <c r="Y152">
        <v>0</v>
      </c>
      <c r="Z152">
        <v>1303.01</v>
      </c>
      <c r="AA152">
        <v>826.2</v>
      </c>
      <c r="AB152">
        <v>0</v>
      </c>
      <c r="AC152">
        <v>0</v>
      </c>
      <c r="AD152">
        <v>1</v>
      </c>
      <c r="AE152">
        <v>0</v>
      </c>
      <c r="AF152" t="s">
        <v>93</v>
      </c>
      <c r="AG152">
        <v>11.32</v>
      </c>
      <c r="AH152">
        <v>3</v>
      </c>
      <c r="AI152">
        <v>-1</v>
      </c>
      <c r="AJ152" t="s">
        <v>3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ROW(Source!A128)</f>
        <v>128</v>
      </c>
      <c r="B153">
        <v>1473417937</v>
      </c>
      <c r="C153">
        <v>1473084136</v>
      </c>
      <c r="D153">
        <v>1441836235</v>
      </c>
      <c r="E153">
        <v>1</v>
      </c>
      <c r="F153">
        <v>1</v>
      </c>
      <c r="G153">
        <v>15514512</v>
      </c>
      <c r="H153">
        <v>3</v>
      </c>
      <c r="I153" t="s">
        <v>464</v>
      </c>
      <c r="J153" t="s">
        <v>465</v>
      </c>
      <c r="K153" t="s">
        <v>466</v>
      </c>
      <c r="L153">
        <v>1346</v>
      </c>
      <c r="N153">
        <v>1009</v>
      </c>
      <c r="O153" t="s">
        <v>467</v>
      </c>
      <c r="P153" t="s">
        <v>467</v>
      </c>
      <c r="Q153">
        <v>1</v>
      </c>
      <c r="X153">
        <v>0.18</v>
      </c>
      <c r="Y153">
        <v>31.49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0</v>
      </c>
      <c r="AF153" t="s">
        <v>93</v>
      </c>
      <c r="AG153">
        <v>0.72</v>
      </c>
      <c r="AH153">
        <v>3</v>
      </c>
      <c r="AI153">
        <v>-1</v>
      </c>
      <c r="AJ153" t="s">
        <v>3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ROW(Source!A129)</f>
        <v>129</v>
      </c>
      <c r="B154">
        <v>1473417939</v>
      </c>
      <c r="C154">
        <v>1473084141</v>
      </c>
      <c r="D154">
        <v>1441819193</v>
      </c>
      <c r="E154">
        <v>15514512</v>
      </c>
      <c r="F154">
        <v>1</v>
      </c>
      <c r="G154">
        <v>15514512</v>
      </c>
      <c r="H154">
        <v>1</v>
      </c>
      <c r="I154" t="s">
        <v>457</v>
      </c>
      <c r="J154" t="s">
        <v>3</v>
      </c>
      <c r="K154" t="s">
        <v>458</v>
      </c>
      <c r="L154">
        <v>1191</v>
      </c>
      <c r="N154">
        <v>1013</v>
      </c>
      <c r="O154" t="s">
        <v>459</v>
      </c>
      <c r="P154" t="s">
        <v>459</v>
      </c>
      <c r="Q154">
        <v>1</v>
      </c>
      <c r="X154">
        <v>0.4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1</v>
      </c>
      <c r="AF154" t="s">
        <v>93</v>
      </c>
      <c r="AG154">
        <v>1.6</v>
      </c>
      <c r="AH154">
        <v>3</v>
      </c>
      <c r="AI154">
        <v>-1</v>
      </c>
      <c r="AJ154" t="s">
        <v>3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ROW(Source!A131)</f>
        <v>131</v>
      </c>
      <c r="B155">
        <v>1473417942</v>
      </c>
      <c r="C155">
        <v>1473084144</v>
      </c>
      <c r="D155">
        <v>1441819193</v>
      </c>
      <c r="E155">
        <v>15514512</v>
      </c>
      <c r="F155">
        <v>1</v>
      </c>
      <c r="G155">
        <v>15514512</v>
      </c>
      <c r="H155">
        <v>1</v>
      </c>
      <c r="I155" t="s">
        <v>457</v>
      </c>
      <c r="J155" t="s">
        <v>3</v>
      </c>
      <c r="K155" t="s">
        <v>458</v>
      </c>
      <c r="L155">
        <v>1191</v>
      </c>
      <c r="N155">
        <v>1013</v>
      </c>
      <c r="O155" t="s">
        <v>459</v>
      </c>
      <c r="P155" t="s">
        <v>459</v>
      </c>
      <c r="Q155">
        <v>1</v>
      </c>
      <c r="X155">
        <v>148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1</v>
      </c>
      <c r="AF155" t="s">
        <v>3</v>
      </c>
      <c r="AG155">
        <v>148</v>
      </c>
      <c r="AH155">
        <v>2</v>
      </c>
      <c r="AI155">
        <v>1473084145</v>
      </c>
      <c r="AJ155">
        <v>103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ROW(Source!A131)</f>
        <v>131</v>
      </c>
      <c r="B156">
        <v>1473417943</v>
      </c>
      <c r="C156">
        <v>1473084144</v>
      </c>
      <c r="D156">
        <v>1441835475</v>
      </c>
      <c r="E156">
        <v>1</v>
      </c>
      <c r="F156">
        <v>1</v>
      </c>
      <c r="G156">
        <v>15514512</v>
      </c>
      <c r="H156">
        <v>3</v>
      </c>
      <c r="I156" t="s">
        <v>482</v>
      </c>
      <c r="J156" t="s">
        <v>483</v>
      </c>
      <c r="K156" t="s">
        <v>484</v>
      </c>
      <c r="L156">
        <v>1348</v>
      </c>
      <c r="N156">
        <v>1009</v>
      </c>
      <c r="O156" t="s">
        <v>485</v>
      </c>
      <c r="P156" t="s">
        <v>485</v>
      </c>
      <c r="Q156">
        <v>1000</v>
      </c>
      <c r="X156">
        <v>1.5E-3</v>
      </c>
      <c r="Y156">
        <v>155908.07999999999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0</v>
      </c>
      <c r="AF156" t="s">
        <v>3</v>
      </c>
      <c r="AG156">
        <v>1.5E-3</v>
      </c>
      <c r="AH156">
        <v>2</v>
      </c>
      <c r="AI156">
        <v>1473084146</v>
      </c>
      <c r="AJ156">
        <v>104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ROW(Source!A131)</f>
        <v>131</v>
      </c>
      <c r="B157">
        <v>1473417944</v>
      </c>
      <c r="C157">
        <v>1473084144</v>
      </c>
      <c r="D157">
        <v>1441835549</v>
      </c>
      <c r="E157">
        <v>1</v>
      </c>
      <c r="F157">
        <v>1</v>
      </c>
      <c r="G157">
        <v>15514512</v>
      </c>
      <c r="H157">
        <v>3</v>
      </c>
      <c r="I157" t="s">
        <v>486</v>
      </c>
      <c r="J157" t="s">
        <v>487</v>
      </c>
      <c r="K157" t="s">
        <v>488</v>
      </c>
      <c r="L157">
        <v>1348</v>
      </c>
      <c r="N157">
        <v>1009</v>
      </c>
      <c r="O157" t="s">
        <v>485</v>
      </c>
      <c r="P157" t="s">
        <v>485</v>
      </c>
      <c r="Q157">
        <v>1000</v>
      </c>
      <c r="X157">
        <v>2.9999999999999997E-4</v>
      </c>
      <c r="Y157">
        <v>194655.19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0</v>
      </c>
      <c r="AF157" t="s">
        <v>3</v>
      </c>
      <c r="AG157">
        <v>2.9999999999999997E-4</v>
      </c>
      <c r="AH157">
        <v>2</v>
      </c>
      <c r="AI157">
        <v>1473084147</v>
      </c>
      <c r="AJ157">
        <v>105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ROW(Source!A131)</f>
        <v>131</v>
      </c>
      <c r="B158">
        <v>1473417945</v>
      </c>
      <c r="C158">
        <v>1473084144</v>
      </c>
      <c r="D158">
        <v>1441836325</v>
      </c>
      <c r="E158">
        <v>1</v>
      </c>
      <c r="F158">
        <v>1</v>
      </c>
      <c r="G158">
        <v>15514512</v>
      </c>
      <c r="H158">
        <v>3</v>
      </c>
      <c r="I158" t="s">
        <v>489</v>
      </c>
      <c r="J158" t="s">
        <v>490</v>
      </c>
      <c r="K158" t="s">
        <v>491</v>
      </c>
      <c r="L158">
        <v>1348</v>
      </c>
      <c r="N158">
        <v>1009</v>
      </c>
      <c r="O158" t="s">
        <v>485</v>
      </c>
      <c r="P158" t="s">
        <v>485</v>
      </c>
      <c r="Q158">
        <v>1000</v>
      </c>
      <c r="X158">
        <v>1.6999999999999999E-3</v>
      </c>
      <c r="Y158">
        <v>108798.39999999999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0</v>
      </c>
      <c r="AF158" t="s">
        <v>3</v>
      </c>
      <c r="AG158">
        <v>1.6999999999999999E-3</v>
      </c>
      <c r="AH158">
        <v>2</v>
      </c>
      <c r="AI158">
        <v>1473084148</v>
      </c>
      <c r="AJ158">
        <v>106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ROW(Source!A131)</f>
        <v>131</v>
      </c>
      <c r="B159">
        <v>1473417946</v>
      </c>
      <c r="C159">
        <v>1473084144</v>
      </c>
      <c r="D159">
        <v>1441838531</v>
      </c>
      <c r="E159">
        <v>1</v>
      </c>
      <c r="F159">
        <v>1</v>
      </c>
      <c r="G159">
        <v>15514512</v>
      </c>
      <c r="H159">
        <v>3</v>
      </c>
      <c r="I159" t="s">
        <v>492</v>
      </c>
      <c r="J159" t="s">
        <v>493</v>
      </c>
      <c r="K159" t="s">
        <v>494</v>
      </c>
      <c r="L159">
        <v>1348</v>
      </c>
      <c r="N159">
        <v>1009</v>
      </c>
      <c r="O159" t="s">
        <v>485</v>
      </c>
      <c r="P159" t="s">
        <v>485</v>
      </c>
      <c r="Q159">
        <v>1000</v>
      </c>
      <c r="X159">
        <v>1.1000000000000001E-3</v>
      </c>
      <c r="Y159">
        <v>370783.55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0</v>
      </c>
      <c r="AF159" t="s">
        <v>3</v>
      </c>
      <c r="AG159">
        <v>1.1000000000000001E-3</v>
      </c>
      <c r="AH159">
        <v>2</v>
      </c>
      <c r="AI159">
        <v>1473084149</v>
      </c>
      <c r="AJ159">
        <v>107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ROW(Source!A131)</f>
        <v>131</v>
      </c>
      <c r="B160">
        <v>1473417947</v>
      </c>
      <c r="C160">
        <v>1473084144</v>
      </c>
      <c r="D160">
        <v>1441838759</v>
      </c>
      <c r="E160">
        <v>1</v>
      </c>
      <c r="F160">
        <v>1</v>
      </c>
      <c r="G160">
        <v>15514512</v>
      </c>
      <c r="H160">
        <v>3</v>
      </c>
      <c r="I160" t="s">
        <v>495</v>
      </c>
      <c r="J160" t="s">
        <v>496</v>
      </c>
      <c r="K160" t="s">
        <v>497</v>
      </c>
      <c r="L160">
        <v>1348</v>
      </c>
      <c r="N160">
        <v>1009</v>
      </c>
      <c r="O160" t="s">
        <v>485</v>
      </c>
      <c r="P160" t="s">
        <v>485</v>
      </c>
      <c r="Q160">
        <v>1000</v>
      </c>
      <c r="X160">
        <v>1.8E-3</v>
      </c>
      <c r="Y160">
        <v>1590701.16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0</v>
      </c>
      <c r="AF160" t="s">
        <v>3</v>
      </c>
      <c r="AG160">
        <v>1.8E-3</v>
      </c>
      <c r="AH160">
        <v>2</v>
      </c>
      <c r="AI160">
        <v>1473084150</v>
      </c>
      <c r="AJ160">
        <v>108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ROW(Source!A131)</f>
        <v>131</v>
      </c>
      <c r="B161">
        <v>1473417948</v>
      </c>
      <c r="C161">
        <v>1473084144</v>
      </c>
      <c r="D161">
        <v>1441834635</v>
      </c>
      <c r="E161">
        <v>1</v>
      </c>
      <c r="F161">
        <v>1</v>
      </c>
      <c r="G161">
        <v>15514512</v>
      </c>
      <c r="H161">
        <v>3</v>
      </c>
      <c r="I161" t="s">
        <v>498</v>
      </c>
      <c r="J161" t="s">
        <v>499</v>
      </c>
      <c r="K161" t="s">
        <v>500</v>
      </c>
      <c r="L161">
        <v>1339</v>
      </c>
      <c r="N161">
        <v>1007</v>
      </c>
      <c r="O161" t="s">
        <v>105</v>
      </c>
      <c r="P161" t="s">
        <v>105</v>
      </c>
      <c r="Q161">
        <v>1</v>
      </c>
      <c r="X161">
        <v>2.4</v>
      </c>
      <c r="Y161">
        <v>103.4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3</v>
      </c>
      <c r="AG161">
        <v>2.4</v>
      </c>
      <c r="AH161">
        <v>2</v>
      </c>
      <c r="AI161">
        <v>1473084151</v>
      </c>
      <c r="AJ161">
        <v>109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ROW(Source!A131)</f>
        <v>131</v>
      </c>
      <c r="B162">
        <v>1473417949</v>
      </c>
      <c r="C162">
        <v>1473084144</v>
      </c>
      <c r="D162">
        <v>1441834627</v>
      </c>
      <c r="E162">
        <v>1</v>
      </c>
      <c r="F162">
        <v>1</v>
      </c>
      <c r="G162">
        <v>15514512</v>
      </c>
      <c r="H162">
        <v>3</v>
      </c>
      <c r="I162" t="s">
        <v>501</v>
      </c>
      <c r="J162" t="s">
        <v>502</v>
      </c>
      <c r="K162" t="s">
        <v>503</v>
      </c>
      <c r="L162">
        <v>1339</v>
      </c>
      <c r="N162">
        <v>1007</v>
      </c>
      <c r="O162" t="s">
        <v>105</v>
      </c>
      <c r="P162" t="s">
        <v>105</v>
      </c>
      <c r="Q162">
        <v>1</v>
      </c>
      <c r="X162">
        <v>1.2</v>
      </c>
      <c r="Y162">
        <v>875.46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0</v>
      </c>
      <c r="AF162" t="s">
        <v>3</v>
      </c>
      <c r="AG162">
        <v>1.2</v>
      </c>
      <c r="AH162">
        <v>2</v>
      </c>
      <c r="AI162">
        <v>1473084152</v>
      </c>
      <c r="AJ162">
        <v>110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ROW(Source!A131)</f>
        <v>131</v>
      </c>
      <c r="B163">
        <v>1473417950</v>
      </c>
      <c r="C163">
        <v>1473084144</v>
      </c>
      <c r="D163">
        <v>1441834671</v>
      </c>
      <c r="E163">
        <v>1</v>
      </c>
      <c r="F163">
        <v>1</v>
      </c>
      <c r="G163">
        <v>15514512</v>
      </c>
      <c r="H163">
        <v>3</v>
      </c>
      <c r="I163" t="s">
        <v>504</v>
      </c>
      <c r="J163" t="s">
        <v>505</v>
      </c>
      <c r="K163" t="s">
        <v>506</v>
      </c>
      <c r="L163">
        <v>1348</v>
      </c>
      <c r="N163">
        <v>1009</v>
      </c>
      <c r="O163" t="s">
        <v>485</v>
      </c>
      <c r="P163" t="s">
        <v>485</v>
      </c>
      <c r="Q163">
        <v>1000</v>
      </c>
      <c r="X163">
        <v>1.6999999999999999E-3</v>
      </c>
      <c r="Y163">
        <v>184462.17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0</v>
      </c>
      <c r="AF163" t="s">
        <v>3</v>
      </c>
      <c r="AG163">
        <v>1.6999999999999999E-3</v>
      </c>
      <c r="AH163">
        <v>2</v>
      </c>
      <c r="AI163">
        <v>1473084153</v>
      </c>
      <c r="AJ163">
        <v>111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ROW(Source!A131)</f>
        <v>131</v>
      </c>
      <c r="B164">
        <v>1473417951</v>
      </c>
      <c r="C164">
        <v>1473084144</v>
      </c>
      <c r="D164">
        <v>1441834634</v>
      </c>
      <c r="E164">
        <v>1</v>
      </c>
      <c r="F164">
        <v>1</v>
      </c>
      <c r="G164">
        <v>15514512</v>
      </c>
      <c r="H164">
        <v>3</v>
      </c>
      <c r="I164" t="s">
        <v>507</v>
      </c>
      <c r="J164" t="s">
        <v>508</v>
      </c>
      <c r="K164" t="s">
        <v>509</v>
      </c>
      <c r="L164">
        <v>1348</v>
      </c>
      <c r="N164">
        <v>1009</v>
      </c>
      <c r="O164" t="s">
        <v>485</v>
      </c>
      <c r="P164" t="s">
        <v>485</v>
      </c>
      <c r="Q164">
        <v>1000</v>
      </c>
      <c r="X164">
        <v>1E-3</v>
      </c>
      <c r="Y164">
        <v>88053.759999999995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0</v>
      </c>
      <c r="AF164" t="s">
        <v>3</v>
      </c>
      <c r="AG164">
        <v>1E-3</v>
      </c>
      <c r="AH164">
        <v>2</v>
      </c>
      <c r="AI164">
        <v>1473084154</v>
      </c>
      <c r="AJ164">
        <v>112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ROW(Source!A131)</f>
        <v>131</v>
      </c>
      <c r="B165">
        <v>1473417952</v>
      </c>
      <c r="C165">
        <v>1473084144</v>
      </c>
      <c r="D165">
        <v>1441834836</v>
      </c>
      <c r="E165">
        <v>1</v>
      </c>
      <c r="F165">
        <v>1</v>
      </c>
      <c r="G165">
        <v>15514512</v>
      </c>
      <c r="H165">
        <v>3</v>
      </c>
      <c r="I165" t="s">
        <v>510</v>
      </c>
      <c r="J165" t="s">
        <v>511</v>
      </c>
      <c r="K165" t="s">
        <v>512</v>
      </c>
      <c r="L165">
        <v>1348</v>
      </c>
      <c r="N165">
        <v>1009</v>
      </c>
      <c r="O165" t="s">
        <v>485</v>
      </c>
      <c r="P165" t="s">
        <v>485</v>
      </c>
      <c r="Q165">
        <v>1000</v>
      </c>
      <c r="X165">
        <v>7.4799999999999997E-3</v>
      </c>
      <c r="Y165">
        <v>93194.67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0</v>
      </c>
      <c r="AF165" t="s">
        <v>3</v>
      </c>
      <c r="AG165">
        <v>7.4799999999999997E-3</v>
      </c>
      <c r="AH165">
        <v>2</v>
      </c>
      <c r="AI165">
        <v>1473084155</v>
      </c>
      <c r="AJ165">
        <v>113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ROW(Source!A131)</f>
        <v>131</v>
      </c>
      <c r="B166">
        <v>1473417953</v>
      </c>
      <c r="C166">
        <v>1473084144</v>
      </c>
      <c r="D166">
        <v>1441834853</v>
      </c>
      <c r="E166">
        <v>1</v>
      </c>
      <c r="F166">
        <v>1</v>
      </c>
      <c r="G166">
        <v>15514512</v>
      </c>
      <c r="H166">
        <v>3</v>
      </c>
      <c r="I166" t="s">
        <v>513</v>
      </c>
      <c r="J166" t="s">
        <v>514</v>
      </c>
      <c r="K166" t="s">
        <v>515</v>
      </c>
      <c r="L166">
        <v>1348</v>
      </c>
      <c r="N166">
        <v>1009</v>
      </c>
      <c r="O166" t="s">
        <v>485</v>
      </c>
      <c r="P166" t="s">
        <v>485</v>
      </c>
      <c r="Q166">
        <v>1000</v>
      </c>
      <c r="X166">
        <v>2.8E-3</v>
      </c>
      <c r="Y166">
        <v>78065.73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0</v>
      </c>
      <c r="AF166" t="s">
        <v>3</v>
      </c>
      <c r="AG166">
        <v>2.8E-3</v>
      </c>
      <c r="AH166">
        <v>2</v>
      </c>
      <c r="AI166">
        <v>1473084156</v>
      </c>
      <c r="AJ166">
        <v>114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ROW(Source!A131)</f>
        <v>131</v>
      </c>
      <c r="B167">
        <v>1473417955</v>
      </c>
      <c r="C167">
        <v>1473084144</v>
      </c>
      <c r="D167">
        <v>1441822273</v>
      </c>
      <c r="E167">
        <v>15514512</v>
      </c>
      <c r="F167">
        <v>1</v>
      </c>
      <c r="G167">
        <v>15514512</v>
      </c>
      <c r="H167">
        <v>3</v>
      </c>
      <c r="I167" t="s">
        <v>476</v>
      </c>
      <c r="J167" t="s">
        <v>3</v>
      </c>
      <c r="K167" t="s">
        <v>478</v>
      </c>
      <c r="L167">
        <v>1348</v>
      </c>
      <c r="N167">
        <v>1009</v>
      </c>
      <c r="O167" t="s">
        <v>485</v>
      </c>
      <c r="P167" t="s">
        <v>485</v>
      </c>
      <c r="Q167">
        <v>1000</v>
      </c>
      <c r="X167">
        <v>8.1999999999999998E-4</v>
      </c>
      <c r="Y167">
        <v>94640</v>
      </c>
      <c r="Z167">
        <v>0</v>
      </c>
      <c r="AA167">
        <v>0</v>
      </c>
      <c r="AB167">
        <v>0</v>
      </c>
      <c r="AC167">
        <v>0</v>
      </c>
      <c r="AD167">
        <v>1</v>
      </c>
      <c r="AE167">
        <v>0</v>
      </c>
      <c r="AF167" t="s">
        <v>3</v>
      </c>
      <c r="AG167">
        <v>8.1999999999999998E-4</v>
      </c>
      <c r="AH167">
        <v>2</v>
      </c>
      <c r="AI167">
        <v>1473084157</v>
      </c>
      <c r="AJ167">
        <v>115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ROW(Source!A131)</f>
        <v>131</v>
      </c>
      <c r="B168">
        <v>1473417954</v>
      </c>
      <c r="C168">
        <v>1473084144</v>
      </c>
      <c r="D168">
        <v>1441850453</v>
      </c>
      <c r="E168">
        <v>1</v>
      </c>
      <c r="F168">
        <v>1</v>
      </c>
      <c r="G168">
        <v>15514512</v>
      </c>
      <c r="H168">
        <v>3</v>
      </c>
      <c r="I168" t="s">
        <v>516</v>
      </c>
      <c r="J168" t="s">
        <v>517</v>
      </c>
      <c r="K168" t="s">
        <v>518</v>
      </c>
      <c r="L168">
        <v>1348</v>
      </c>
      <c r="N168">
        <v>1009</v>
      </c>
      <c r="O168" t="s">
        <v>485</v>
      </c>
      <c r="P168" t="s">
        <v>485</v>
      </c>
      <c r="Q168">
        <v>1000</v>
      </c>
      <c r="X168">
        <v>1.4E-3</v>
      </c>
      <c r="Y168">
        <v>178433.97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0</v>
      </c>
      <c r="AF168" t="s">
        <v>3</v>
      </c>
      <c r="AG168">
        <v>1.4E-3</v>
      </c>
      <c r="AH168">
        <v>2</v>
      </c>
      <c r="AI168">
        <v>1473084158</v>
      </c>
      <c r="AJ168">
        <v>116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ROW(Source!A132)</f>
        <v>132</v>
      </c>
      <c r="B169">
        <v>1473417967</v>
      </c>
      <c r="C169">
        <v>1473140252</v>
      </c>
      <c r="D169">
        <v>1441819193</v>
      </c>
      <c r="E169">
        <v>15514512</v>
      </c>
      <c r="F169">
        <v>1</v>
      </c>
      <c r="G169">
        <v>15514512</v>
      </c>
      <c r="H169">
        <v>1</v>
      </c>
      <c r="I169" t="s">
        <v>457</v>
      </c>
      <c r="J169" t="s">
        <v>3</v>
      </c>
      <c r="K169" t="s">
        <v>458</v>
      </c>
      <c r="L169">
        <v>1191</v>
      </c>
      <c r="N169">
        <v>1013</v>
      </c>
      <c r="O169" t="s">
        <v>459</v>
      </c>
      <c r="P169" t="s">
        <v>459</v>
      </c>
      <c r="Q169">
        <v>1</v>
      </c>
      <c r="X169">
        <v>5.04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1</v>
      </c>
      <c r="AE169">
        <v>1</v>
      </c>
      <c r="AF169" t="s">
        <v>228</v>
      </c>
      <c r="AG169">
        <v>10.08</v>
      </c>
      <c r="AH169">
        <v>2</v>
      </c>
      <c r="AI169">
        <v>1473140253</v>
      </c>
      <c r="AJ169">
        <v>117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ROW(Source!A132)</f>
        <v>132</v>
      </c>
      <c r="B170">
        <v>1473417968</v>
      </c>
      <c r="C170">
        <v>1473140252</v>
      </c>
      <c r="D170">
        <v>1441833954</v>
      </c>
      <c r="E170">
        <v>1</v>
      </c>
      <c r="F170">
        <v>1</v>
      </c>
      <c r="G170">
        <v>15514512</v>
      </c>
      <c r="H170">
        <v>2</v>
      </c>
      <c r="I170" t="s">
        <v>519</v>
      </c>
      <c r="J170" t="s">
        <v>520</v>
      </c>
      <c r="K170" t="s">
        <v>521</v>
      </c>
      <c r="L170">
        <v>1368</v>
      </c>
      <c r="N170">
        <v>1011</v>
      </c>
      <c r="O170" t="s">
        <v>463</v>
      </c>
      <c r="P170" t="s">
        <v>463</v>
      </c>
      <c r="Q170">
        <v>1</v>
      </c>
      <c r="X170">
        <v>0.09</v>
      </c>
      <c r="Y170">
        <v>0</v>
      </c>
      <c r="Z170">
        <v>59.51</v>
      </c>
      <c r="AA170">
        <v>0.82</v>
      </c>
      <c r="AB170">
        <v>0</v>
      </c>
      <c r="AC170">
        <v>0</v>
      </c>
      <c r="AD170">
        <v>1</v>
      </c>
      <c r="AE170">
        <v>0</v>
      </c>
      <c r="AF170" t="s">
        <v>228</v>
      </c>
      <c r="AG170">
        <v>0.18</v>
      </c>
      <c r="AH170">
        <v>2</v>
      </c>
      <c r="AI170">
        <v>1473140254</v>
      </c>
      <c r="AJ170">
        <v>118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ROW(Source!A132)</f>
        <v>132</v>
      </c>
      <c r="B171">
        <v>1473417969</v>
      </c>
      <c r="C171">
        <v>1473140252</v>
      </c>
      <c r="D171">
        <v>1441836235</v>
      </c>
      <c r="E171">
        <v>1</v>
      </c>
      <c r="F171">
        <v>1</v>
      </c>
      <c r="G171">
        <v>15514512</v>
      </c>
      <c r="H171">
        <v>3</v>
      </c>
      <c r="I171" t="s">
        <v>464</v>
      </c>
      <c r="J171" t="s">
        <v>465</v>
      </c>
      <c r="K171" t="s">
        <v>466</v>
      </c>
      <c r="L171">
        <v>1346</v>
      </c>
      <c r="N171">
        <v>1009</v>
      </c>
      <c r="O171" t="s">
        <v>467</v>
      </c>
      <c r="P171" t="s">
        <v>467</v>
      </c>
      <c r="Q171">
        <v>1</v>
      </c>
      <c r="X171">
        <v>1.02</v>
      </c>
      <c r="Y171">
        <v>31.49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0</v>
      </c>
      <c r="AF171" t="s">
        <v>228</v>
      </c>
      <c r="AG171">
        <v>2.04</v>
      </c>
      <c r="AH171">
        <v>2</v>
      </c>
      <c r="AI171">
        <v>1473140255</v>
      </c>
      <c r="AJ171">
        <v>119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ROW(Source!A133)</f>
        <v>133</v>
      </c>
      <c r="B172">
        <v>1473417970</v>
      </c>
      <c r="C172">
        <v>1473140260</v>
      </c>
      <c r="D172">
        <v>1441819193</v>
      </c>
      <c r="E172">
        <v>15514512</v>
      </c>
      <c r="F172">
        <v>1</v>
      </c>
      <c r="G172">
        <v>15514512</v>
      </c>
      <c r="H172">
        <v>1</v>
      </c>
      <c r="I172" t="s">
        <v>457</v>
      </c>
      <c r="J172" t="s">
        <v>3</v>
      </c>
      <c r="K172" t="s">
        <v>458</v>
      </c>
      <c r="L172">
        <v>1191</v>
      </c>
      <c r="N172">
        <v>1013</v>
      </c>
      <c r="O172" t="s">
        <v>459</v>
      </c>
      <c r="P172" t="s">
        <v>459</v>
      </c>
      <c r="Q172">
        <v>1</v>
      </c>
      <c r="X172">
        <v>2.78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1</v>
      </c>
      <c r="AF172" t="s">
        <v>228</v>
      </c>
      <c r="AG172">
        <v>5.56</v>
      </c>
      <c r="AH172">
        <v>2</v>
      </c>
      <c r="AI172">
        <v>1473140261</v>
      </c>
      <c r="AJ172">
        <v>120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ROW(Source!A133)</f>
        <v>133</v>
      </c>
      <c r="B173">
        <v>1473417971</v>
      </c>
      <c r="C173">
        <v>1473140260</v>
      </c>
      <c r="D173">
        <v>1441833954</v>
      </c>
      <c r="E173">
        <v>1</v>
      </c>
      <c r="F173">
        <v>1</v>
      </c>
      <c r="G173">
        <v>15514512</v>
      </c>
      <c r="H173">
        <v>2</v>
      </c>
      <c r="I173" t="s">
        <v>519</v>
      </c>
      <c r="J173" t="s">
        <v>520</v>
      </c>
      <c r="K173" t="s">
        <v>521</v>
      </c>
      <c r="L173">
        <v>1368</v>
      </c>
      <c r="N173">
        <v>1011</v>
      </c>
      <c r="O173" t="s">
        <v>463</v>
      </c>
      <c r="P173" t="s">
        <v>463</v>
      </c>
      <c r="Q173">
        <v>1</v>
      </c>
      <c r="X173">
        <v>0.09</v>
      </c>
      <c r="Y173">
        <v>0</v>
      </c>
      <c r="Z173">
        <v>59.51</v>
      </c>
      <c r="AA173">
        <v>0.82</v>
      </c>
      <c r="AB173">
        <v>0</v>
      </c>
      <c r="AC173">
        <v>0</v>
      </c>
      <c r="AD173">
        <v>1</v>
      </c>
      <c r="AE173">
        <v>0</v>
      </c>
      <c r="AF173" t="s">
        <v>228</v>
      </c>
      <c r="AG173">
        <v>0.18</v>
      </c>
      <c r="AH173">
        <v>2</v>
      </c>
      <c r="AI173">
        <v>1473140262</v>
      </c>
      <c r="AJ173">
        <v>121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ROW(Source!A133)</f>
        <v>133</v>
      </c>
      <c r="B174">
        <v>1473417972</v>
      </c>
      <c r="C174">
        <v>1473140260</v>
      </c>
      <c r="D174">
        <v>1441836235</v>
      </c>
      <c r="E174">
        <v>1</v>
      </c>
      <c r="F174">
        <v>1</v>
      </c>
      <c r="G174">
        <v>15514512</v>
      </c>
      <c r="H174">
        <v>3</v>
      </c>
      <c r="I174" t="s">
        <v>464</v>
      </c>
      <c r="J174" t="s">
        <v>465</v>
      </c>
      <c r="K174" t="s">
        <v>466</v>
      </c>
      <c r="L174">
        <v>1346</v>
      </c>
      <c r="N174">
        <v>1009</v>
      </c>
      <c r="O174" t="s">
        <v>467</v>
      </c>
      <c r="P174" t="s">
        <v>467</v>
      </c>
      <c r="Q174">
        <v>1</v>
      </c>
      <c r="X174">
        <v>0.05</v>
      </c>
      <c r="Y174">
        <v>31.49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0</v>
      </c>
      <c r="AF174" t="s">
        <v>228</v>
      </c>
      <c r="AG174">
        <v>0.1</v>
      </c>
      <c r="AH174">
        <v>2</v>
      </c>
      <c r="AI174">
        <v>1473140263</v>
      </c>
      <c r="AJ174">
        <v>122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ROW(Source!A134)</f>
        <v>134</v>
      </c>
      <c r="B175">
        <v>1473417973</v>
      </c>
      <c r="C175">
        <v>1473084173</v>
      </c>
      <c r="D175">
        <v>1441819193</v>
      </c>
      <c r="E175">
        <v>15514512</v>
      </c>
      <c r="F175">
        <v>1</v>
      </c>
      <c r="G175">
        <v>15514512</v>
      </c>
      <c r="H175">
        <v>1</v>
      </c>
      <c r="I175" t="s">
        <v>457</v>
      </c>
      <c r="J175" t="s">
        <v>3</v>
      </c>
      <c r="K175" t="s">
        <v>458</v>
      </c>
      <c r="L175">
        <v>1191</v>
      </c>
      <c r="N175">
        <v>1013</v>
      </c>
      <c r="O175" t="s">
        <v>459</v>
      </c>
      <c r="P175" t="s">
        <v>459</v>
      </c>
      <c r="Q175">
        <v>1</v>
      </c>
      <c r="X175">
        <v>84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1</v>
      </c>
      <c r="AE175">
        <v>1</v>
      </c>
      <c r="AF175" t="s">
        <v>3</v>
      </c>
      <c r="AG175">
        <v>84</v>
      </c>
      <c r="AH175">
        <v>2</v>
      </c>
      <c r="AI175">
        <v>1473084174</v>
      </c>
      <c r="AJ175">
        <v>123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ROW(Source!A134)</f>
        <v>134</v>
      </c>
      <c r="B176">
        <v>1473417974</v>
      </c>
      <c r="C176">
        <v>1473084173</v>
      </c>
      <c r="D176">
        <v>1441835475</v>
      </c>
      <c r="E176">
        <v>1</v>
      </c>
      <c r="F176">
        <v>1</v>
      </c>
      <c r="G176">
        <v>15514512</v>
      </c>
      <c r="H176">
        <v>3</v>
      </c>
      <c r="I176" t="s">
        <v>482</v>
      </c>
      <c r="J176" t="s">
        <v>483</v>
      </c>
      <c r="K176" t="s">
        <v>484</v>
      </c>
      <c r="L176">
        <v>1348</v>
      </c>
      <c r="N176">
        <v>1009</v>
      </c>
      <c r="O176" t="s">
        <v>485</v>
      </c>
      <c r="P176" t="s">
        <v>485</v>
      </c>
      <c r="Q176">
        <v>1000</v>
      </c>
      <c r="X176">
        <v>2.9999999999999997E-4</v>
      </c>
      <c r="Y176">
        <v>155908.07999999999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0</v>
      </c>
      <c r="AF176" t="s">
        <v>3</v>
      </c>
      <c r="AG176">
        <v>2.9999999999999997E-4</v>
      </c>
      <c r="AH176">
        <v>2</v>
      </c>
      <c r="AI176">
        <v>1473084175</v>
      </c>
      <c r="AJ176">
        <v>124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ROW(Source!A134)</f>
        <v>134</v>
      </c>
      <c r="B177">
        <v>1473417975</v>
      </c>
      <c r="C177">
        <v>1473084173</v>
      </c>
      <c r="D177">
        <v>1441835549</v>
      </c>
      <c r="E177">
        <v>1</v>
      </c>
      <c r="F177">
        <v>1</v>
      </c>
      <c r="G177">
        <v>15514512</v>
      </c>
      <c r="H177">
        <v>3</v>
      </c>
      <c r="I177" t="s">
        <v>486</v>
      </c>
      <c r="J177" t="s">
        <v>487</v>
      </c>
      <c r="K177" t="s">
        <v>488</v>
      </c>
      <c r="L177">
        <v>1348</v>
      </c>
      <c r="N177">
        <v>1009</v>
      </c>
      <c r="O177" t="s">
        <v>485</v>
      </c>
      <c r="P177" t="s">
        <v>485</v>
      </c>
      <c r="Q177">
        <v>1000</v>
      </c>
      <c r="X177">
        <v>1E-4</v>
      </c>
      <c r="Y177">
        <v>194655.19</v>
      </c>
      <c r="Z177">
        <v>0</v>
      </c>
      <c r="AA177">
        <v>0</v>
      </c>
      <c r="AB177">
        <v>0</v>
      </c>
      <c r="AC177">
        <v>0</v>
      </c>
      <c r="AD177">
        <v>1</v>
      </c>
      <c r="AE177">
        <v>0</v>
      </c>
      <c r="AF177" t="s">
        <v>3</v>
      </c>
      <c r="AG177">
        <v>1E-4</v>
      </c>
      <c r="AH177">
        <v>2</v>
      </c>
      <c r="AI177">
        <v>1473084176</v>
      </c>
      <c r="AJ177">
        <v>125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ROW(Source!A134)</f>
        <v>134</v>
      </c>
      <c r="B178">
        <v>1473417976</v>
      </c>
      <c r="C178">
        <v>1473084173</v>
      </c>
      <c r="D178">
        <v>1441836250</v>
      </c>
      <c r="E178">
        <v>1</v>
      </c>
      <c r="F178">
        <v>1</v>
      </c>
      <c r="G178">
        <v>15514512</v>
      </c>
      <c r="H178">
        <v>3</v>
      </c>
      <c r="I178" t="s">
        <v>522</v>
      </c>
      <c r="J178" t="s">
        <v>523</v>
      </c>
      <c r="K178" t="s">
        <v>524</v>
      </c>
      <c r="L178">
        <v>1327</v>
      </c>
      <c r="N178">
        <v>1005</v>
      </c>
      <c r="O178" t="s">
        <v>525</v>
      </c>
      <c r="P178" t="s">
        <v>525</v>
      </c>
      <c r="Q178">
        <v>1</v>
      </c>
      <c r="X178">
        <v>2.1</v>
      </c>
      <c r="Y178">
        <v>149.25</v>
      </c>
      <c r="Z178">
        <v>0</v>
      </c>
      <c r="AA178">
        <v>0</v>
      </c>
      <c r="AB178">
        <v>0</v>
      </c>
      <c r="AC178">
        <v>0</v>
      </c>
      <c r="AD178">
        <v>1</v>
      </c>
      <c r="AE178">
        <v>0</v>
      </c>
      <c r="AF178" t="s">
        <v>3</v>
      </c>
      <c r="AG178">
        <v>2.1</v>
      </c>
      <c r="AH178">
        <v>2</v>
      </c>
      <c r="AI178">
        <v>1473084177</v>
      </c>
      <c r="AJ178">
        <v>126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ROW(Source!A134)</f>
        <v>134</v>
      </c>
      <c r="B179">
        <v>1473417977</v>
      </c>
      <c r="C179">
        <v>1473084173</v>
      </c>
      <c r="D179">
        <v>1441834635</v>
      </c>
      <c r="E179">
        <v>1</v>
      </c>
      <c r="F179">
        <v>1</v>
      </c>
      <c r="G179">
        <v>15514512</v>
      </c>
      <c r="H179">
        <v>3</v>
      </c>
      <c r="I179" t="s">
        <v>498</v>
      </c>
      <c r="J179" t="s">
        <v>499</v>
      </c>
      <c r="K179" t="s">
        <v>500</v>
      </c>
      <c r="L179">
        <v>1339</v>
      </c>
      <c r="N179">
        <v>1007</v>
      </c>
      <c r="O179" t="s">
        <v>105</v>
      </c>
      <c r="P179" t="s">
        <v>105</v>
      </c>
      <c r="Q179">
        <v>1</v>
      </c>
      <c r="X179">
        <v>0.5</v>
      </c>
      <c r="Y179">
        <v>103.4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0</v>
      </c>
      <c r="AF179" t="s">
        <v>3</v>
      </c>
      <c r="AG179">
        <v>0.5</v>
      </c>
      <c r="AH179">
        <v>2</v>
      </c>
      <c r="AI179">
        <v>1473084178</v>
      </c>
      <c r="AJ179">
        <v>127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ROW(Source!A134)</f>
        <v>134</v>
      </c>
      <c r="B180">
        <v>1473417978</v>
      </c>
      <c r="C180">
        <v>1473084173</v>
      </c>
      <c r="D180">
        <v>1441834627</v>
      </c>
      <c r="E180">
        <v>1</v>
      </c>
      <c r="F180">
        <v>1</v>
      </c>
      <c r="G180">
        <v>15514512</v>
      </c>
      <c r="H180">
        <v>3</v>
      </c>
      <c r="I180" t="s">
        <v>501</v>
      </c>
      <c r="J180" t="s">
        <v>502</v>
      </c>
      <c r="K180" t="s">
        <v>503</v>
      </c>
      <c r="L180">
        <v>1339</v>
      </c>
      <c r="N180">
        <v>1007</v>
      </c>
      <c r="O180" t="s">
        <v>105</v>
      </c>
      <c r="P180" t="s">
        <v>105</v>
      </c>
      <c r="Q180">
        <v>1</v>
      </c>
      <c r="X180">
        <v>0.3</v>
      </c>
      <c r="Y180">
        <v>875.46</v>
      </c>
      <c r="Z180">
        <v>0</v>
      </c>
      <c r="AA180">
        <v>0</v>
      </c>
      <c r="AB180">
        <v>0</v>
      </c>
      <c r="AC180">
        <v>0</v>
      </c>
      <c r="AD180">
        <v>1</v>
      </c>
      <c r="AE180">
        <v>0</v>
      </c>
      <c r="AF180" t="s">
        <v>3</v>
      </c>
      <c r="AG180">
        <v>0.3</v>
      </c>
      <c r="AH180">
        <v>2</v>
      </c>
      <c r="AI180">
        <v>1473084179</v>
      </c>
      <c r="AJ180">
        <v>128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ROW(Source!A134)</f>
        <v>134</v>
      </c>
      <c r="B181">
        <v>1473417979</v>
      </c>
      <c r="C181">
        <v>1473084173</v>
      </c>
      <c r="D181">
        <v>1441834671</v>
      </c>
      <c r="E181">
        <v>1</v>
      </c>
      <c r="F181">
        <v>1</v>
      </c>
      <c r="G181">
        <v>15514512</v>
      </c>
      <c r="H181">
        <v>3</v>
      </c>
      <c r="I181" t="s">
        <v>504</v>
      </c>
      <c r="J181" t="s">
        <v>505</v>
      </c>
      <c r="K181" t="s">
        <v>506</v>
      </c>
      <c r="L181">
        <v>1348</v>
      </c>
      <c r="N181">
        <v>1009</v>
      </c>
      <c r="O181" t="s">
        <v>485</v>
      </c>
      <c r="P181" t="s">
        <v>485</v>
      </c>
      <c r="Q181">
        <v>1000</v>
      </c>
      <c r="X181">
        <v>1E-4</v>
      </c>
      <c r="Y181">
        <v>184462.17</v>
      </c>
      <c r="Z181">
        <v>0</v>
      </c>
      <c r="AA181">
        <v>0</v>
      </c>
      <c r="AB181">
        <v>0</v>
      </c>
      <c r="AC181">
        <v>0</v>
      </c>
      <c r="AD181">
        <v>1</v>
      </c>
      <c r="AE181">
        <v>0</v>
      </c>
      <c r="AF181" t="s">
        <v>3</v>
      </c>
      <c r="AG181">
        <v>1E-4</v>
      </c>
      <c r="AH181">
        <v>2</v>
      </c>
      <c r="AI181">
        <v>1473084180</v>
      </c>
      <c r="AJ181">
        <v>129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ROW(Source!A134)</f>
        <v>134</v>
      </c>
      <c r="B182">
        <v>1473417980</v>
      </c>
      <c r="C182">
        <v>1473084173</v>
      </c>
      <c r="D182">
        <v>1441834634</v>
      </c>
      <c r="E182">
        <v>1</v>
      </c>
      <c r="F182">
        <v>1</v>
      </c>
      <c r="G182">
        <v>15514512</v>
      </c>
      <c r="H182">
        <v>3</v>
      </c>
      <c r="I182" t="s">
        <v>507</v>
      </c>
      <c r="J182" t="s">
        <v>508</v>
      </c>
      <c r="K182" t="s">
        <v>509</v>
      </c>
      <c r="L182">
        <v>1348</v>
      </c>
      <c r="N182">
        <v>1009</v>
      </c>
      <c r="O182" t="s">
        <v>485</v>
      </c>
      <c r="P182" t="s">
        <v>485</v>
      </c>
      <c r="Q182">
        <v>1000</v>
      </c>
      <c r="X182">
        <v>5.9999999999999995E-4</v>
      </c>
      <c r="Y182">
        <v>88053.759999999995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0</v>
      </c>
      <c r="AF182" t="s">
        <v>3</v>
      </c>
      <c r="AG182">
        <v>5.9999999999999995E-4</v>
      </c>
      <c r="AH182">
        <v>2</v>
      </c>
      <c r="AI182">
        <v>1473084181</v>
      </c>
      <c r="AJ182">
        <v>130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ROW(Source!A134)</f>
        <v>134</v>
      </c>
      <c r="B183">
        <v>1473417981</v>
      </c>
      <c r="C183">
        <v>1473084173</v>
      </c>
      <c r="D183">
        <v>1441834836</v>
      </c>
      <c r="E183">
        <v>1</v>
      </c>
      <c r="F183">
        <v>1</v>
      </c>
      <c r="G183">
        <v>15514512</v>
      </c>
      <c r="H183">
        <v>3</v>
      </c>
      <c r="I183" t="s">
        <v>510</v>
      </c>
      <c r="J183" t="s">
        <v>511</v>
      </c>
      <c r="K183" t="s">
        <v>512</v>
      </c>
      <c r="L183">
        <v>1348</v>
      </c>
      <c r="N183">
        <v>1009</v>
      </c>
      <c r="O183" t="s">
        <v>485</v>
      </c>
      <c r="P183" t="s">
        <v>485</v>
      </c>
      <c r="Q183">
        <v>1000</v>
      </c>
      <c r="X183">
        <v>3.15E-3</v>
      </c>
      <c r="Y183">
        <v>93194.67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0</v>
      </c>
      <c r="AF183" t="s">
        <v>3</v>
      </c>
      <c r="AG183">
        <v>3.15E-3</v>
      </c>
      <c r="AH183">
        <v>2</v>
      </c>
      <c r="AI183">
        <v>1473084182</v>
      </c>
      <c r="AJ183">
        <v>131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ROW(Source!A134)</f>
        <v>134</v>
      </c>
      <c r="B184">
        <v>1473417982</v>
      </c>
      <c r="C184">
        <v>1473084173</v>
      </c>
      <c r="D184">
        <v>1441822273</v>
      </c>
      <c r="E184">
        <v>15514512</v>
      </c>
      <c r="F184">
        <v>1</v>
      </c>
      <c r="G184">
        <v>15514512</v>
      </c>
      <c r="H184">
        <v>3</v>
      </c>
      <c r="I184" t="s">
        <v>476</v>
      </c>
      <c r="J184" t="s">
        <v>3</v>
      </c>
      <c r="K184" t="s">
        <v>478</v>
      </c>
      <c r="L184">
        <v>1348</v>
      </c>
      <c r="N184">
        <v>1009</v>
      </c>
      <c r="O184" t="s">
        <v>485</v>
      </c>
      <c r="P184" t="s">
        <v>485</v>
      </c>
      <c r="Q184">
        <v>1000</v>
      </c>
      <c r="X184">
        <v>3.5E-4</v>
      </c>
      <c r="Y184">
        <v>94640</v>
      </c>
      <c r="Z184">
        <v>0</v>
      </c>
      <c r="AA184">
        <v>0</v>
      </c>
      <c r="AB184">
        <v>0</v>
      </c>
      <c r="AC184">
        <v>0</v>
      </c>
      <c r="AD184">
        <v>1</v>
      </c>
      <c r="AE184">
        <v>0</v>
      </c>
      <c r="AF184" t="s">
        <v>3</v>
      </c>
      <c r="AG184">
        <v>3.5E-4</v>
      </c>
      <c r="AH184">
        <v>2</v>
      </c>
      <c r="AI184">
        <v>1473084183</v>
      </c>
      <c r="AJ184">
        <v>132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ROW(Source!A135)</f>
        <v>135</v>
      </c>
      <c r="B185">
        <v>1473417983</v>
      </c>
      <c r="C185">
        <v>1473141745</v>
      </c>
      <c r="D185">
        <v>1441819193</v>
      </c>
      <c r="E185">
        <v>15514512</v>
      </c>
      <c r="F185">
        <v>1</v>
      </c>
      <c r="G185">
        <v>15514512</v>
      </c>
      <c r="H185">
        <v>1</v>
      </c>
      <c r="I185" t="s">
        <v>457</v>
      </c>
      <c r="J185" t="s">
        <v>3</v>
      </c>
      <c r="K185" t="s">
        <v>458</v>
      </c>
      <c r="L185">
        <v>1191</v>
      </c>
      <c r="N185">
        <v>1013</v>
      </c>
      <c r="O185" t="s">
        <v>459</v>
      </c>
      <c r="P185" t="s">
        <v>459</v>
      </c>
      <c r="Q185">
        <v>1</v>
      </c>
      <c r="X185">
        <v>2.78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1</v>
      </c>
      <c r="AF185" t="s">
        <v>228</v>
      </c>
      <c r="AG185">
        <v>5.56</v>
      </c>
      <c r="AH185">
        <v>2</v>
      </c>
      <c r="AI185">
        <v>1473141864</v>
      </c>
      <c r="AJ185">
        <v>133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ROW(Source!A135)</f>
        <v>135</v>
      </c>
      <c r="B186">
        <v>1473417984</v>
      </c>
      <c r="C186">
        <v>1473141745</v>
      </c>
      <c r="D186">
        <v>1441836235</v>
      </c>
      <c r="E186">
        <v>1</v>
      </c>
      <c r="F186">
        <v>1</v>
      </c>
      <c r="G186">
        <v>15514512</v>
      </c>
      <c r="H186">
        <v>3</v>
      </c>
      <c r="I186" t="s">
        <v>464</v>
      </c>
      <c r="J186" t="s">
        <v>465</v>
      </c>
      <c r="K186" t="s">
        <v>466</v>
      </c>
      <c r="L186">
        <v>1346</v>
      </c>
      <c r="N186">
        <v>1009</v>
      </c>
      <c r="O186" t="s">
        <v>467</v>
      </c>
      <c r="P186" t="s">
        <v>467</v>
      </c>
      <c r="Q186">
        <v>1</v>
      </c>
      <c r="X186">
        <v>4.0000000000000001E-3</v>
      </c>
      <c r="Y186">
        <v>31.49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0</v>
      </c>
      <c r="AF186" t="s">
        <v>228</v>
      </c>
      <c r="AG186">
        <v>8.0000000000000002E-3</v>
      </c>
      <c r="AH186">
        <v>2</v>
      </c>
      <c r="AI186">
        <v>1473141865</v>
      </c>
      <c r="AJ186">
        <v>134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ROW(Source!A136)</f>
        <v>136</v>
      </c>
      <c r="B187">
        <v>1473417985</v>
      </c>
      <c r="C187">
        <v>1473141941</v>
      </c>
      <c r="D187">
        <v>1441819193</v>
      </c>
      <c r="E187">
        <v>15514512</v>
      </c>
      <c r="F187">
        <v>1</v>
      </c>
      <c r="G187">
        <v>15514512</v>
      </c>
      <c r="H187">
        <v>1</v>
      </c>
      <c r="I187" t="s">
        <v>457</v>
      </c>
      <c r="J187" t="s">
        <v>3</v>
      </c>
      <c r="K187" t="s">
        <v>458</v>
      </c>
      <c r="L187">
        <v>1191</v>
      </c>
      <c r="N187">
        <v>1013</v>
      </c>
      <c r="O187" t="s">
        <v>459</v>
      </c>
      <c r="P187" t="s">
        <v>459</v>
      </c>
      <c r="Q187">
        <v>1</v>
      </c>
      <c r="X187">
        <v>1.5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1</v>
      </c>
      <c r="AE187">
        <v>1</v>
      </c>
      <c r="AF187" t="s">
        <v>228</v>
      </c>
      <c r="AG187">
        <v>3</v>
      </c>
      <c r="AH187">
        <v>2</v>
      </c>
      <c r="AI187">
        <v>1473141980</v>
      </c>
      <c r="AJ187">
        <v>135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ROW(Source!A136)</f>
        <v>136</v>
      </c>
      <c r="B188">
        <v>1473417986</v>
      </c>
      <c r="C188">
        <v>1473141941</v>
      </c>
      <c r="D188">
        <v>1441836235</v>
      </c>
      <c r="E188">
        <v>1</v>
      </c>
      <c r="F188">
        <v>1</v>
      </c>
      <c r="G188">
        <v>15514512</v>
      </c>
      <c r="H188">
        <v>3</v>
      </c>
      <c r="I188" t="s">
        <v>464</v>
      </c>
      <c r="J188" t="s">
        <v>465</v>
      </c>
      <c r="K188" t="s">
        <v>466</v>
      </c>
      <c r="L188">
        <v>1346</v>
      </c>
      <c r="N188">
        <v>1009</v>
      </c>
      <c r="O188" t="s">
        <v>467</v>
      </c>
      <c r="P188" t="s">
        <v>467</v>
      </c>
      <c r="Q188">
        <v>1</v>
      </c>
      <c r="X188">
        <v>4.1999999999999997E-3</v>
      </c>
      <c r="Y188">
        <v>31.49</v>
      </c>
      <c r="Z188">
        <v>0</v>
      </c>
      <c r="AA188">
        <v>0</v>
      </c>
      <c r="AB188">
        <v>0</v>
      </c>
      <c r="AC188">
        <v>0</v>
      </c>
      <c r="AD188">
        <v>1</v>
      </c>
      <c r="AE188">
        <v>0</v>
      </c>
      <c r="AF188" t="s">
        <v>228</v>
      </c>
      <c r="AG188">
        <v>8.3999999999999995E-3</v>
      </c>
      <c r="AH188">
        <v>2</v>
      </c>
      <c r="AI188">
        <v>1473141984</v>
      </c>
      <c r="AJ188">
        <v>136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ROW(Source!A137)</f>
        <v>137</v>
      </c>
      <c r="B189">
        <v>1473417987</v>
      </c>
      <c r="C189">
        <v>1473084194</v>
      </c>
      <c r="D189">
        <v>1441819193</v>
      </c>
      <c r="E189">
        <v>15514512</v>
      </c>
      <c r="F189">
        <v>1</v>
      </c>
      <c r="G189">
        <v>15514512</v>
      </c>
      <c r="H189">
        <v>1</v>
      </c>
      <c r="I189" t="s">
        <v>457</v>
      </c>
      <c r="J189" t="s">
        <v>3</v>
      </c>
      <c r="K189" t="s">
        <v>458</v>
      </c>
      <c r="L189">
        <v>1191</v>
      </c>
      <c r="N189">
        <v>1013</v>
      </c>
      <c r="O189" t="s">
        <v>459</v>
      </c>
      <c r="P189" t="s">
        <v>459</v>
      </c>
      <c r="Q189">
        <v>1</v>
      </c>
      <c r="X189">
        <v>11.37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1</v>
      </c>
      <c r="AE189">
        <v>1</v>
      </c>
      <c r="AF189" t="s">
        <v>3</v>
      </c>
      <c r="AG189">
        <v>11.37</v>
      </c>
      <c r="AH189">
        <v>2</v>
      </c>
      <c r="AI189">
        <v>1473084195</v>
      </c>
      <c r="AJ189">
        <v>137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ROW(Source!A137)</f>
        <v>137</v>
      </c>
      <c r="B190">
        <v>1473417988</v>
      </c>
      <c r="C190">
        <v>1473084194</v>
      </c>
      <c r="D190">
        <v>1441834142</v>
      </c>
      <c r="E190">
        <v>1</v>
      </c>
      <c r="F190">
        <v>1</v>
      </c>
      <c r="G190">
        <v>15514512</v>
      </c>
      <c r="H190">
        <v>2</v>
      </c>
      <c r="I190" t="s">
        <v>526</v>
      </c>
      <c r="J190" t="s">
        <v>569</v>
      </c>
      <c r="K190" t="s">
        <v>528</v>
      </c>
      <c r="L190">
        <v>1368</v>
      </c>
      <c r="N190">
        <v>1011</v>
      </c>
      <c r="O190" t="s">
        <v>463</v>
      </c>
      <c r="P190" t="s">
        <v>463</v>
      </c>
      <c r="Q190">
        <v>1</v>
      </c>
      <c r="X190">
        <v>2.31</v>
      </c>
      <c r="Y190">
        <v>0</v>
      </c>
      <c r="Z190">
        <v>10.14</v>
      </c>
      <c r="AA190">
        <v>0.31</v>
      </c>
      <c r="AB190">
        <v>0</v>
      </c>
      <c r="AC190">
        <v>0</v>
      </c>
      <c r="AD190">
        <v>1</v>
      </c>
      <c r="AE190">
        <v>0</v>
      </c>
      <c r="AF190" t="s">
        <v>3</v>
      </c>
      <c r="AG190">
        <v>2.31</v>
      </c>
      <c r="AH190">
        <v>2</v>
      </c>
      <c r="AI190">
        <v>1473084196</v>
      </c>
      <c r="AJ190">
        <v>138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ROW(Source!A137)</f>
        <v>137</v>
      </c>
      <c r="B191">
        <v>1473417989</v>
      </c>
      <c r="C191">
        <v>1473084194</v>
      </c>
      <c r="D191">
        <v>1441834258</v>
      </c>
      <c r="E191">
        <v>1</v>
      </c>
      <c r="F191">
        <v>1</v>
      </c>
      <c r="G191">
        <v>15514512</v>
      </c>
      <c r="H191">
        <v>2</v>
      </c>
      <c r="I191" t="s">
        <v>460</v>
      </c>
      <c r="J191" t="s">
        <v>461</v>
      </c>
      <c r="K191" t="s">
        <v>462</v>
      </c>
      <c r="L191">
        <v>1368</v>
      </c>
      <c r="N191">
        <v>1011</v>
      </c>
      <c r="O191" t="s">
        <v>463</v>
      </c>
      <c r="P191" t="s">
        <v>463</v>
      </c>
      <c r="Q191">
        <v>1</v>
      </c>
      <c r="X191">
        <v>2.91</v>
      </c>
      <c r="Y191">
        <v>0</v>
      </c>
      <c r="Z191">
        <v>1303.01</v>
      </c>
      <c r="AA191">
        <v>826.2</v>
      </c>
      <c r="AB191">
        <v>0</v>
      </c>
      <c r="AC191">
        <v>0</v>
      </c>
      <c r="AD191">
        <v>1</v>
      </c>
      <c r="AE191">
        <v>0</v>
      </c>
      <c r="AF191" t="s">
        <v>3</v>
      </c>
      <c r="AG191">
        <v>2.91</v>
      </c>
      <c r="AH191">
        <v>2</v>
      </c>
      <c r="AI191">
        <v>1473084197</v>
      </c>
      <c r="AJ191">
        <v>139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ROW(Source!A137)</f>
        <v>137</v>
      </c>
      <c r="B192">
        <v>1473417990</v>
      </c>
      <c r="C192">
        <v>1473084194</v>
      </c>
      <c r="D192">
        <v>1441836395</v>
      </c>
      <c r="E192">
        <v>1</v>
      </c>
      <c r="F192">
        <v>1</v>
      </c>
      <c r="G192">
        <v>15514512</v>
      </c>
      <c r="H192">
        <v>3</v>
      </c>
      <c r="I192" t="s">
        <v>530</v>
      </c>
      <c r="J192" t="s">
        <v>570</v>
      </c>
      <c r="K192" t="s">
        <v>532</v>
      </c>
      <c r="L192">
        <v>1346</v>
      </c>
      <c r="N192">
        <v>1009</v>
      </c>
      <c r="O192" t="s">
        <v>467</v>
      </c>
      <c r="P192" t="s">
        <v>467</v>
      </c>
      <c r="Q192">
        <v>1</v>
      </c>
      <c r="X192">
        <v>0.84</v>
      </c>
      <c r="Y192">
        <v>1021.71</v>
      </c>
      <c r="Z192">
        <v>0</v>
      </c>
      <c r="AA192">
        <v>0</v>
      </c>
      <c r="AB192">
        <v>0</v>
      </c>
      <c r="AC192">
        <v>0</v>
      </c>
      <c r="AD192">
        <v>1</v>
      </c>
      <c r="AE192">
        <v>0</v>
      </c>
      <c r="AF192" t="s">
        <v>3</v>
      </c>
      <c r="AG192">
        <v>0.84</v>
      </c>
      <c r="AH192">
        <v>2</v>
      </c>
      <c r="AI192">
        <v>1473084198</v>
      </c>
      <c r="AJ192">
        <v>140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ROW(Source!A138)</f>
        <v>138</v>
      </c>
      <c r="B193">
        <v>1473417991</v>
      </c>
      <c r="C193">
        <v>1473084203</v>
      </c>
      <c r="D193">
        <v>1441819193</v>
      </c>
      <c r="E193">
        <v>15514512</v>
      </c>
      <c r="F193">
        <v>1</v>
      </c>
      <c r="G193">
        <v>15514512</v>
      </c>
      <c r="H193">
        <v>1</v>
      </c>
      <c r="I193" t="s">
        <v>457</v>
      </c>
      <c r="J193" t="s">
        <v>3</v>
      </c>
      <c r="K193" t="s">
        <v>458</v>
      </c>
      <c r="L193">
        <v>1191</v>
      </c>
      <c r="N193">
        <v>1013</v>
      </c>
      <c r="O193" t="s">
        <v>459</v>
      </c>
      <c r="P193" t="s">
        <v>459</v>
      </c>
      <c r="Q193">
        <v>1</v>
      </c>
      <c r="X193">
        <v>13.77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1</v>
      </c>
      <c r="AE193">
        <v>1</v>
      </c>
      <c r="AF193" t="s">
        <v>93</v>
      </c>
      <c r="AG193">
        <v>55.08</v>
      </c>
      <c r="AH193">
        <v>2</v>
      </c>
      <c r="AI193">
        <v>1473084204</v>
      </c>
      <c r="AJ193">
        <v>141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ROW(Source!A138)</f>
        <v>138</v>
      </c>
      <c r="B194">
        <v>1473417992</v>
      </c>
      <c r="C194">
        <v>1473084203</v>
      </c>
      <c r="D194">
        <v>1441833844</v>
      </c>
      <c r="E194">
        <v>1</v>
      </c>
      <c r="F194">
        <v>1</v>
      </c>
      <c r="G194">
        <v>15514512</v>
      </c>
      <c r="H194">
        <v>2</v>
      </c>
      <c r="I194" t="s">
        <v>533</v>
      </c>
      <c r="J194" t="s">
        <v>534</v>
      </c>
      <c r="K194" t="s">
        <v>535</v>
      </c>
      <c r="L194">
        <v>1368</v>
      </c>
      <c r="N194">
        <v>1011</v>
      </c>
      <c r="O194" t="s">
        <v>463</v>
      </c>
      <c r="P194" t="s">
        <v>463</v>
      </c>
      <c r="Q194">
        <v>1</v>
      </c>
      <c r="X194">
        <v>0.09</v>
      </c>
      <c r="Y194">
        <v>0</v>
      </c>
      <c r="Z194">
        <v>17.37</v>
      </c>
      <c r="AA194">
        <v>0.04</v>
      </c>
      <c r="AB194">
        <v>0</v>
      </c>
      <c r="AC194">
        <v>0</v>
      </c>
      <c r="AD194">
        <v>1</v>
      </c>
      <c r="AE194">
        <v>0</v>
      </c>
      <c r="AF194" t="s">
        <v>93</v>
      </c>
      <c r="AG194">
        <v>0.36</v>
      </c>
      <c r="AH194">
        <v>2</v>
      </c>
      <c r="AI194">
        <v>1473084205</v>
      </c>
      <c r="AJ194">
        <v>142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ROW(Source!A138)</f>
        <v>138</v>
      </c>
      <c r="B195">
        <v>1473417993</v>
      </c>
      <c r="C195">
        <v>1473084203</v>
      </c>
      <c r="D195">
        <v>1441833877</v>
      </c>
      <c r="E195">
        <v>1</v>
      </c>
      <c r="F195">
        <v>1</v>
      </c>
      <c r="G195">
        <v>15514512</v>
      </c>
      <c r="H195">
        <v>2</v>
      </c>
      <c r="I195" t="s">
        <v>536</v>
      </c>
      <c r="J195" t="s">
        <v>537</v>
      </c>
      <c r="K195" t="s">
        <v>538</v>
      </c>
      <c r="L195">
        <v>1368</v>
      </c>
      <c r="N195">
        <v>1011</v>
      </c>
      <c r="O195" t="s">
        <v>463</v>
      </c>
      <c r="P195" t="s">
        <v>463</v>
      </c>
      <c r="Q195">
        <v>1</v>
      </c>
      <c r="X195">
        <v>0.18</v>
      </c>
      <c r="Y195">
        <v>0</v>
      </c>
      <c r="Z195">
        <v>1165.03</v>
      </c>
      <c r="AA195">
        <v>351.43</v>
      </c>
      <c r="AB195">
        <v>0</v>
      </c>
      <c r="AC195">
        <v>0</v>
      </c>
      <c r="AD195">
        <v>1</v>
      </c>
      <c r="AE195">
        <v>0</v>
      </c>
      <c r="AF195" t="s">
        <v>93</v>
      </c>
      <c r="AG195">
        <v>0.72</v>
      </c>
      <c r="AH195">
        <v>2</v>
      </c>
      <c r="AI195">
        <v>1473084206</v>
      </c>
      <c r="AJ195">
        <v>143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ROW(Source!A138)</f>
        <v>138</v>
      </c>
      <c r="B196">
        <v>1473417994</v>
      </c>
      <c r="C196">
        <v>1473084203</v>
      </c>
      <c r="D196">
        <v>1441833954</v>
      </c>
      <c r="E196">
        <v>1</v>
      </c>
      <c r="F196">
        <v>1</v>
      </c>
      <c r="G196">
        <v>15514512</v>
      </c>
      <c r="H196">
        <v>2</v>
      </c>
      <c r="I196" t="s">
        <v>519</v>
      </c>
      <c r="J196" t="s">
        <v>520</v>
      </c>
      <c r="K196" t="s">
        <v>521</v>
      </c>
      <c r="L196">
        <v>1368</v>
      </c>
      <c r="N196">
        <v>1011</v>
      </c>
      <c r="O196" t="s">
        <v>463</v>
      </c>
      <c r="P196" t="s">
        <v>463</v>
      </c>
      <c r="Q196">
        <v>1</v>
      </c>
      <c r="X196">
        <v>1.03</v>
      </c>
      <c r="Y196">
        <v>0</v>
      </c>
      <c r="Z196">
        <v>59.51</v>
      </c>
      <c r="AA196">
        <v>0.82</v>
      </c>
      <c r="AB196">
        <v>0</v>
      </c>
      <c r="AC196">
        <v>0</v>
      </c>
      <c r="AD196">
        <v>1</v>
      </c>
      <c r="AE196">
        <v>0</v>
      </c>
      <c r="AF196" t="s">
        <v>93</v>
      </c>
      <c r="AG196">
        <v>4.12</v>
      </c>
      <c r="AH196">
        <v>2</v>
      </c>
      <c r="AI196">
        <v>1473084207</v>
      </c>
      <c r="AJ196">
        <v>144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ROW(Source!A138)</f>
        <v>138</v>
      </c>
      <c r="B197">
        <v>1473417995</v>
      </c>
      <c r="C197">
        <v>1473084203</v>
      </c>
      <c r="D197">
        <v>1441834139</v>
      </c>
      <c r="E197">
        <v>1</v>
      </c>
      <c r="F197">
        <v>1</v>
      </c>
      <c r="G197">
        <v>15514512</v>
      </c>
      <c r="H197">
        <v>2</v>
      </c>
      <c r="I197" t="s">
        <v>539</v>
      </c>
      <c r="J197" t="s">
        <v>540</v>
      </c>
      <c r="K197" t="s">
        <v>541</v>
      </c>
      <c r="L197">
        <v>1368</v>
      </c>
      <c r="N197">
        <v>1011</v>
      </c>
      <c r="O197" t="s">
        <v>463</v>
      </c>
      <c r="P197" t="s">
        <v>463</v>
      </c>
      <c r="Q197">
        <v>1</v>
      </c>
      <c r="X197">
        <v>0.25</v>
      </c>
      <c r="Y197">
        <v>0</v>
      </c>
      <c r="Z197">
        <v>8.82</v>
      </c>
      <c r="AA197">
        <v>0.11</v>
      </c>
      <c r="AB197">
        <v>0</v>
      </c>
      <c r="AC197">
        <v>0</v>
      </c>
      <c r="AD197">
        <v>1</v>
      </c>
      <c r="AE197">
        <v>0</v>
      </c>
      <c r="AF197" t="s">
        <v>93</v>
      </c>
      <c r="AG197">
        <v>1</v>
      </c>
      <c r="AH197">
        <v>2</v>
      </c>
      <c r="AI197">
        <v>1473084208</v>
      </c>
      <c r="AJ197">
        <v>145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ROW(Source!A138)</f>
        <v>138</v>
      </c>
      <c r="B198">
        <v>1473417996</v>
      </c>
      <c r="C198">
        <v>1473084203</v>
      </c>
      <c r="D198">
        <v>1441834258</v>
      </c>
      <c r="E198">
        <v>1</v>
      </c>
      <c r="F198">
        <v>1</v>
      </c>
      <c r="G198">
        <v>15514512</v>
      </c>
      <c r="H198">
        <v>2</v>
      </c>
      <c r="I198" t="s">
        <v>460</v>
      </c>
      <c r="J198" t="s">
        <v>461</v>
      </c>
      <c r="K198" t="s">
        <v>462</v>
      </c>
      <c r="L198">
        <v>1368</v>
      </c>
      <c r="N198">
        <v>1011</v>
      </c>
      <c r="O198" t="s">
        <v>463</v>
      </c>
      <c r="P198" t="s">
        <v>463</v>
      </c>
      <c r="Q198">
        <v>1</v>
      </c>
      <c r="X198">
        <v>3.44</v>
      </c>
      <c r="Y198">
        <v>0</v>
      </c>
      <c r="Z198">
        <v>1303.01</v>
      </c>
      <c r="AA198">
        <v>826.2</v>
      </c>
      <c r="AB198">
        <v>0</v>
      </c>
      <c r="AC198">
        <v>0</v>
      </c>
      <c r="AD198">
        <v>1</v>
      </c>
      <c r="AE198">
        <v>0</v>
      </c>
      <c r="AF198" t="s">
        <v>93</v>
      </c>
      <c r="AG198">
        <v>13.76</v>
      </c>
      <c r="AH198">
        <v>2</v>
      </c>
      <c r="AI198">
        <v>1473084209</v>
      </c>
      <c r="AJ198">
        <v>146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ROW(Source!A138)</f>
        <v>138</v>
      </c>
      <c r="B199">
        <v>1473417997</v>
      </c>
      <c r="C199">
        <v>1473084203</v>
      </c>
      <c r="D199">
        <v>1441836235</v>
      </c>
      <c r="E199">
        <v>1</v>
      </c>
      <c r="F199">
        <v>1</v>
      </c>
      <c r="G199">
        <v>15514512</v>
      </c>
      <c r="H199">
        <v>3</v>
      </c>
      <c r="I199" t="s">
        <v>464</v>
      </c>
      <c r="J199" t="s">
        <v>465</v>
      </c>
      <c r="K199" t="s">
        <v>466</v>
      </c>
      <c r="L199">
        <v>1346</v>
      </c>
      <c r="N199">
        <v>1009</v>
      </c>
      <c r="O199" t="s">
        <v>467</v>
      </c>
      <c r="P199" t="s">
        <v>467</v>
      </c>
      <c r="Q199">
        <v>1</v>
      </c>
      <c r="X199">
        <v>0.18</v>
      </c>
      <c r="Y199">
        <v>31.49</v>
      </c>
      <c r="Z199">
        <v>0</v>
      </c>
      <c r="AA199">
        <v>0</v>
      </c>
      <c r="AB199">
        <v>0</v>
      </c>
      <c r="AC199">
        <v>0</v>
      </c>
      <c r="AD199">
        <v>1</v>
      </c>
      <c r="AE199">
        <v>0</v>
      </c>
      <c r="AF199" t="s">
        <v>93</v>
      </c>
      <c r="AG199">
        <v>0.72</v>
      </c>
      <c r="AH199">
        <v>2</v>
      </c>
      <c r="AI199">
        <v>1473084210</v>
      </c>
      <c r="AJ199">
        <v>147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ROW(Source!A138)</f>
        <v>138</v>
      </c>
      <c r="B200">
        <v>1473417998</v>
      </c>
      <c r="C200">
        <v>1473084203</v>
      </c>
      <c r="D200">
        <v>1441836393</v>
      </c>
      <c r="E200">
        <v>1</v>
      </c>
      <c r="F200">
        <v>1</v>
      </c>
      <c r="G200">
        <v>15514512</v>
      </c>
      <c r="H200">
        <v>3</v>
      </c>
      <c r="I200" t="s">
        <v>542</v>
      </c>
      <c r="J200" t="s">
        <v>543</v>
      </c>
      <c r="K200" t="s">
        <v>544</v>
      </c>
      <c r="L200">
        <v>1296</v>
      </c>
      <c r="N200">
        <v>1002</v>
      </c>
      <c r="O200" t="s">
        <v>545</v>
      </c>
      <c r="P200" t="s">
        <v>545</v>
      </c>
      <c r="Q200">
        <v>1</v>
      </c>
      <c r="X200">
        <v>2.3999999999999998E-3</v>
      </c>
      <c r="Y200">
        <v>4241.6400000000003</v>
      </c>
      <c r="Z200">
        <v>0</v>
      </c>
      <c r="AA200">
        <v>0</v>
      </c>
      <c r="AB200">
        <v>0</v>
      </c>
      <c r="AC200">
        <v>0</v>
      </c>
      <c r="AD200">
        <v>1</v>
      </c>
      <c r="AE200">
        <v>0</v>
      </c>
      <c r="AF200" t="s">
        <v>93</v>
      </c>
      <c r="AG200">
        <v>9.5999999999999992E-3</v>
      </c>
      <c r="AH200">
        <v>2</v>
      </c>
      <c r="AI200">
        <v>1473084211</v>
      </c>
      <c r="AJ200">
        <v>148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ROW(Source!A138)</f>
        <v>138</v>
      </c>
      <c r="B201">
        <v>1473417999</v>
      </c>
      <c r="C201">
        <v>1473084203</v>
      </c>
      <c r="D201">
        <v>1441836514</v>
      </c>
      <c r="E201">
        <v>1</v>
      </c>
      <c r="F201">
        <v>1</v>
      </c>
      <c r="G201">
        <v>15514512</v>
      </c>
      <c r="H201">
        <v>3</v>
      </c>
      <c r="I201" t="s">
        <v>103</v>
      </c>
      <c r="J201" t="s">
        <v>106</v>
      </c>
      <c r="K201" t="s">
        <v>104</v>
      </c>
      <c r="L201">
        <v>1339</v>
      </c>
      <c r="N201">
        <v>1007</v>
      </c>
      <c r="O201" t="s">
        <v>105</v>
      </c>
      <c r="P201" t="s">
        <v>105</v>
      </c>
      <c r="Q201">
        <v>1</v>
      </c>
      <c r="X201">
        <v>2.3999999999999998E-3</v>
      </c>
      <c r="Y201">
        <v>54.81</v>
      </c>
      <c r="Z201">
        <v>0</v>
      </c>
      <c r="AA201">
        <v>0</v>
      </c>
      <c r="AB201">
        <v>0</v>
      </c>
      <c r="AC201">
        <v>0</v>
      </c>
      <c r="AD201">
        <v>1</v>
      </c>
      <c r="AE201">
        <v>0</v>
      </c>
      <c r="AF201" t="s">
        <v>93</v>
      </c>
      <c r="AG201">
        <v>9.5999999999999992E-3</v>
      </c>
      <c r="AH201">
        <v>2</v>
      </c>
      <c r="AI201">
        <v>1473084212</v>
      </c>
      <c r="AJ201">
        <v>149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ROW(Source!A139)</f>
        <v>139</v>
      </c>
      <c r="B202">
        <v>1473418011</v>
      </c>
      <c r="C202">
        <v>1473084222</v>
      </c>
      <c r="D202">
        <v>1441819193</v>
      </c>
      <c r="E202">
        <v>15514512</v>
      </c>
      <c r="F202">
        <v>1</v>
      </c>
      <c r="G202">
        <v>15514512</v>
      </c>
      <c r="H202">
        <v>1</v>
      </c>
      <c r="I202" t="s">
        <v>457</v>
      </c>
      <c r="J202" t="s">
        <v>3</v>
      </c>
      <c r="K202" t="s">
        <v>458</v>
      </c>
      <c r="L202">
        <v>1191</v>
      </c>
      <c r="N202">
        <v>1013</v>
      </c>
      <c r="O202" t="s">
        <v>459</v>
      </c>
      <c r="P202" t="s">
        <v>459</v>
      </c>
      <c r="Q202">
        <v>1</v>
      </c>
      <c r="X202">
        <v>7.56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1</v>
      </c>
      <c r="AF202" t="s">
        <v>93</v>
      </c>
      <c r="AG202">
        <v>30.24</v>
      </c>
      <c r="AH202">
        <v>3</v>
      </c>
      <c r="AI202">
        <v>-1</v>
      </c>
      <c r="AJ202" t="s">
        <v>3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ROW(Source!A139)</f>
        <v>139</v>
      </c>
      <c r="B203">
        <v>1473418012</v>
      </c>
      <c r="C203">
        <v>1473084222</v>
      </c>
      <c r="D203">
        <v>1441833954</v>
      </c>
      <c r="E203">
        <v>1</v>
      </c>
      <c r="F203">
        <v>1</v>
      </c>
      <c r="G203">
        <v>15514512</v>
      </c>
      <c r="H203">
        <v>2</v>
      </c>
      <c r="I203" t="s">
        <v>519</v>
      </c>
      <c r="J203" t="s">
        <v>520</v>
      </c>
      <c r="K203" t="s">
        <v>521</v>
      </c>
      <c r="L203">
        <v>1368</v>
      </c>
      <c r="N203">
        <v>1011</v>
      </c>
      <c r="O203" t="s">
        <v>463</v>
      </c>
      <c r="P203" t="s">
        <v>463</v>
      </c>
      <c r="Q203">
        <v>1</v>
      </c>
      <c r="X203">
        <v>0.46</v>
      </c>
      <c r="Y203">
        <v>0</v>
      </c>
      <c r="Z203">
        <v>59.51</v>
      </c>
      <c r="AA203">
        <v>0.82</v>
      </c>
      <c r="AB203">
        <v>0</v>
      </c>
      <c r="AC203">
        <v>0</v>
      </c>
      <c r="AD203">
        <v>1</v>
      </c>
      <c r="AE203">
        <v>0</v>
      </c>
      <c r="AF203" t="s">
        <v>93</v>
      </c>
      <c r="AG203">
        <v>1.84</v>
      </c>
      <c r="AH203">
        <v>3</v>
      </c>
      <c r="AI203">
        <v>-1</v>
      </c>
      <c r="AJ203" t="s">
        <v>3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ROW(Source!A139)</f>
        <v>139</v>
      </c>
      <c r="B204">
        <v>1473418013</v>
      </c>
      <c r="C204">
        <v>1473084222</v>
      </c>
      <c r="D204">
        <v>1441834258</v>
      </c>
      <c r="E204">
        <v>1</v>
      </c>
      <c r="F204">
        <v>1</v>
      </c>
      <c r="G204">
        <v>15514512</v>
      </c>
      <c r="H204">
        <v>2</v>
      </c>
      <c r="I204" t="s">
        <v>460</v>
      </c>
      <c r="J204" t="s">
        <v>461</v>
      </c>
      <c r="K204" t="s">
        <v>462</v>
      </c>
      <c r="L204">
        <v>1368</v>
      </c>
      <c r="N204">
        <v>1011</v>
      </c>
      <c r="O204" t="s">
        <v>463</v>
      </c>
      <c r="P204" t="s">
        <v>463</v>
      </c>
      <c r="Q204">
        <v>1</v>
      </c>
      <c r="X204">
        <v>2.83</v>
      </c>
      <c r="Y204">
        <v>0</v>
      </c>
      <c r="Z204">
        <v>1303.01</v>
      </c>
      <c r="AA204">
        <v>826.2</v>
      </c>
      <c r="AB204">
        <v>0</v>
      </c>
      <c r="AC204">
        <v>0</v>
      </c>
      <c r="AD204">
        <v>1</v>
      </c>
      <c r="AE204">
        <v>0</v>
      </c>
      <c r="AF204" t="s">
        <v>93</v>
      </c>
      <c r="AG204">
        <v>11.32</v>
      </c>
      <c r="AH204">
        <v>3</v>
      </c>
      <c r="AI204">
        <v>-1</v>
      </c>
      <c r="AJ204" t="s">
        <v>3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ROW(Source!A139)</f>
        <v>139</v>
      </c>
      <c r="B205">
        <v>1473418014</v>
      </c>
      <c r="C205">
        <v>1473084222</v>
      </c>
      <c r="D205">
        <v>1441836235</v>
      </c>
      <c r="E205">
        <v>1</v>
      </c>
      <c r="F205">
        <v>1</v>
      </c>
      <c r="G205">
        <v>15514512</v>
      </c>
      <c r="H205">
        <v>3</v>
      </c>
      <c r="I205" t="s">
        <v>464</v>
      </c>
      <c r="J205" t="s">
        <v>465</v>
      </c>
      <c r="K205" t="s">
        <v>466</v>
      </c>
      <c r="L205">
        <v>1346</v>
      </c>
      <c r="N205">
        <v>1009</v>
      </c>
      <c r="O205" t="s">
        <v>467</v>
      </c>
      <c r="P205" t="s">
        <v>467</v>
      </c>
      <c r="Q205">
        <v>1</v>
      </c>
      <c r="X205">
        <v>0.18</v>
      </c>
      <c r="Y205">
        <v>31.49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0</v>
      </c>
      <c r="AF205" t="s">
        <v>93</v>
      </c>
      <c r="AG205">
        <v>0.72</v>
      </c>
      <c r="AH205">
        <v>3</v>
      </c>
      <c r="AI205">
        <v>-1</v>
      </c>
      <c r="AJ205" t="s">
        <v>3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ROW(Source!A140)</f>
        <v>140</v>
      </c>
      <c r="B206">
        <v>1473418016</v>
      </c>
      <c r="C206">
        <v>1473084227</v>
      </c>
      <c r="D206">
        <v>1441819193</v>
      </c>
      <c r="E206">
        <v>15514512</v>
      </c>
      <c r="F206">
        <v>1</v>
      </c>
      <c r="G206">
        <v>15514512</v>
      </c>
      <c r="H206">
        <v>1</v>
      </c>
      <c r="I206" t="s">
        <v>457</v>
      </c>
      <c r="J206" t="s">
        <v>3</v>
      </c>
      <c r="K206" t="s">
        <v>458</v>
      </c>
      <c r="L206">
        <v>1191</v>
      </c>
      <c r="N206">
        <v>1013</v>
      </c>
      <c r="O206" t="s">
        <v>459</v>
      </c>
      <c r="P206" t="s">
        <v>459</v>
      </c>
      <c r="Q206">
        <v>1</v>
      </c>
      <c r="X206">
        <v>0.4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1</v>
      </c>
      <c r="AE206">
        <v>1</v>
      </c>
      <c r="AF206" t="s">
        <v>93</v>
      </c>
      <c r="AG206">
        <v>1.6</v>
      </c>
      <c r="AH206">
        <v>3</v>
      </c>
      <c r="AI206">
        <v>-1</v>
      </c>
      <c r="AJ206" t="s">
        <v>3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ROW(Source!A142)</f>
        <v>142</v>
      </c>
      <c r="B207">
        <v>1473418017</v>
      </c>
      <c r="C207">
        <v>1473084230</v>
      </c>
      <c r="D207">
        <v>1441819193</v>
      </c>
      <c r="E207">
        <v>15514512</v>
      </c>
      <c r="F207">
        <v>1</v>
      </c>
      <c r="G207">
        <v>15514512</v>
      </c>
      <c r="H207">
        <v>1</v>
      </c>
      <c r="I207" t="s">
        <v>457</v>
      </c>
      <c r="J207" t="s">
        <v>3</v>
      </c>
      <c r="K207" t="s">
        <v>458</v>
      </c>
      <c r="L207">
        <v>1191</v>
      </c>
      <c r="N207">
        <v>1013</v>
      </c>
      <c r="O207" t="s">
        <v>459</v>
      </c>
      <c r="P207" t="s">
        <v>459</v>
      </c>
      <c r="Q207">
        <v>1</v>
      </c>
      <c r="X207">
        <v>148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1</v>
      </c>
      <c r="AE207">
        <v>1</v>
      </c>
      <c r="AF207" t="s">
        <v>3</v>
      </c>
      <c r="AG207">
        <v>148</v>
      </c>
      <c r="AH207">
        <v>2</v>
      </c>
      <c r="AI207">
        <v>1473084231</v>
      </c>
      <c r="AJ207">
        <v>150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ROW(Source!A142)</f>
        <v>142</v>
      </c>
      <c r="B208">
        <v>1473418018</v>
      </c>
      <c r="C208">
        <v>1473084230</v>
      </c>
      <c r="D208">
        <v>1441835475</v>
      </c>
      <c r="E208">
        <v>1</v>
      </c>
      <c r="F208">
        <v>1</v>
      </c>
      <c r="G208">
        <v>15514512</v>
      </c>
      <c r="H208">
        <v>3</v>
      </c>
      <c r="I208" t="s">
        <v>482</v>
      </c>
      <c r="J208" t="s">
        <v>483</v>
      </c>
      <c r="K208" t="s">
        <v>484</v>
      </c>
      <c r="L208">
        <v>1348</v>
      </c>
      <c r="N208">
        <v>1009</v>
      </c>
      <c r="O208" t="s">
        <v>485</v>
      </c>
      <c r="P208" t="s">
        <v>485</v>
      </c>
      <c r="Q208">
        <v>1000</v>
      </c>
      <c r="X208">
        <v>1.5E-3</v>
      </c>
      <c r="Y208">
        <v>155908.07999999999</v>
      </c>
      <c r="Z208">
        <v>0</v>
      </c>
      <c r="AA208">
        <v>0</v>
      </c>
      <c r="AB208">
        <v>0</v>
      </c>
      <c r="AC208">
        <v>0</v>
      </c>
      <c r="AD208">
        <v>1</v>
      </c>
      <c r="AE208">
        <v>0</v>
      </c>
      <c r="AF208" t="s">
        <v>3</v>
      </c>
      <c r="AG208">
        <v>1.5E-3</v>
      </c>
      <c r="AH208">
        <v>2</v>
      </c>
      <c r="AI208">
        <v>1473084232</v>
      </c>
      <c r="AJ208">
        <v>151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ROW(Source!A142)</f>
        <v>142</v>
      </c>
      <c r="B209">
        <v>1473418019</v>
      </c>
      <c r="C209">
        <v>1473084230</v>
      </c>
      <c r="D209">
        <v>1441835549</v>
      </c>
      <c r="E209">
        <v>1</v>
      </c>
      <c r="F209">
        <v>1</v>
      </c>
      <c r="G209">
        <v>15514512</v>
      </c>
      <c r="H209">
        <v>3</v>
      </c>
      <c r="I209" t="s">
        <v>486</v>
      </c>
      <c r="J209" t="s">
        <v>487</v>
      </c>
      <c r="K209" t="s">
        <v>488</v>
      </c>
      <c r="L209">
        <v>1348</v>
      </c>
      <c r="N209">
        <v>1009</v>
      </c>
      <c r="O209" t="s">
        <v>485</v>
      </c>
      <c r="P209" t="s">
        <v>485</v>
      </c>
      <c r="Q209">
        <v>1000</v>
      </c>
      <c r="X209">
        <v>2.9999999999999997E-4</v>
      </c>
      <c r="Y209">
        <v>194655.19</v>
      </c>
      <c r="Z209">
        <v>0</v>
      </c>
      <c r="AA209">
        <v>0</v>
      </c>
      <c r="AB209">
        <v>0</v>
      </c>
      <c r="AC209">
        <v>0</v>
      </c>
      <c r="AD209">
        <v>1</v>
      </c>
      <c r="AE209">
        <v>0</v>
      </c>
      <c r="AF209" t="s">
        <v>3</v>
      </c>
      <c r="AG209">
        <v>2.9999999999999997E-4</v>
      </c>
      <c r="AH209">
        <v>2</v>
      </c>
      <c r="AI209">
        <v>1473084233</v>
      </c>
      <c r="AJ209">
        <v>152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ROW(Source!A142)</f>
        <v>142</v>
      </c>
      <c r="B210">
        <v>1473418020</v>
      </c>
      <c r="C210">
        <v>1473084230</v>
      </c>
      <c r="D210">
        <v>1441836325</v>
      </c>
      <c r="E210">
        <v>1</v>
      </c>
      <c r="F210">
        <v>1</v>
      </c>
      <c r="G210">
        <v>15514512</v>
      </c>
      <c r="H210">
        <v>3</v>
      </c>
      <c r="I210" t="s">
        <v>489</v>
      </c>
      <c r="J210" t="s">
        <v>490</v>
      </c>
      <c r="K210" t="s">
        <v>491</v>
      </c>
      <c r="L210">
        <v>1348</v>
      </c>
      <c r="N210">
        <v>1009</v>
      </c>
      <c r="O210" t="s">
        <v>485</v>
      </c>
      <c r="P210" t="s">
        <v>485</v>
      </c>
      <c r="Q210">
        <v>1000</v>
      </c>
      <c r="X210">
        <v>1.6999999999999999E-3</v>
      </c>
      <c r="Y210">
        <v>108798.39999999999</v>
      </c>
      <c r="Z210">
        <v>0</v>
      </c>
      <c r="AA210">
        <v>0</v>
      </c>
      <c r="AB210">
        <v>0</v>
      </c>
      <c r="AC210">
        <v>0</v>
      </c>
      <c r="AD210">
        <v>1</v>
      </c>
      <c r="AE210">
        <v>0</v>
      </c>
      <c r="AF210" t="s">
        <v>3</v>
      </c>
      <c r="AG210">
        <v>1.6999999999999999E-3</v>
      </c>
      <c r="AH210">
        <v>2</v>
      </c>
      <c r="AI210">
        <v>1473084234</v>
      </c>
      <c r="AJ210">
        <v>153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ROW(Source!A142)</f>
        <v>142</v>
      </c>
      <c r="B211">
        <v>1473418021</v>
      </c>
      <c r="C211">
        <v>1473084230</v>
      </c>
      <c r="D211">
        <v>1441838531</v>
      </c>
      <c r="E211">
        <v>1</v>
      </c>
      <c r="F211">
        <v>1</v>
      </c>
      <c r="G211">
        <v>15514512</v>
      </c>
      <c r="H211">
        <v>3</v>
      </c>
      <c r="I211" t="s">
        <v>492</v>
      </c>
      <c r="J211" t="s">
        <v>493</v>
      </c>
      <c r="K211" t="s">
        <v>494</v>
      </c>
      <c r="L211">
        <v>1348</v>
      </c>
      <c r="N211">
        <v>1009</v>
      </c>
      <c r="O211" t="s">
        <v>485</v>
      </c>
      <c r="P211" t="s">
        <v>485</v>
      </c>
      <c r="Q211">
        <v>1000</v>
      </c>
      <c r="X211">
        <v>1.1000000000000001E-3</v>
      </c>
      <c r="Y211">
        <v>370783.55</v>
      </c>
      <c r="Z211">
        <v>0</v>
      </c>
      <c r="AA211">
        <v>0</v>
      </c>
      <c r="AB211">
        <v>0</v>
      </c>
      <c r="AC211">
        <v>0</v>
      </c>
      <c r="AD211">
        <v>1</v>
      </c>
      <c r="AE211">
        <v>0</v>
      </c>
      <c r="AF211" t="s">
        <v>3</v>
      </c>
      <c r="AG211">
        <v>1.1000000000000001E-3</v>
      </c>
      <c r="AH211">
        <v>2</v>
      </c>
      <c r="AI211">
        <v>1473084235</v>
      </c>
      <c r="AJ211">
        <v>154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 x14ac:dyDescent="0.2">
      <c r="A212">
        <f>ROW(Source!A142)</f>
        <v>142</v>
      </c>
      <c r="B212">
        <v>1473418022</v>
      </c>
      <c r="C212">
        <v>1473084230</v>
      </c>
      <c r="D212">
        <v>1441838759</v>
      </c>
      <c r="E212">
        <v>1</v>
      </c>
      <c r="F212">
        <v>1</v>
      </c>
      <c r="G212">
        <v>15514512</v>
      </c>
      <c r="H212">
        <v>3</v>
      </c>
      <c r="I212" t="s">
        <v>495</v>
      </c>
      <c r="J212" t="s">
        <v>496</v>
      </c>
      <c r="K212" t="s">
        <v>497</v>
      </c>
      <c r="L212">
        <v>1348</v>
      </c>
      <c r="N212">
        <v>1009</v>
      </c>
      <c r="O212" t="s">
        <v>485</v>
      </c>
      <c r="P212" t="s">
        <v>485</v>
      </c>
      <c r="Q212">
        <v>1000</v>
      </c>
      <c r="X212">
        <v>1.8E-3</v>
      </c>
      <c r="Y212">
        <v>1590701.16</v>
      </c>
      <c r="Z212">
        <v>0</v>
      </c>
      <c r="AA212">
        <v>0</v>
      </c>
      <c r="AB212">
        <v>0</v>
      </c>
      <c r="AC212">
        <v>0</v>
      </c>
      <c r="AD212">
        <v>1</v>
      </c>
      <c r="AE212">
        <v>0</v>
      </c>
      <c r="AF212" t="s">
        <v>3</v>
      </c>
      <c r="AG212">
        <v>1.8E-3</v>
      </c>
      <c r="AH212">
        <v>2</v>
      </c>
      <c r="AI212">
        <v>1473084236</v>
      </c>
      <c r="AJ212">
        <v>155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 x14ac:dyDescent="0.2">
      <c r="A213">
        <f>ROW(Source!A142)</f>
        <v>142</v>
      </c>
      <c r="B213">
        <v>1473418023</v>
      </c>
      <c r="C213">
        <v>1473084230</v>
      </c>
      <c r="D213">
        <v>1441834635</v>
      </c>
      <c r="E213">
        <v>1</v>
      </c>
      <c r="F213">
        <v>1</v>
      </c>
      <c r="G213">
        <v>15514512</v>
      </c>
      <c r="H213">
        <v>3</v>
      </c>
      <c r="I213" t="s">
        <v>498</v>
      </c>
      <c r="J213" t="s">
        <v>499</v>
      </c>
      <c r="K213" t="s">
        <v>500</v>
      </c>
      <c r="L213">
        <v>1339</v>
      </c>
      <c r="N213">
        <v>1007</v>
      </c>
      <c r="O213" t="s">
        <v>105</v>
      </c>
      <c r="P213" t="s">
        <v>105</v>
      </c>
      <c r="Q213">
        <v>1</v>
      </c>
      <c r="X213">
        <v>2.4</v>
      </c>
      <c r="Y213">
        <v>103.4</v>
      </c>
      <c r="Z213">
        <v>0</v>
      </c>
      <c r="AA213">
        <v>0</v>
      </c>
      <c r="AB213">
        <v>0</v>
      </c>
      <c r="AC213">
        <v>0</v>
      </c>
      <c r="AD213">
        <v>1</v>
      </c>
      <c r="AE213">
        <v>0</v>
      </c>
      <c r="AF213" t="s">
        <v>3</v>
      </c>
      <c r="AG213">
        <v>2.4</v>
      </c>
      <c r="AH213">
        <v>2</v>
      </c>
      <c r="AI213">
        <v>1473084237</v>
      </c>
      <c r="AJ213">
        <v>156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 x14ac:dyDescent="0.2">
      <c r="A214">
        <f>ROW(Source!A142)</f>
        <v>142</v>
      </c>
      <c r="B214">
        <v>1473418024</v>
      </c>
      <c r="C214">
        <v>1473084230</v>
      </c>
      <c r="D214">
        <v>1441834627</v>
      </c>
      <c r="E214">
        <v>1</v>
      </c>
      <c r="F214">
        <v>1</v>
      </c>
      <c r="G214">
        <v>15514512</v>
      </c>
      <c r="H214">
        <v>3</v>
      </c>
      <c r="I214" t="s">
        <v>501</v>
      </c>
      <c r="J214" t="s">
        <v>502</v>
      </c>
      <c r="K214" t="s">
        <v>503</v>
      </c>
      <c r="L214">
        <v>1339</v>
      </c>
      <c r="N214">
        <v>1007</v>
      </c>
      <c r="O214" t="s">
        <v>105</v>
      </c>
      <c r="P214" t="s">
        <v>105</v>
      </c>
      <c r="Q214">
        <v>1</v>
      </c>
      <c r="X214">
        <v>1.2</v>
      </c>
      <c r="Y214">
        <v>875.46</v>
      </c>
      <c r="Z214">
        <v>0</v>
      </c>
      <c r="AA214">
        <v>0</v>
      </c>
      <c r="AB214">
        <v>0</v>
      </c>
      <c r="AC214">
        <v>0</v>
      </c>
      <c r="AD214">
        <v>1</v>
      </c>
      <c r="AE214">
        <v>0</v>
      </c>
      <c r="AF214" t="s">
        <v>3</v>
      </c>
      <c r="AG214">
        <v>1.2</v>
      </c>
      <c r="AH214">
        <v>2</v>
      </c>
      <c r="AI214">
        <v>1473084238</v>
      </c>
      <c r="AJ214">
        <v>157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 x14ac:dyDescent="0.2">
      <c r="A215">
        <f>ROW(Source!A142)</f>
        <v>142</v>
      </c>
      <c r="B215">
        <v>1473418025</v>
      </c>
      <c r="C215">
        <v>1473084230</v>
      </c>
      <c r="D215">
        <v>1441834671</v>
      </c>
      <c r="E215">
        <v>1</v>
      </c>
      <c r="F215">
        <v>1</v>
      </c>
      <c r="G215">
        <v>15514512</v>
      </c>
      <c r="H215">
        <v>3</v>
      </c>
      <c r="I215" t="s">
        <v>504</v>
      </c>
      <c r="J215" t="s">
        <v>505</v>
      </c>
      <c r="K215" t="s">
        <v>506</v>
      </c>
      <c r="L215">
        <v>1348</v>
      </c>
      <c r="N215">
        <v>1009</v>
      </c>
      <c r="O215" t="s">
        <v>485</v>
      </c>
      <c r="P215" t="s">
        <v>485</v>
      </c>
      <c r="Q215">
        <v>1000</v>
      </c>
      <c r="X215">
        <v>1.6999999999999999E-3</v>
      </c>
      <c r="Y215">
        <v>184462.17</v>
      </c>
      <c r="Z215">
        <v>0</v>
      </c>
      <c r="AA215">
        <v>0</v>
      </c>
      <c r="AB215">
        <v>0</v>
      </c>
      <c r="AC215">
        <v>0</v>
      </c>
      <c r="AD215">
        <v>1</v>
      </c>
      <c r="AE215">
        <v>0</v>
      </c>
      <c r="AF215" t="s">
        <v>3</v>
      </c>
      <c r="AG215">
        <v>1.6999999999999999E-3</v>
      </c>
      <c r="AH215">
        <v>2</v>
      </c>
      <c r="AI215">
        <v>1473084239</v>
      </c>
      <c r="AJ215">
        <v>158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 x14ac:dyDescent="0.2">
      <c r="A216">
        <f>ROW(Source!A142)</f>
        <v>142</v>
      </c>
      <c r="B216">
        <v>1473418026</v>
      </c>
      <c r="C216">
        <v>1473084230</v>
      </c>
      <c r="D216">
        <v>1441834634</v>
      </c>
      <c r="E216">
        <v>1</v>
      </c>
      <c r="F216">
        <v>1</v>
      </c>
      <c r="G216">
        <v>15514512</v>
      </c>
      <c r="H216">
        <v>3</v>
      </c>
      <c r="I216" t="s">
        <v>507</v>
      </c>
      <c r="J216" t="s">
        <v>508</v>
      </c>
      <c r="K216" t="s">
        <v>509</v>
      </c>
      <c r="L216">
        <v>1348</v>
      </c>
      <c r="N216">
        <v>1009</v>
      </c>
      <c r="O216" t="s">
        <v>485</v>
      </c>
      <c r="P216" t="s">
        <v>485</v>
      </c>
      <c r="Q216">
        <v>1000</v>
      </c>
      <c r="X216">
        <v>1E-3</v>
      </c>
      <c r="Y216">
        <v>88053.759999999995</v>
      </c>
      <c r="Z216">
        <v>0</v>
      </c>
      <c r="AA216">
        <v>0</v>
      </c>
      <c r="AB216">
        <v>0</v>
      </c>
      <c r="AC216">
        <v>0</v>
      </c>
      <c r="AD216">
        <v>1</v>
      </c>
      <c r="AE216">
        <v>0</v>
      </c>
      <c r="AF216" t="s">
        <v>3</v>
      </c>
      <c r="AG216">
        <v>1E-3</v>
      </c>
      <c r="AH216">
        <v>2</v>
      </c>
      <c r="AI216">
        <v>1473084240</v>
      </c>
      <c r="AJ216">
        <v>159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 x14ac:dyDescent="0.2">
      <c r="A217">
        <f>ROW(Source!A142)</f>
        <v>142</v>
      </c>
      <c r="B217">
        <v>1473418027</v>
      </c>
      <c r="C217">
        <v>1473084230</v>
      </c>
      <c r="D217">
        <v>1441834836</v>
      </c>
      <c r="E217">
        <v>1</v>
      </c>
      <c r="F217">
        <v>1</v>
      </c>
      <c r="G217">
        <v>15514512</v>
      </c>
      <c r="H217">
        <v>3</v>
      </c>
      <c r="I217" t="s">
        <v>510</v>
      </c>
      <c r="J217" t="s">
        <v>511</v>
      </c>
      <c r="K217" t="s">
        <v>512</v>
      </c>
      <c r="L217">
        <v>1348</v>
      </c>
      <c r="N217">
        <v>1009</v>
      </c>
      <c r="O217" t="s">
        <v>485</v>
      </c>
      <c r="P217" t="s">
        <v>485</v>
      </c>
      <c r="Q217">
        <v>1000</v>
      </c>
      <c r="X217">
        <v>7.4799999999999997E-3</v>
      </c>
      <c r="Y217">
        <v>93194.67</v>
      </c>
      <c r="Z217">
        <v>0</v>
      </c>
      <c r="AA217">
        <v>0</v>
      </c>
      <c r="AB217">
        <v>0</v>
      </c>
      <c r="AC217">
        <v>0</v>
      </c>
      <c r="AD217">
        <v>1</v>
      </c>
      <c r="AE217">
        <v>0</v>
      </c>
      <c r="AF217" t="s">
        <v>3</v>
      </c>
      <c r="AG217">
        <v>7.4799999999999997E-3</v>
      </c>
      <c r="AH217">
        <v>2</v>
      </c>
      <c r="AI217">
        <v>1473084241</v>
      </c>
      <c r="AJ217">
        <v>160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 x14ac:dyDescent="0.2">
      <c r="A218">
        <f>ROW(Source!A142)</f>
        <v>142</v>
      </c>
      <c r="B218">
        <v>1473418028</v>
      </c>
      <c r="C218">
        <v>1473084230</v>
      </c>
      <c r="D218">
        <v>1441834853</v>
      </c>
      <c r="E218">
        <v>1</v>
      </c>
      <c r="F218">
        <v>1</v>
      </c>
      <c r="G218">
        <v>15514512</v>
      </c>
      <c r="H218">
        <v>3</v>
      </c>
      <c r="I218" t="s">
        <v>513</v>
      </c>
      <c r="J218" t="s">
        <v>514</v>
      </c>
      <c r="K218" t="s">
        <v>515</v>
      </c>
      <c r="L218">
        <v>1348</v>
      </c>
      <c r="N218">
        <v>1009</v>
      </c>
      <c r="O218" t="s">
        <v>485</v>
      </c>
      <c r="P218" t="s">
        <v>485</v>
      </c>
      <c r="Q218">
        <v>1000</v>
      </c>
      <c r="X218">
        <v>2.8E-3</v>
      </c>
      <c r="Y218">
        <v>78065.73</v>
      </c>
      <c r="Z218">
        <v>0</v>
      </c>
      <c r="AA218">
        <v>0</v>
      </c>
      <c r="AB218">
        <v>0</v>
      </c>
      <c r="AC218">
        <v>0</v>
      </c>
      <c r="AD218">
        <v>1</v>
      </c>
      <c r="AE218">
        <v>0</v>
      </c>
      <c r="AF218" t="s">
        <v>3</v>
      </c>
      <c r="AG218">
        <v>2.8E-3</v>
      </c>
      <c r="AH218">
        <v>2</v>
      </c>
      <c r="AI218">
        <v>1473084242</v>
      </c>
      <c r="AJ218">
        <v>161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 x14ac:dyDescent="0.2">
      <c r="A219">
        <f>ROW(Source!A142)</f>
        <v>142</v>
      </c>
      <c r="B219">
        <v>1473418030</v>
      </c>
      <c r="C219">
        <v>1473084230</v>
      </c>
      <c r="D219">
        <v>1441822273</v>
      </c>
      <c r="E219">
        <v>15514512</v>
      </c>
      <c r="F219">
        <v>1</v>
      </c>
      <c r="G219">
        <v>15514512</v>
      </c>
      <c r="H219">
        <v>3</v>
      </c>
      <c r="I219" t="s">
        <v>476</v>
      </c>
      <c r="J219" t="s">
        <v>3</v>
      </c>
      <c r="K219" t="s">
        <v>478</v>
      </c>
      <c r="L219">
        <v>1348</v>
      </c>
      <c r="N219">
        <v>1009</v>
      </c>
      <c r="O219" t="s">
        <v>485</v>
      </c>
      <c r="P219" t="s">
        <v>485</v>
      </c>
      <c r="Q219">
        <v>1000</v>
      </c>
      <c r="X219">
        <v>8.1999999999999998E-4</v>
      </c>
      <c r="Y219">
        <v>94640</v>
      </c>
      <c r="Z219">
        <v>0</v>
      </c>
      <c r="AA219">
        <v>0</v>
      </c>
      <c r="AB219">
        <v>0</v>
      </c>
      <c r="AC219">
        <v>0</v>
      </c>
      <c r="AD219">
        <v>1</v>
      </c>
      <c r="AE219">
        <v>0</v>
      </c>
      <c r="AF219" t="s">
        <v>3</v>
      </c>
      <c r="AG219">
        <v>8.1999999999999998E-4</v>
      </c>
      <c r="AH219">
        <v>2</v>
      </c>
      <c r="AI219">
        <v>1473084243</v>
      </c>
      <c r="AJ219">
        <v>162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 x14ac:dyDescent="0.2">
      <c r="A220">
        <f>ROW(Source!A142)</f>
        <v>142</v>
      </c>
      <c r="B220">
        <v>1473418029</v>
      </c>
      <c r="C220">
        <v>1473084230</v>
      </c>
      <c r="D220">
        <v>1441850453</v>
      </c>
      <c r="E220">
        <v>1</v>
      </c>
      <c r="F220">
        <v>1</v>
      </c>
      <c r="G220">
        <v>15514512</v>
      </c>
      <c r="H220">
        <v>3</v>
      </c>
      <c r="I220" t="s">
        <v>516</v>
      </c>
      <c r="J220" t="s">
        <v>517</v>
      </c>
      <c r="K220" t="s">
        <v>518</v>
      </c>
      <c r="L220">
        <v>1348</v>
      </c>
      <c r="N220">
        <v>1009</v>
      </c>
      <c r="O220" t="s">
        <v>485</v>
      </c>
      <c r="P220" t="s">
        <v>485</v>
      </c>
      <c r="Q220">
        <v>1000</v>
      </c>
      <c r="X220">
        <v>1.4E-3</v>
      </c>
      <c r="Y220">
        <v>178433.97</v>
      </c>
      <c r="Z220">
        <v>0</v>
      </c>
      <c r="AA220">
        <v>0</v>
      </c>
      <c r="AB220">
        <v>0</v>
      </c>
      <c r="AC220">
        <v>0</v>
      </c>
      <c r="AD220">
        <v>1</v>
      </c>
      <c r="AE220">
        <v>0</v>
      </c>
      <c r="AF220" t="s">
        <v>3</v>
      </c>
      <c r="AG220">
        <v>1.4E-3</v>
      </c>
      <c r="AH220">
        <v>2</v>
      </c>
      <c r="AI220">
        <v>1473084244</v>
      </c>
      <c r="AJ220">
        <v>163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 x14ac:dyDescent="0.2">
      <c r="A221">
        <f>ROW(Source!A143)</f>
        <v>143</v>
      </c>
      <c r="B221">
        <v>1473418032</v>
      </c>
      <c r="C221">
        <v>1473157661</v>
      </c>
      <c r="D221">
        <v>1441819193</v>
      </c>
      <c r="E221">
        <v>15514512</v>
      </c>
      <c r="F221">
        <v>1</v>
      </c>
      <c r="G221">
        <v>15514512</v>
      </c>
      <c r="H221">
        <v>1</v>
      </c>
      <c r="I221" t="s">
        <v>457</v>
      </c>
      <c r="J221" t="s">
        <v>3</v>
      </c>
      <c r="K221" t="s">
        <v>458</v>
      </c>
      <c r="L221">
        <v>1191</v>
      </c>
      <c r="N221">
        <v>1013</v>
      </c>
      <c r="O221" t="s">
        <v>459</v>
      </c>
      <c r="P221" t="s">
        <v>459</v>
      </c>
      <c r="Q221">
        <v>1</v>
      </c>
      <c r="X221">
        <v>5.04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1</v>
      </c>
      <c r="AE221">
        <v>1</v>
      </c>
      <c r="AF221" t="s">
        <v>228</v>
      </c>
      <c r="AG221">
        <v>10.08</v>
      </c>
      <c r="AH221">
        <v>2</v>
      </c>
      <c r="AI221">
        <v>1473157785</v>
      </c>
      <c r="AJ221">
        <v>164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 x14ac:dyDescent="0.2">
      <c r="A222">
        <f>ROW(Source!A143)</f>
        <v>143</v>
      </c>
      <c r="B222">
        <v>1473418033</v>
      </c>
      <c r="C222">
        <v>1473157661</v>
      </c>
      <c r="D222">
        <v>1441833954</v>
      </c>
      <c r="E222">
        <v>1</v>
      </c>
      <c r="F222">
        <v>1</v>
      </c>
      <c r="G222">
        <v>15514512</v>
      </c>
      <c r="H222">
        <v>2</v>
      </c>
      <c r="I222" t="s">
        <v>519</v>
      </c>
      <c r="J222" t="s">
        <v>520</v>
      </c>
      <c r="K222" t="s">
        <v>521</v>
      </c>
      <c r="L222">
        <v>1368</v>
      </c>
      <c r="N222">
        <v>1011</v>
      </c>
      <c r="O222" t="s">
        <v>463</v>
      </c>
      <c r="P222" t="s">
        <v>463</v>
      </c>
      <c r="Q222">
        <v>1</v>
      </c>
      <c r="X222">
        <v>0.09</v>
      </c>
      <c r="Y222">
        <v>0</v>
      </c>
      <c r="Z222">
        <v>59.51</v>
      </c>
      <c r="AA222">
        <v>0.82</v>
      </c>
      <c r="AB222">
        <v>0</v>
      </c>
      <c r="AC222">
        <v>0</v>
      </c>
      <c r="AD222">
        <v>1</v>
      </c>
      <c r="AE222">
        <v>0</v>
      </c>
      <c r="AF222" t="s">
        <v>228</v>
      </c>
      <c r="AG222">
        <v>0.18</v>
      </c>
      <c r="AH222">
        <v>2</v>
      </c>
      <c r="AI222">
        <v>1473157788</v>
      </c>
      <c r="AJ222">
        <v>165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 x14ac:dyDescent="0.2">
      <c r="A223">
        <f>ROW(Source!A143)</f>
        <v>143</v>
      </c>
      <c r="B223">
        <v>1473418034</v>
      </c>
      <c r="C223">
        <v>1473157661</v>
      </c>
      <c r="D223">
        <v>1441836235</v>
      </c>
      <c r="E223">
        <v>1</v>
      </c>
      <c r="F223">
        <v>1</v>
      </c>
      <c r="G223">
        <v>15514512</v>
      </c>
      <c r="H223">
        <v>3</v>
      </c>
      <c r="I223" t="s">
        <v>464</v>
      </c>
      <c r="J223" t="s">
        <v>465</v>
      </c>
      <c r="K223" t="s">
        <v>466</v>
      </c>
      <c r="L223">
        <v>1346</v>
      </c>
      <c r="N223">
        <v>1009</v>
      </c>
      <c r="O223" t="s">
        <v>467</v>
      </c>
      <c r="P223" t="s">
        <v>467</v>
      </c>
      <c r="Q223">
        <v>1</v>
      </c>
      <c r="X223">
        <v>1.02</v>
      </c>
      <c r="Y223">
        <v>31.49</v>
      </c>
      <c r="Z223">
        <v>0</v>
      </c>
      <c r="AA223">
        <v>0</v>
      </c>
      <c r="AB223">
        <v>0</v>
      </c>
      <c r="AC223">
        <v>0</v>
      </c>
      <c r="AD223">
        <v>1</v>
      </c>
      <c r="AE223">
        <v>0</v>
      </c>
      <c r="AF223" t="s">
        <v>228</v>
      </c>
      <c r="AG223">
        <v>2.04</v>
      </c>
      <c r="AH223">
        <v>2</v>
      </c>
      <c r="AI223">
        <v>1473157790</v>
      </c>
      <c r="AJ223">
        <v>166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 x14ac:dyDescent="0.2">
      <c r="A224">
        <f>ROW(Source!A144)</f>
        <v>144</v>
      </c>
      <c r="B224">
        <v>1473418035</v>
      </c>
      <c r="C224">
        <v>1473157900</v>
      </c>
      <c r="D224">
        <v>1441819193</v>
      </c>
      <c r="E224">
        <v>15514512</v>
      </c>
      <c r="F224">
        <v>1</v>
      </c>
      <c r="G224">
        <v>15514512</v>
      </c>
      <c r="H224">
        <v>1</v>
      </c>
      <c r="I224" t="s">
        <v>457</v>
      </c>
      <c r="J224" t="s">
        <v>3</v>
      </c>
      <c r="K224" t="s">
        <v>458</v>
      </c>
      <c r="L224">
        <v>1191</v>
      </c>
      <c r="N224">
        <v>1013</v>
      </c>
      <c r="O224" t="s">
        <v>459</v>
      </c>
      <c r="P224" t="s">
        <v>459</v>
      </c>
      <c r="Q224">
        <v>1</v>
      </c>
      <c r="X224">
        <v>2.78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1</v>
      </c>
      <c r="AE224">
        <v>1</v>
      </c>
      <c r="AF224" t="s">
        <v>228</v>
      </c>
      <c r="AG224">
        <v>5.56</v>
      </c>
      <c r="AH224">
        <v>2</v>
      </c>
      <c r="AI224">
        <v>1473157987</v>
      </c>
      <c r="AJ224">
        <v>167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 x14ac:dyDescent="0.2">
      <c r="A225">
        <f>ROW(Source!A144)</f>
        <v>144</v>
      </c>
      <c r="B225">
        <v>1473418036</v>
      </c>
      <c r="C225">
        <v>1473157900</v>
      </c>
      <c r="D225">
        <v>1441833954</v>
      </c>
      <c r="E225">
        <v>1</v>
      </c>
      <c r="F225">
        <v>1</v>
      </c>
      <c r="G225">
        <v>15514512</v>
      </c>
      <c r="H225">
        <v>2</v>
      </c>
      <c r="I225" t="s">
        <v>519</v>
      </c>
      <c r="J225" t="s">
        <v>520</v>
      </c>
      <c r="K225" t="s">
        <v>521</v>
      </c>
      <c r="L225">
        <v>1368</v>
      </c>
      <c r="N225">
        <v>1011</v>
      </c>
      <c r="O225" t="s">
        <v>463</v>
      </c>
      <c r="P225" t="s">
        <v>463</v>
      </c>
      <c r="Q225">
        <v>1</v>
      </c>
      <c r="X225">
        <v>0.09</v>
      </c>
      <c r="Y225">
        <v>0</v>
      </c>
      <c r="Z225">
        <v>59.51</v>
      </c>
      <c r="AA225">
        <v>0.82</v>
      </c>
      <c r="AB225">
        <v>0</v>
      </c>
      <c r="AC225">
        <v>0</v>
      </c>
      <c r="AD225">
        <v>1</v>
      </c>
      <c r="AE225">
        <v>0</v>
      </c>
      <c r="AF225" t="s">
        <v>228</v>
      </c>
      <c r="AG225">
        <v>0.18</v>
      </c>
      <c r="AH225">
        <v>2</v>
      </c>
      <c r="AI225">
        <v>1473157988</v>
      </c>
      <c r="AJ225">
        <v>168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 x14ac:dyDescent="0.2">
      <c r="A226">
        <f>ROW(Source!A144)</f>
        <v>144</v>
      </c>
      <c r="B226">
        <v>1473418037</v>
      </c>
      <c r="C226">
        <v>1473157900</v>
      </c>
      <c r="D226">
        <v>1441836235</v>
      </c>
      <c r="E226">
        <v>1</v>
      </c>
      <c r="F226">
        <v>1</v>
      </c>
      <c r="G226">
        <v>15514512</v>
      </c>
      <c r="H226">
        <v>3</v>
      </c>
      <c r="I226" t="s">
        <v>464</v>
      </c>
      <c r="J226" t="s">
        <v>465</v>
      </c>
      <c r="K226" t="s">
        <v>466</v>
      </c>
      <c r="L226">
        <v>1346</v>
      </c>
      <c r="N226">
        <v>1009</v>
      </c>
      <c r="O226" t="s">
        <v>467</v>
      </c>
      <c r="P226" t="s">
        <v>467</v>
      </c>
      <c r="Q226">
        <v>1</v>
      </c>
      <c r="X226">
        <v>0.05</v>
      </c>
      <c r="Y226">
        <v>31.49</v>
      </c>
      <c r="Z226">
        <v>0</v>
      </c>
      <c r="AA226">
        <v>0</v>
      </c>
      <c r="AB226">
        <v>0</v>
      </c>
      <c r="AC226">
        <v>0</v>
      </c>
      <c r="AD226">
        <v>1</v>
      </c>
      <c r="AE226">
        <v>0</v>
      </c>
      <c r="AF226" t="s">
        <v>228</v>
      </c>
      <c r="AG226">
        <v>0.1</v>
      </c>
      <c r="AH226">
        <v>2</v>
      </c>
      <c r="AI226">
        <v>1473157989</v>
      </c>
      <c r="AJ226">
        <v>169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 x14ac:dyDescent="0.2">
      <c r="A227">
        <f>ROW(Source!A145)</f>
        <v>145</v>
      </c>
      <c r="B227">
        <v>1473418038</v>
      </c>
      <c r="C227">
        <v>1473084259</v>
      </c>
      <c r="D227">
        <v>1441819193</v>
      </c>
      <c r="E227">
        <v>15514512</v>
      </c>
      <c r="F227">
        <v>1</v>
      </c>
      <c r="G227">
        <v>15514512</v>
      </c>
      <c r="H227">
        <v>1</v>
      </c>
      <c r="I227" t="s">
        <v>457</v>
      </c>
      <c r="J227" t="s">
        <v>3</v>
      </c>
      <c r="K227" t="s">
        <v>458</v>
      </c>
      <c r="L227">
        <v>1191</v>
      </c>
      <c r="N227">
        <v>1013</v>
      </c>
      <c r="O227" t="s">
        <v>459</v>
      </c>
      <c r="P227" t="s">
        <v>459</v>
      </c>
      <c r="Q227">
        <v>1</v>
      </c>
      <c r="X227">
        <v>84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1</v>
      </c>
      <c r="AE227">
        <v>1</v>
      </c>
      <c r="AF227" t="s">
        <v>3</v>
      </c>
      <c r="AG227">
        <v>84</v>
      </c>
      <c r="AH227">
        <v>2</v>
      </c>
      <c r="AI227">
        <v>1473084260</v>
      </c>
      <c r="AJ227">
        <v>170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 x14ac:dyDescent="0.2">
      <c r="A228">
        <f>ROW(Source!A145)</f>
        <v>145</v>
      </c>
      <c r="B228">
        <v>1473418039</v>
      </c>
      <c r="C228">
        <v>1473084259</v>
      </c>
      <c r="D228">
        <v>1441835475</v>
      </c>
      <c r="E228">
        <v>1</v>
      </c>
      <c r="F228">
        <v>1</v>
      </c>
      <c r="G228">
        <v>15514512</v>
      </c>
      <c r="H228">
        <v>3</v>
      </c>
      <c r="I228" t="s">
        <v>482</v>
      </c>
      <c r="J228" t="s">
        <v>483</v>
      </c>
      <c r="K228" t="s">
        <v>484</v>
      </c>
      <c r="L228">
        <v>1348</v>
      </c>
      <c r="N228">
        <v>1009</v>
      </c>
      <c r="O228" t="s">
        <v>485</v>
      </c>
      <c r="P228" t="s">
        <v>485</v>
      </c>
      <c r="Q228">
        <v>1000</v>
      </c>
      <c r="X228">
        <v>2.9999999999999997E-4</v>
      </c>
      <c r="Y228">
        <v>155908.07999999999</v>
      </c>
      <c r="Z228">
        <v>0</v>
      </c>
      <c r="AA228">
        <v>0</v>
      </c>
      <c r="AB228">
        <v>0</v>
      </c>
      <c r="AC228">
        <v>0</v>
      </c>
      <c r="AD228">
        <v>1</v>
      </c>
      <c r="AE228">
        <v>0</v>
      </c>
      <c r="AF228" t="s">
        <v>3</v>
      </c>
      <c r="AG228">
        <v>2.9999999999999997E-4</v>
      </c>
      <c r="AH228">
        <v>2</v>
      </c>
      <c r="AI228">
        <v>1473084261</v>
      </c>
      <c r="AJ228">
        <v>171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 x14ac:dyDescent="0.2">
      <c r="A229">
        <f>ROW(Source!A145)</f>
        <v>145</v>
      </c>
      <c r="B229">
        <v>1473418040</v>
      </c>
      <c r="C229">
        <v>1473084259</v>
      </c>
      <c r="D229">
        <v>1441835549</v>
      </c>
      <c r="E229">
        <v>1</v>
      </c>
      <c r="F229">
        <v>1</v>
      </c>
      <c r="G229">
        <v>15514512</v>
      </c>
      <c r="H229">
        <v>3</v>
      </c>
      <c r="I229" t="s">
        <v>486</v>
      </c>
      <c r="J229" t="s">
        <v>487</v>
      </c>
      <c r="K229" t="s">
        <v>488</v>
      </c>
      <c r="L229">
        <v>1348</v>
      </c>
      <c r="N229">
        <v>1009</v>
      </c>
      <c r="O229" t="s">
        <v>485</v>
      </c>
      <c r="P229" t="s">
        <v>485</v>
      </c>
      <c r="Q229">
        <v>1000</v>
      </c>
      <c r="X229">
        <v>1E-4</v>
      </c>
      <c r="Y229">
        <v>194655.19</v>
      </c>
      <c r="Z229">
        <v>0</v>
      </c>
      <c r="AA229">
        <v>0</v>
      </c>
      <c r="AB229">
        <v>0</v>
      </c>
      <c r="AC229">
        <v>0</v>
      </c>
      <c r="AD229">
        <v>1</v>
      </c>
      <c r="AE229">
        <v>0</v>
      </c>
      <c r="AF229" t="s">
        <v>3</v>
      </c>
      <c r="AG229">
        <v>1E-4</v>
      </c>
      <c r="AH229">
        <v>2</v>
      </c>
      <c r="AI229">
        <v>1473084262</v>
      </c>
      <c r="AJ229">
        <v>172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 x14ac:dyDescent="0.2">
      <c r="A230">
        <f>ROW(Source!A145)</f>
        <v>145</v>
      </c>
      <c r="B230">
        <v>1473418041</v>
      </c>
      <c r="C230">
        <v>1473084259</v>
      </c>
      <c r="D230">
        <v>1441836250</v>
      </c>
      <c r="E230">
        <v>1</v>
      </c>
      <c r="F230">
        <v>1</v>
      </c>
      <c r="G230">
        <v>15514512</v>
      </c>
      <c r="H230">
        <v>3</v>
      </c>
      <c r="I230" t="s">
        <v>522</v>
      </c>
      <c r="J230" t="s">
        <v>523</v>
      </c>
      <c r="K230" t="s">
        <v>524</v>
      </c>
      <c r="L230">
        <v>1327</v>
      </c>
      <c r="N230">
        <v>1005</v>
      </c>
      <c r="O230" t="s">
        <v>525</v>
      </c>
      <c r="P230" t="s">
        <v>525</v>
      </c>
      <c r="Q230">
        <v>1</v>
      </c>
      <c r="X230">
        <v>2.1</v>
      </c>
      <c r="Y230">
        <v>149.25</v>
      </c>
      <c r="Z230">
        <v>0</v>
      </c>
      <c r="AA230">
        <v>0</v>
      </c>
      <c r="AB230">
        <v>0</v>
      </c>
      <c r="AC230">
        <v>0</v>
      </c>
      <c r="AD230">
        <v>1</v>
      </c>
      <c r="AE230">
        <v>0</v>
      </c>
      <c r="AF230" t="s">
        <v>3</v>
      </c>
      <c r="AG230">
        <v>2.1</v>
      </c>
      <c r="AH230">
        <v>2</v>
      </c>
      <c r="AI230">
        <v>1473084263</v>
      </c>
      <c r="AJ230">
        <v>173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 x14ac:dyDescent="0.2">
      <c r="A231">
        <f>ROW(Source!A145)</f>
        <v>145</v>
      </c>
      <c r="B231">
        <v>1473418042</v>
      </c>
      <c r="C231">
        <v>1473084259</v>
      </c>
      <c r="D231">
        <v>1441834635</v>
      </c>
      <c r="E231">
        <v>1</v>
      </c>
      <c r="F231">
        <v>1</v>
      </c>
      <c r="G231">
        <v>15514512</v>
      </c>
      <c r="H231">
        <v>3</v>
      </c>
      <c r="I231" t="s">
        <v>498</v>
      </c>
      <c r="J231" t="s">
        <v>499</v>
      </c>
      <c r="K231" t="s">
        <v>500</v>
      </c>
      <c r="L231">
        <v>1339</v>
      </c>
      <c r="N231">
        <v>1007</v>
      </c>
      <c r="O231" t="s">
        <v>105</v>
      </c>
      <c r="P231" t="s">
        <v>105</v>
      </c>
      <c r="Q231">
        <v>1</v>
      </c>
      <c r="X231">
        <v>0.5</v>
      </c>
      <c r="Y231">
        <v>103.4</v>
      </c>
      <c r="Z231">
        <v>0</v>
      </c>
      <c r="AA231">
        <v>0</v>
      </c>
      <c r="AB231">
        <v>0</v>
      </c>
      <c r="AC231">
        <v>0</v>
      </c>
      <c r="AD231">
        <v>1</v>
      </c>
      <c r="AE231">
        <v>0</v>
      </c>
      <c r="AF231" t="s">
        <v>3</v>
      </c>
      <c r="AG231">
        <v>0.5</v>
      </c>
      <c r="AH231">
        <v>2</v>
      </c>
      <c r="AI231">
        <v>1473084264</v>
      </c>
      <c r="AJ231">
        <v>174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 x14ac:dyDescent="0.2">
      <c r="A232">
        <f>ROW(Source!A145)</f>
        <v>145</v>
      </c>
      <c r="B232">
        <v>1473418043</v>
      </c>
      <c r="C232">
        <v>1473084259</v>
      </c>
      <c r="D232">
        <v>1441834627</v>
      </c>
      <c r="E232">
        <v>1</v>
      </c>
      <c r="F232">
        <v>1</v>
      </c>
      <c r="G232">
        <v>15514512</v>
      </c>
      <c r="H232">
        <v>3</v>
      </c>
      <c r="I232" t="s">
        <v>501</v>
      </c>
      <c r="J232" t="s">
        <v>502</v>
      </c>
      <c r="K232" t="s">
        <v>503</v>
      </c>
      <c r="L232">
        <v>1339</v>
      </c>
      <c r="N232">
        <v>1007</v>
      </c>
      <c r="O232" t="s">
        <v>105</v>
      </c>
      <c r="P232" t="s">
        <v>105</v>
      </c>
      <c r="Q232">
        <v>1</v>
      </c>
      <c r="X232">
        <v>0.3</v>
      </c>
      <c r="Y232">
        <v>875.46</v>
      </c>
      <c r="Z232">
        <v>0</v>
      </c>
      <c r="AA232">
        <v>0</v>
      </c>
      <c r="AB232">
        <v>0</v>
      </c>
      <c r="AC232">
        <v>0</v>
      </c>
      <c r="AD232">
        <v>1</v>
      </c>
      <c r="AE232">
        <v>0</v>
      </c>
      <c r="AF232" t="s">
        <v>3</v>
      </c>
      <c r="AG232">
        <v>0.3</v>
      </c>
      <c r="AH232">
        <v>2</v>
      </c>
      <c r="AI232">
        <v>1473084265</v>
      </c>
      <c r="AJ232">
        <v>175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 x14ac:dyDescent="0.2">
      <c r="A233">
        <f>ROW(Source!A145)</f>
        <v>145</v>
      </c>
      <c r="B233">
        <v>1473418044</v>
      </c>
      <c r="C233">
        <v>1473084259</v>
      </c>
      <c r="D233">
        <v>1441834671</v>
      </c>
      <c r="E233">
        <v>1</v>
      </c>
      <c r="F233">
        <v>1</v>
      </c>
      <c r="G233">
        <v>15514512</v>
      </c>
      <c r="H233">
        <v>3</v>
      </c>
      <c r="I233" t="s">
        <v>504</v>
      </c>
      <c r="J233" t="s">
        <v>505</v>
      </c>
      <c r="K233" t="s">
        <v>506</v>
      </c>
      <c r="L233">
        <v>1348</v>
      </c>
      <c r="N233">
        <v>1009</v>
      </c>
      <c r="O233" t="s">
        <v>485</v>
      </c>
      <c r="P233" t="s">
        <v>485</v>
      </c>
      <c r="Q233">
        <v>1000</v>
      </c>
      <c r="X233">
        <v>1E-4</v>
      </c>
      <c r="Y233">
        <v>184462.17</v>
      </c>
      <c r="Z233">
        <v>0</v>
      </c>
      <c r="AA233">
        <v>0</v>
      </c>
      <c r="AB233">
        <v>0</v>
      </c>
      <c r="AC233">
        <v>0</v>
      </c>
      <c r="AD233">
        <v>1</v>
      </c>
      <c r="AE233">
        <v>0</v>
      </c>
      <c r="AF233" t="s">
        <v>3</v>
      </c>
      <c r="AG233">
        <v>1E-4</v>
      </c>
      <c r="AH233">
        <v>2</v>
      </c>
      <c r="AI233">
        <v>1473084266</v>
      </c>
      <c r="AJ233">
        <v>176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 x14ac:dyDescent="0.2">
      <c r="A234">
        <f>ROW(Source!A145)</f>
        <v>145</v>
      </c>
      <c r="B234">
        <v>1473418045</v>
      </c>
      <c r="C234">
        <v>1473084259</v>
      </c>
      <c r="D234">
        <v>1441834634</v>
      </c>
      <c r="E234">
        <v>1</v>
      </c>
      <c r="F234">
        <v>1</v>
      </c>
      <c r="G234">
        <v>15514512</v>
      </c>
      <c r="H234">
        <v>3</v>
      </c>
      <c r="I234" t="s">
        <v>507</v>
      </c>
      <c r="J234" t="s">
        <v>508</v>
      </c>
      <c r="K234" t="s">
        <v>509</v>
      </c>
      <c r="L234">
        <v>1348</v>
      </c>
      <c r="N234">
        <v>1009</v>
      </c>
      <c r="O234" t="s">
        <v>485</v>
      </c>
      <c r="P234" t="s">
        <v>485</v>
      </c>
      <c r="Q234">
        <v>1000</v>
      </c>
      <c r="X234">
        <v>5.9999999999999995E-4</v>
      </c>
      <c r="Y234">
        <v>88053.759999999995</v>
      </c>
      <c r="Z234">
        <v>0</v>
      </c>
      <c r="AA234">
        <v>0</v>
      </c>
      <c r="AB234">
        <v>0</v>
      </c>
      <c r="AC234">
        <v>0</v>
      </c>
      <c r="AD234">
        <v>1</v>
      </c>
      <c r="AE234">
        <v>0</v>
      </c>
      <c r="AF234" t="s">
        <v>3</v>
      </c>
      <c r="AG234">
        <v>5.9999999999999995E-4</v>
      </c>
      <c r="AH234">
        <v>2</v>
      </c>
      <c r="AI234">
        <v>1473084267</v>
      </c>
      <c r="AJ234">
        <v>177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 x14ac:dyDescent="0.2">
      <c r="A235">
        <f>ROW(Source!A145)</f>
        <v>145</v>
      </c>
      <c r="B235">
        <v>1473418046</v>
      </c>
      <c r="C235">
        <v>1473084259</v>
      </c>
      <c r="D235">
        <v>1441834836</v>
      </c>
      <c r="E235">
        <v>1</v>
      </c>
      <c r="F235">
        <v>1</v>
      </c>
      <c r="G235">
        <v>15514512</v>
      </c>
      <c r="H235">
        <v>3</v>
      </c>
      <c r="I235" t="s">
        <v>510</v>
      </c>
      <c r="J235" t="s">
        <v>511</v>
      </c>
      <c r="K235" t="s">
        <v>512</v>
      </c>
      <c r="L235">
        <v>1348</v>
      </c>
      <c r="N235">
        <v>1009</v>
      </c>
      <c r="O235" t="s">
        <v>485</v>
      </c>
      <c r="P235" t="s">
        <v>485</v>
      </c>
      <c r="Q235">
        <v>1000</v>
      </c>
      <c r="X235">
        <v>3.15E-3</v>
      </c>
      <c r="Y235">
        <v>93194.67</v>
      </c>
      <c r="Z235">
        <v>0</v>
      </c>
      <c r="AA235">
        <v>0</v>
      </c>
      <c r="AB235">
        <v>0</v>
      </c>
      <c r="AC235">
        <v>0</v>
      </c>
      <c r="AD235">
        <v>1</v>
      </c>
      <c r="AE235">
        <v>0</v>
      </c>
      <c r="AF235" t="s">
        <v>3</v>
      </c>
      <c r="AG235">
        <v>3.15E-3</v>
      </c>
      <c r="AH235">
        <v>2</v>
      </c>
      <c r="AI235">
        <v>1473084268</v>
      </c>
      <c r="AJ235">
        <v>178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 x14ac:dyDescent="0.2">
      <c r="A236">
        <f>ROW(Source!A145)</f>
        <v>145</v>
      </c>
      <c r="B236">
        <v>1473418047</v>
      </c>
      <c r="C236">
        <v>1473084259</v>
      </c>
      <c r="D236">
        <v>1441822273</v>
      </c>
      <c r="E236">
        <v>15514512</v>
      </c>
      <c r="F236">
        <v>1</v>
      </c>
      <c r="G236">
        <v>15514512</v>
      </c>
      <c r="H236">
        <v>3</v>
      </c>
      <c r="I236" t="s">
        <v>476</v>
      </c>
      <c r="J236" t="s">
        <v>3</v>
      </c>
      <c r="K236" t="s">
        <v>478</v>
      </c>
      <c r="L236">
        <v>1348</v>
      </c>
      <c r="N236">
        <v>1009</v>
      </c>
      <c r="O236" t="s">
        <v>485</v>
      </c>
      <c r="P236" t="s">
        <v>485</v>
      </c>
      <c r="Q236">
        <v>1000</v>
      </c>
      <c r="X236">
        <v>3.5E-4</v>
      </c>
      <c r="Y236">
        <v>94640</v>
      </c>
      <c r="Z236">
        <v>0</v>
      </c>
      <c r="AA236">
        <v>0</v>
      </c>
      <c r="AB236">
        <v>0</v>
      </c>
      <c r="AC236">
        <v>0</v>
      </c>
      <c r="AD236">
        <v>1</v>
      </c>
      <c r="AE236">
        <v>0</v>
      </c>
      <c r="AF236" t="s">
        <v>3</v>
      </c>
      <c r="AG236">
        <v>3.5E-4</v>
      </c>
      <c r="AH236">
        <v>2</v>
      </c>
      <c r="AI236">
        <v>1473084269</v>
      </c>
      <c r="AJ236">
        <v>179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 x14ac:dyDescent="0.2">
      <c r="A237">
        <f>ROW(Source!A146)</f>
        <v>146</v>
      </c>
      <c r="B237">
        <v>1473418048</v>
      </c>
      <c r="C237">
        <v>1473160034</v>
      </c>
      <c r="D237">
        <v>1441819193</v>
      </c>
      <c r="E237">
        <v>15514512</v>
      </c>
      <c r="F237">
        <v>1</v>
      </c>
      <c r="G237">
        <v>15514512</v>
      </c>
      <c r="H237">
        <v>1</v>
      </c>
      <c r="I237" t="s">
        <v>457</v>
      </c>
      <c r="J237" t="s">
        <v>3</v>
      </c>
      <c r="K237" t="s">
        <v>458</v>
      </c>
      <c r="L237">
        <v>1191</v>
      </c>
      <c r="N237">
        <v>1013</v>
      </c>
      <c r="O237" t="s">
        <v>459</v>
      </c>
      <c r="P237" t="s">
        <v>459</v>
      </c>
      <c r="Q237">
        <v>1</v>
      </c>
      <c r="X237">
        <v>2.78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1</v>
      </c>
      <c r="AE237">
        <v>1</v>
      </c>
      <c r="AF237" t="s">
        <v>228</v>
      </c>
      <c r="AG237">
        <v>5.56</v>
      </c>
      <c r="AH237">
        <v>2</v>
      </c>
      <c r="AI237">
        <v>1473160035</v>
      </c>
      <c r="AJ237">
        <v>180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 x14ac:dyDescent="0.2">
      <c r="A238">
        <f>ROW(Source!A146)</f>
        <v>146</v>
      </c>
      <c r="B238">
        <v>1473418049</v>
      </c>
      <c r="C238">
        <v>1473160034</v>
      </c>
      <c r="D238">
        <v>1441836235</v>
      </c>
      <c r="E238">
        <v>1</v>
      </c>
      <c r="F238">
        <v>1</v>
      </c>
      <c r="G238">
        <v>15514512</v>
      </c>
      <c r="H238">
        <v>3</v>
      </c>
      <c r="I238" t="s">
        <v>464</v>
      </c>
      <c r="J238" t="s">
        <v>465</v>
      </c>
      <c r="K238" t="s">
        <v>466</v>
      </c>
      <c r="L238">
        <v>1346</v>
      </c>
      <c r="N238">
        <v>1009</v>
      </c>
      <c r="O238" t="s">
        <v>467</v>
      </c>
      <c r="P238" t="s">
        <v>467</v>
      </c>
      <c r="Q238">
        <v>1</v>
      </c>
      <c r="X238">
        <v>4.0000000000000001E-3</v>
      </c>
      <c r="Y238">
        <v>31.49</v>
      </c>
      <c r="Z238">
        <v>0</v>
      </c>
      <c r="AA238">
        <v>0</v>
      </c>
      <c r="AB238">
        <v>0</v>
      </c>
      <c r="AC238">
        <v>0</v>
      </c>
      <c r="AD238">
        <v>1</v>
      </c>
      <c r="AE238">
        <v>0</v>
      </c>
      <c r="AF238" t="s">
        <v>228</v>
      </c>
      <c r="AG238">
        <v>8.0000000000000002E-3</v>
      </c>
      <c r="AH238">
        <v>2</v>
      </c>
      <c r="AI238">
        <v>1473160036</v>
      </c>
      <c r="AJ238">
        <v>181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 x14ac:dyDescent="0.2">
      <c r="A239">
        <f>ROW(Source!A147)</f>
        <v>147</v>
      </c>
      <c r="B239">
        <v>1473418050</v>
      </c>
      <c r="C239">
        <v>1473160039</v>
      </c>
      <c r="D239">
        <v>1441819193</v>
      </c>
      <c r="E239">
        <v>15514512</v>
      </c>
      <c r="F239">
        <v>1</v>
      </c>
      <c r="G239">
        <v>15514512</v>
      </c>
      <c r="H239">
        <v>1</v>
      </c>
      <c r="I239" t="s">
        <v>457</v>
      </c>
      <c r="J239" t="s">
        <v>3</v>
      </c>
      <c r="K239" t="s">
        <v>458</v>
      </c>
      <c r="L239">
        <v>1191</v>
      </c>
      <c r="N239">
        <v>1013</v>
      </c>
      <c r="O239" t="s">
        <v>459</v>
      </c>
      <c r="P239" t="s">
        <v>459</v>
      </c>
      <c r="Q239">
        <v>1</v>
      </c>
      <c r="X239">
        <v>1.5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1</v>
      </c>
      <c r="AE239">
        <v>1</v>
      </c>
      <c r="AF239" t="s">
        <v>228</v>
      </c>
      <c r="AG239">
        <v>3</v>
      </c>
      <c r="AH239">
        <v>2</v>
      </c>
      <c r="AI239">
        <v>1473160041</v>
      </c>
      <c r="AJ239">
        <v>182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 x14ac:dyDescent="0.2">
      <c r="A240">
        <f>ROW(Source!A147)</f>
        <v>147</v>
      </c>
      <c r="B240">
        <v>1473418051</v>
      </c>
      <c r="C240">
        <v>1473160039</v>
      </c>
      <c r="D240">
        <v>1441836235</v>
      </c>
      <c r="E240">
        <v>1</v>
      </c>
      <c r="F240">
        <v>1</v>
      </c>
      <c r="G240">
        <v>15514512</v>
      </c>
      <c r="H240">
        <v>3</v>
      </c>
      <c r="I240" t="s">
        <v>464</v>
      </c>
      <c r="J240" t="s">
        <v>465</v>
      </c>
      <c r="K240" t="s">
        <v>466</v>
      </c>
      <c r="L240">
        <v>1346</v>
      </c>
      <c r="N240">
        <v>1009</v>
      </c>
      <c r="O240" t="s">
        <v>467</v>
      </c>
      <c r="P240" t="s">
        <v>467</v>
      </c>
      <c r="Q240">
        <v>1</v>
      </c>
      <c r="X240">
        <v>4.1999999999999997E-3</v>
      </c>
      <c r="Y240">
        <v>31.49</v>
      </c>
      <c r="Z240">
        <v>0</v>
      </c>
      <c r="AA240">
        <v>0</v>
      </c>
      <c r="AB240">
        <v>0</v>
      </c>
      <c r="AC240">
        <v>0</v>
      </c>
      <c r="AD240">
        <v>1</v>
      </c>
      <c r="AE240">
        <v>0</v>
      </c>
      <c r="AF240" t="s">
        <v>228</v>
      </c>
      <c r="AG240">
        <v>8.3999999999999995E-3</v>
      </c>
      <c r="AH240">
        <v>2</v>
      </c>
      <c r="AI240">
        <v>1473160042</v>
      </c>
      <c r="AJ240">
        <v>183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 x14ac:dyDescent="0.2">
      <c r="A241">
        <f>ROW(Source!A148)</f>
        <v>148</v>
      </c>
      <c r="B241">
        <v>1473418056</v>
      </c>
      <c r="C241">
        <v>1473084280</v>
      </c>
      <c r="D241">
        <v>1441819193</v>
      </c>
      <c r="E241">
        <v>15514512</v>
      </c>
      <c r="F241">
        <v>1</v>
      </c>
      <c r="G241">
        <v>15514512</v>
      </c>
      <c r="H241">
        <v>1</v>
      </c>
      <c r="I241" t="s">
        <v>457</v>
      </c>
      <c r="J241" t="s">
        <v>3</v>
      </c>
      <c r="K241" t="s">
        <v>458</v>
      </c>
      <c r="L241">
        <v>1191</v>
      </c>
      <c r="N241">
        <v>1013</v>
      </c>
      <c r="O241" t="s">
        <v>459</v>
      </c>
      <c r="P241" t="s">
        <v>459</v>
      </c>
      <c r="Q241">
        <v>1</v>
      </c>
      <c r="X241">
        <v>11.37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1</v>
      </c>
      <c r="AE241">
        <v>1</v>
      </c>
      <c r="AF241" t="s">
        <v>3</v>
      </c>
      <c r="AG241">
        <v>11.37</v>
      </c>
      <c r="AH241">
        <v>2</v>
      </c>
      <c r="AI241">
        <v>1473084281</v>
      </c>
      <c r="AJ241">
        <v>184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 x14ac:dyDescent="0.2">
      <c r="A242">
        <f>ROW(Source!A148)</f>
        <v>148</v>
      </c>
      <c r="B242">
        <v>1473418057</v>
      </c>
      <c r="C242">
        <v>1473084280</v>
      </c>
      <c r="D242">
        <v>1441834142</v>
      </c>
      <c r="E242">
        <v>1</v>
      </c>
      <c r="F242">
        <v>1</v>
      </c>
      <c r="G242">
        <v>15514512</v>
      </c>
      <c r="H242">
        <v>2</v>
      </c>
      <c r="I242" t="s">
        <v>526</v>
      </c>
      <c r="J242" t="s">
        <v>569</v>
      </c>
      <c r="K242" t="s">
        <v>528</v>
      </c>
      <c r="L242">
        <v>1368</v>
      </c>
      <c r="N242">
        <v>1011</v>
      </c>
      <c r="O242" t="s">
        <v>463</v>
      </c>
      <c r="P242" t="s">
        <v>463</v>
      </c>
      <c r="Q242">
        <v>1</v>
      </c>
      <c r="X242">
        <v>2.31</v>
      </c>
      <c r="Y242">
        <v>0</v>
      </c>
      <c r="Z242">
        <v>10.14</v>
      </c>
      <c r="AA242">
        <v>0.31</v>
      </c>
      <c r="AB242">
        <v>0</v>
      </c>
      <c r="AC242">
        <v>0</v>
      </c>
      <c r="AD242">
        <v>1</v>
      </c>
      <c r="AE242">
        <v>0</v>
      </c>
      <c r="AF242" t="s">
        <v>3</v>
      </c>
      <c r="AG242">
        <v>2.31</v>
      </c>
      <c r="AH242">
        <v>2</v>
      </c>
      <c r="AI242">
        <v>1473084282</v>
      </c>
      <c r="AJ242">
        <v>185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 x14ac:dyDescent="0.2">
      <c r="A243">
        <f>ROW(Source!A148)</f>
        <v>148</v>
      </c>
      <c r="B243">
        <v>1473418058</v>
      </c>
      <c r="C243">
        <v>1473084280</v>
      </c>
      <c r="D243">
        <v>1441834258</v>
      </c>
      <c r="E243">
        <v>1</v>
      </c>
      <c r="F243">
        <v>1</v>
      </c>
      <c r="G243">
        <v>15514512</v>
      </c>
      <c r="H243">
        <v>2</v>
      </c>
      <c r="I243" t="s">
        <v>460</v>
      </c>
      <c r="J243" t="s">
        <v>461</v>
      </c>
      <c r="K243" t="s">
        <v>462</v>
      </c>
      <c r="L243">
        <v>1368</v>
      </c>
      <c r="N243">
        <v>1011</v>
      </c>
      <c r="O243" t="s">
        <v>463</v>
      </c>
      <c r="P243" t="s">
        <v>463</v>
      </c>
      <c r="Q243">
        <v>1</v>
      </c>
      <c r="X243">
        <v>2.91</v>
      </c>
      <c r="Y243">
        <v>0</v>
      </c>
      <c r="Z243">
        <v>1303.01</v>
      </c>
      <c r="AA243">
        <v>826.2</v>
      </c>
      <c r="AB243">
        <v>0</v>
      </c>
      <c r="AC243">
        <v>0</v>
      </c>
      <c r="AD243">
        <v>1</v>
      </c>
      <c r="AE243">
        <v>0</v>
      </c>
      <c r="AF243" t="s">
        <v>3</v>
      </c>
      <c r="AG243">
        <v>2.91</v>
      </c>
      <c r="AH243">
        <v>2</v>
      </c>
      <c r="AI243">
        <v>1473084283</v>
      </c>
      <c r="AJ243">
        <v>186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 x14ac:dyDescent="0.2">
      <c r="A244">
        <f>ROW(Source!A148)</f>
        <v>148</v>
      </c>
      <c r="B244">
        <v>1473418059</v>
      </c>
      <c r="C244">
        <v>1473084280</v>
      </c>
      <c r="D244">
        <v>1441836395</v>
      </c>
      <c r="E244">
        <v>1</v>
      </c>
      <c r="F244">
        <v>1</v>
      </c>
      <c r="G244">
        <v>15514512</v>
      </c>
      <c r="H244">
        <v>3</v>
      </c>
      <c r="I244" t="s">
        <v>530</v>
      </c>
      <c r="J244" t="s">
        <v>570</v>
      </c>
      <c r="K244" t="s">
        <v>532</v>
      </c>
      <c r="L244">
        <v>1346</v>
      </c>
      <c r="N244">
        <v>1009</v>
      </c>
      <c r="O244" t="s">
        <v>467</v>
      </c>
      <c r="P244" t="s">
        <v>467</v>
      </c>
      <c r="Q244">
        <v>1</v>
      </c>
      <c r="X244">
        <v>0.84</v>
      </c>
      <c r="Y244">
        <v>1021.71</v>
      </c>
      <c r="Z244">
        <v>0</v>
      </c>
      <c r="AA244">
        <v>0</v>
      </c>
      <c r="AB244">
        <v>0</v>
      </c>
      <c r="AC244">
        <v>0</v>
      </c>
      <c r="AD244">
        <v>1</v>
      </c>
      <c r="AE244">
        <v>0</v>
      </c>
      <c r="AF244" t="s">
        <v>3</v>
      </c>
      <c r="AG244">
        <v>0.84</v>
      </c>
      <c r="AH244">
        <v>2</v>
      </c>
      <c r="AI244">
        <v>1473084284</v>
      </c>
      <c r="AJ244">
        <v>187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 x14ac:dyDescent="0.2">
      <c r="A245">
        <f>ROW(Source!A149)</f>
        <v>149</v>
      </c>
      <c r="B245">
        <v>1473418061</v>
      </c>
      <c r="C245">
        <v>1473084289</v>
      </c>
      <c r="D245">
        <v>1441819193</v>
      </c>
      <c r="E245">
        <v>15514512</v>
      </c>
      <c r="F245">
        <v>1</v>
      </c>
      <c r="G245">
        <v>15514512</v>
      </c>
      <c r="H245">
        <v>1</v>
      </c>
      <c r="I245" t="s">
        <v>457</v>
      </c>
      <c r="J245" t="s">
        <v>3</v>
      </c>
      <c r="K245" t="s">
        <v>458</v>
      </c>
      <c r="L245">
        <v>1191</v>
      </c>
      <c r="N245">
        <v>1013</v>
      </c>
      <c r="O245" t="s">
        <v>459</v>
      </c>
      <c r="P245" t="s">
        <v>459</v>
      </c>
      <c r="Q245">
        <v>1</v>
      </c>
      <c r="X245">
        <v>13.77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1</v>
      </c>
      <c r="AE245">
        <v>1</v>
      </c>
      <c r="AF245" t="s">
        <v>93</v>
      </c>
      <c r="AG245">
        <v>55.08</v>
      </c>
      <c r="AH245">
        <v>2</v>
      </c>
      <c r="AI245">
        <v>1473084290</v>
      </c>
      <c r="AJ245">
        <v>188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 x14ac:dyDescent="0.2">
      <c r="A246">
        <f>ROW(Source!A149)</f>
        <v>149</v>
      </c>
      <c r="B246">
        <v>1473418062</v>
      </c>
      <c r="C246">
        <v>1473084289</v>
      </c>
      <c r="D246">
        <v>1441833844</v>
      </c>
      <c r="E246">
        <v>1</v>
      </c>
      <c r="F246">
        <v>1</v>
      </c>
      <c r="G246">
        <v>15514512</v>
      </c>
      <c r="H246">
        <v>2</v>
      </c>
      <c r="I246" t="s">
        <v>533</v>
      </c>
      <c r="J246" t="s">
        <v>534</v>
      </c>
      <c r="K246" t="s">
        <v>535</v>
      </c>
      <c r="L246">
        <v>1368</v>
      </c>
      <c r="N246">
        <v>1011</v>
      </c>
      <c r="O246" t="s">
        <v>463</v>
      </c>
      <c r="P246" t="s">
        <v>463</v>
      </c>
      <c r="Q246">
        <v>1</v>
      </c>
      <c r="X246">
        <v>0.09</v>
      </c>
      <c r="Y246">
        <v>0</v>
      </c>
      <c r="Z246">
        <v>17.37</v>
      </c>
      <c r="AA246">
        <v>0.04</v>
      </c>
      <c r="AB246">
        <v>0</v>
      </c>
      <c r="AC246">
        <v>0</v>
      </c>
      <c r="AD246">
        <v>1</v>
      </c>
      <c r="AE246">
        <v>0</v>
      </c>
      <c r="AF246" t="s">
        <v>93</v>
      </c>
      <c r="AG246">
        <v>0.36</v>
      </c>
      <c r="AH246">
        <v>2</v>
      </c>
      <c r="AI246">
        <v>1473084291</v>
      </c>
      <c r="AJ246">
        <v>189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 x14ac:dyDescent="0.2">
      <c r="A247">
        <f>ROW(Source!A149)</f>
        <v>149</v>
      </c>
      <c r="B247">
        <v>1473418063</v>
      </c>
      <c r="C247">
        <v>1473084289</v>
      </c>
      <c r="D247">
        <v>1441833877</v>
      </c>
      <c r="E247">
        <v>1</v>
      </c>
      <c r="F247">
        <v>1</v>
      </c>
      <c r="G247">
        <v>15514512</v>
      </c>
      <c r="H247">
        <v>2</v>
      </c>
      <c r="I247" t="s">
        <v>536</v>
      </c>
      <c r="J247" t="s">
        <v>537</v>
      </c>
      <c r="K247" t="s">
        <v>538</v>
      </c>
      <c r="L247">
        <v>1368</v>
      </c>
      <c r="N247">
        <v>1011</v>
      </c>
      <c r="O247" t="s">
        <v>463</v>
      </c>
      <c r="P247" t="s">
        <v>463</v>
      </c>
      <c r="Q247">
        <v>1</v>
      </c>
      <c r="X247">
        <v>0.18</v>
      </c>
      <c r="Y247">
        <v>0</v>
      </c>
      <c r="Z247">
        <v>1165.03</v>
      </c>
      <c r="AA247">
        <v>351.43</v>
      </c>
      <c r="AB247">
        <v>0</v>
      </c>
      <c r="AC247">
        <v>0</v>
      </c>
      <c r="AD247">
        <v>1</v>
      </c>
      <c r="AE247">
        <v>0</v>
      </c>
      <c r="AF247" t="s">
        <v>93</v>
      </c>
      <c r="AG247">
        <v>0.72</v>
      </c>
      <c r="AH247">
        <v>2</v>
      </c>
      <c r="AI247">
        <v>1473084292</v>
      </c>
      <c r="AJ247">
        <v>190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 x14ac:dyDescent="0.2">
      <c r="A248">
        <f>ROW(Source!A149)</f>
        <v>149</v>
      </c>
      <c r="B248">
        <v>1473418064</v>
      </c>
      <c r="C248">
        <v>1473084289</v>
      </c>
      <c r="D248">
        <v>1441833954</v>
      </c>
      <c r="E248">
        <v>1</v>
      </c>
      <c r="F248">
        <v>1</v>
      </c>
      <c r="G248">
        <v>15514512</v>
      </c>
      <c r="H248">
        <v>2</v>
      </c>
      <c r="I248" t="s">
        <v>519</v>
      </c>
      <c r="J248" t="s">
        <v>520</v>
      </c>
      <c r="K248" t="s">
        <v>521</v>
      </c>
      <c r="L248">
        <v>1368</v>
      </c>
      <c r="N248">
        <v>1011</v>
      </c>
      <c r="O248" t="s">
        <v>463</v>
      </c>
      <c r="P248" t="s">
        <v>463</v>
      </c>
      <c r="Q248">
        <v>1</v>
      </c>
      <c r="X248">
        <v>1.03</v>
      </c>
      <c r="Y248">
        <v>0</v>
      </c>
      <c r="Z248">
        <v>59.51</v>
      </c>
      <c r="AA248">
        <v>0.82</v>
      </c>
      <c r="AB248">
        <v>0</v>
      </c>
      <c r="AC248">
        <v>0</v>
      </c>
      <c r="AD248">
        <v>1</v>
      </c>
      <c r="AE248">
        <v>0</v>
      </c>
      <c r="AF248" t="s">
        <v>93</v>
      </c>
      <c r="AG248">
        <v>4.12</v>
      </c>
      <c r="AH248">
        <v>2</v>
      </c>
      <c r="AI248">
        <v>1473084293</v>
      </c>
      <c r="AJ248">
        <v>191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 x14ac:dyDescent="0.2">
      <c r="A249">
        <f>ROW(Source!A149)</f>
        <v>149</v>
      </c>
      <c r="B249">
        <v>1473418065</v>
      </c>
      <c r="C249">
        <v>1473084289</v>
      </c>
      <c r="D249">
        <v>1441834139</v>
      </c>
      <c r="E249">
        <v>1</v>
      </c>
      <c r="F249">
        <v>1</v>
      </c>
      <c r="G249">
        <v>15514512</v>
      </c>
      <c r="H249">
        <v>2</v>
      </c>
      <c r="I249" t="s">
        <v>539</v>
      </c>
      <c r="J249" t="s">
        <v>540</v>
      </c>
      <c r="K249" t="s">
        <v>541</v>
      </c>
      <c r="L249">
        <v>1368</v>
      </c>
      <c r="N249">
        <v>1011</v>
      </c>
      <c r="O249" t="s">
        <v>463</v>
      </c>
      <c r="P249" t="s">
        <v>463</v>
      </c>
      <c r="Q249">
        <v>1</v>
      </c>
      <c r="X249">
        <v>0.25</v>
      </c>
      <c r="Y249">
        <v>0</v>
      </c>
      <c r="Z249">
        <v>8.82</v>
      </c>
      <c r="AA249">
        <v>0.11</v>
      </c>
      <c r="AB249">
        <v>0</v>
      </c>
      <c r="AC249">
        <v>0</v>
      </c>
      <c r="AD249">
        <v>1</v>
      </c>
      <c r="AE249">
        <v>0</v>
      </c>
      <c r="AF249" t="s">
        <v>93</v>
      </c>
      <c r="AG249">
        <v>1</v>
      </c>
      <c r="AH249">
        <v>2</v>
      </c>
      <c r="AI249">
        <v>1473084294</v>
      </c>
      <c r="AJ249">
        <v>192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 x14ac:dyDescent="0.2">
      <c r="A250">
        <f>ROW(Source!A149)</f>
        <v>149</v>
      </c>
      <c r="B250">
        <v>1473418066</v>
      </c>
      <c r="C250">
        <v>1473084289</v>
      </c>
      <c r="D250">
        <v>1441834258</v>
      </c>
      <c r="E250">
        <v>1</v>
      </c>
      <c r="F250">
        <v>1</v>
      </c>
      <c r="G250">
        <v>15514512</v>
      </c>
      <c r="H250">
        <v>2</v>
      </c>
      <c r="I250" t="s">
        <v>460</v>
      </c>
      <c r="J250" t="s">
        <v>461</v>
      </c>
      <c r="K250" t="s">
        <v>462</v>
      </c>
      <c r="L250">
        <v>1368</v>
      </c>
      <c r="N250">
        <v>1011</v>
      </c>
      <c r="O250" t="s">
        <v>463</v>
      </c>
      <c r="P250" t="s">
        <v>463</v>
      </c>
      <c r="Q250">
        <v>1</v>
      </c>
      <c r="X250">
        <v>3.44</v>
      </c>
      <c r="Y250">
        <v>0</v>
      </c>
      <c r="Z250">
        <v>1303.01</v>
      </c>
      <c r="AA250">
        <v>826.2</v>
      </c>
      <c r="AB250">
        <v>0</v>
      </c>
      <c r="AC250">
        <v>0</v>
      </c>
      <c r="AD250">
        <v>1</v>
      </c>
      <c r="AE250">
        <v>0</v>
      </c>
      <c r="AF250" t="s">
        <v>93</v>
      </c>
      <c r="AG250">
        <v>13.76</v>
      </c>
      <c r="AH250">
        <v>2</v>
      </c>
      <c r="AI250">
        <v>1473084295</v>
      </c>
      <c r="AJ250">
        <v>193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 x14ac:dyDescent="0.2">
      <c r="A251">
        <f>ROW(Source!A149)</f>
        <v>149</v>
      </c>
      <c r="B251">
        <v>1473418067</v>
      </c>
      <c r="C251">
        <v>1473084289</v>
      </c>
      <c r="D251">
        <v>1441836235</v>
      </c>
      <c r="E251">
        <v>1</v>
      </c>
      <c r="F251">
        <v>1</v>
      </c>
      <c r="G251">
        <v>15514512</v>
      </c>
      <c r="H251">
        <v>3</v>
      </c>
      <c r="I251" t="s">
        <v>464</v>
      </c>
      <c r="J251" t="s">
        <v>465</v>
      </c>
      <c r="K251" t="s">
        <v>466</v>
      </c>
      <c r="L251">
        <v>1346</v>
      </c>
      <c r="N251">
        <v>1009</v>
      </c>
      <c r="O251" t="s">
        <v>467</v>
      </c>
      <c r="P251" t="s">
        <v>467</v>
      </c>
      <c r="Q251">
        <v>1</v>
      </c>
      <c r="X251">
        <v>0.18</v>
      </c>
      <c r="Y251">
        <v>31.49</v>
      </c>
      <c r="Z251">
        <v>0</v>
      </c>
      <c r="AA251">
        <v>0</v>
      </c>
      <c r="AB251">
        <v>0</v>
      </c>
      <c r="AC251">
        <v>0</v>
      </c>
      <c r="AD251">
        <v>1</v>
      </c>
      <c r="AE251">
        <v>0</v>
      </c>
      <c r="AF251" t="s">
        <v>93</v>
      </c>
      <c r="AG251">
        <v>0.72</v>
      </c>
      <c r="AH251">
        <v>2</v>
      </c>
      <c r="AI251">
        <v>1473084296</v>
      </c>
      <c r="AJ251">
        <v>194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 x14ac:dyDescent="0.2">
      <c r="A252">
        <f>ROW(Source!A149)</f>
        <v>149</v>
      </c>
      <c r="B252">
        <v>1473418068</v>
      </c>
      <c r="C252">
        <v>1473084289</v>
      </c>
      <c r="D252">
        <v>1441836393</v>
      </c>
      <c r="E252">
        <v>1</v>
      </c>
      <c r="F252">
        <v>1</v>
      </c>
      <c r="G252">
        <v>15514512</v>
      </c>
      <c r="H252">
        <v>3</v>
      </c>
      <c r="I252" t="s">
        <v>542</v>
      </c>
      <c r="J252" t="s">
        <v>543</v>
      </c>
      <c r="K252" t="s">
        <v>544</v>
      </c>
      <c r="L252">
        <v>1296</v>
      </c>
      <c r="N252">
        <v>1002</v>
      </c>
      <c r="O252" t="s">
        <v>545</v>
      </c>
      <c r="P252" t="s">
        <v>545</v>
      </c>
      <c r="Q252">
        <v>1</v>
      </c>
      <c r="X252">
        <v>2.3999999999999998E-3</v>
      </c>
      <c r="Y252">
        <v>4241.6400000000003</v>
      </c>
      <c r="Z252">
        <v>0</v>
      </c>
      <c r="AA252">
        <v>0</v>
      </c>
      <c r="AB252">
        <v>0</v>
      </c>
      <c r="AC252">
        <v>0</v>
      </c>
      <c r="AD252">
        <v>1</v>
      </c>
      <c r="AE252">
        <v>0</v>
      </c>
      <c r="AF252" t="s">
        <v>93</v>
      </c>
      <c r="AG252">
        <v>9.5999999999999992E-3</v>
      </c>
      <c r="AH252">
        <v>2</v>
      </c>
      <c r="AI252">
        <v>1473084297</v>
      </c>
      <c r="AJ252">
        <v>195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 x14ac:dyDescent="0.2">
      <c r="A253">
        <f>ROW(Source!A149)</f>
        <v>149</v>
      </c>
      <c r="B253">
        <v>1473418069</v>
      </c>
      <c r="C253">
        <v>1473084289</v>
      </c>
      <c r="D253">
        <v>1441836514</v>
      </c>
      <c r="E253">
        <v>1</v>
      </c>
      <c r="F253">
        <v>1</v>
      </c>
      <c r="G253">
        <v>15514512</v>
      </c>
      <c r="H253">
        <v>3</v>
      </c>
      <c r="I253" t="s">
        <v>103</v>
      </c>
      <c r="J253" t="s">
        <v>106</v>
      </c>
      <c r="K253" t="s">
        <v>104</v>
      </c>
      <c r="L253">
        <v>1339</v>
      </c>
      <c r="N253">
        <v>1007</v>
      </c>
      <c r="O253" t="s">
        <v>105</v>
      </c>
      <c r="P253" t="s">
        <v>105</v>
      </c>
      <c r="Q253">
        <v>1</v>
      </c>
      <c r="X253">
        <v>2.3999999999999998E-3</v>
      </c>
      <c r="Y253">
        <v>54.81</v>
      </c>
      <c r="Z253">
        <v>0</v>
      </c>
      <c r="AA253">
        <v>0</v>
      </c>
      <c r="AB253">
        <v>0</v>
      </c>
      <c r="AC253">
        <v>0</v>
      </c>
      <c r="AD253">
        <v>1</v>
      </c>
      <c r="AE253">
        <v>0</v>
      </c>
      <c r="AF253" t="s">
        <v>93</v>
      </c>
      <c r="AG253">
        <v>9.5999999999999992E-3</v>
      </c>
      <c r="AH253">
        <v>2</v>
      </c>
      <c r="AI253">
        <v>1473084298</v>
      </c>
      <c r="AJ253">
        <v>196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  <row r="254" spans="1:44" x14ac:dyDescent="0.2">
      <c r="A254">
        <f>ROW(Source!A150)</f>
        <v>150</v>
      </c>
      <c r="B254">
        <v>1473418070</v>
      </c>
      <c r="C254">
        <v>1473084308</v>
      </c>
      <c r="D254">
        <v>1441819193</v>
      </c>
      <c r="E254">
        <v>15514512</v>
      </c>
      <c r="F254">
        <v>1</v>
      </c>
      <c r="G254">
        <v>15514512</v>
      </c>
      <c r="H254">
        <v>1</v>
      </c>
      <c r="I254" t="s">
        <v>457</v>
      </c>
      <c r="J254" t="s">
        <v>3</v>
      </c>
      <c r="K254" t="s">
        <v>458</v>
      </c>
      <c r="L254">
        <v>1191</v>
      </c>
      <c r="N254">
        <v>1013</v>
      </c>
      <c r="O254" t="s">
        <v>459</v>
      </c>
      <c r="P254" t="s">
        <v>459</v>
      </c>
      <c r="Q254">
        <v>1</v>
      </c>
      <c r="X254">
        <v>7.56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1</v>
      </c>
      <c r="AE254">
        <v>1</v>
      </c>
      <c r="AF254" t="s">
        <v>93</v>
      </c>
      <c r="AG254">
        <v>30.24</v>
      </c>
      <c r="AH254">
        <v>3</v>
      </c>
      <c r="AI254">
        <v>-1</v>
      </c>
      <c r="AJ254" t="s">
        <v>3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</row>
    <row r="255" spans="1:44" x14ac:dyDescent="0.2">
      <c r="A255">
        <f>ROW(Source!A150)</f>
        <v>150</v>
      </c>
      <c r="B255">
        <v>1473418071</v>
      </c>
      <c r="C255">
        <v>1473084308</v>
      </c>
      <c r="D255">
        <v>1441833954</v>
      </c>
      <c r="E255">
        <v>1</v>
      </c>
      <c r="F255">
        <v>1</v>
      </c>
      <c r="G255">
        <v>15514512</v>
      </c>
      <c r="H255">
        <v>2</v>
      </c>
      <c r="I255" t="s">
        <v>519</v>
      </c>
      <c r="J255" t="s">
        <v>520</v>
      </c>
      <c r="K255" t="s">
        <v>521</v>
      </c>
      <c r="L255">
        <v>1368</v>
      </c>
      <c r="N255">
        <v>1011</v>
      </c>
      <c r="O255" t="s">
        <v>463</v>
      </c>
      <c r="P255" t="s">
        <v>463</v>
      </c>
      <c r="Q255">
        <v>1</v>
      </c>
      <c r="X255">
        <v>0.46</v>
      </c>
      <c r="Y255">
        <v>0</v>
      </c>
      <c r="Z255">
        <v>59.51</v>
      </c>
      <c r="AA255">
        <v>0.82</v>
      </c>
      <c r="AB255">
        <v>0</v>
      </c>
      <c r="AC255">
        <v>0</v>
      </c>
      <c r="AD255">
        <v>1</v>
      </c>
      <c r="AE255">
        <v>0</v>
      </c>
      <c r="AF255" t="s">
        <v>93</v>
      </c>
      <c r="AG255">
        <v>1.84</v>
      </c>
      <c r="AH255">
        <v>3</v>
      </c>
      <c r="AI255">
        <v>-1</v>
      </c>
      <c r="AJ255" t="s">
        <v>3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</row>
    <row r="256" spans="1:44" x14ac:dyDescent="0.2">
      <c r="A256">
        <f>ROW(Source!A150)</f>
        <v>150</v>
      </c>
      <c r="B256">
        <v>1473418072</v>
      </c>
      <c r="C256">
        <v>1473084308</v>
      </c>
      <c r="D256">
        <v>1441834258</v>
      </c>
      <c r="E256">
        <v>1</v>
      </c>
      <c r="F256">
        <v>1</v>
      </c>
      <c r="G256">
        <v>15514512</v>
      </c>
      <c r="H256">
        <v>2</v>
      </c>
      <c r="I256" t="s">
        <v>460</v>
      </c>
      <c r="J256" t="s">
        <v>461</v>
      </c>
      <c r="K256" t="s">
        <v>462</v>
      </c>
      <c r="L256">
        <v>1368</v>
      </c>
      <c r="N256">
        <v>1011</v>
      </c>
      <c r="O256" t="s">
        <v>463</v>
      </c>
      <c r="P256" t="s">
        <v>463</v>
      </c>
      <c r="Q256">
        <v>1</v>
      </c>
      <c r="X256">
        <v>2.83</v>
      </c>
      <c r="Y256">
        <v>0</v>
      </c>
      <c r="Z256">
        <v>1303.01</v>
      </c>
      <c r="AA256">
        <v>826.2</v>
      </c>
      <c r="AB256">
        <v>0</v>
      </c>
      <c r="AC256">
        <v>0</v>
      </c>
      <c r="AD256">
        <v>1</v>
      </c>
      <c r="AE256">
        <v>0</v>
      </c>
      <c r="AF256" t="s">
        <v>93</v>
      </c>
      <c r="AG256">
        <v>11.32</v>
      </c>
      <c r="AH256">
        <v>3</v>
      </c>
      <c r="AI256">
        <v>-1</v>
      </c>
      <c r="AJ256" t="s">
        <v>3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</row>
    <row r="257" spans="1:44" x14ac:dyDescent="0.2">
      <c r="A257">
        <f>ROW(Source!A150)</f>
        <v>150</v>
      </c>
      <c r="B257">
        <v>1473418073</v>
      </c>
      <c r="C257">
        <v>1473084308</v>
      </c>
      <c r="D257">
        <v>1441836235</v>
      </c>
      <c r="E257">
        <v>1</v>
      </c>
      <c r="F257">
        <v>1</v>
      </c>
      <c r="G257">
        <v>15514512</v>
      </c>
      <c r="H257">
        <v>3</v>
      </c>
      <c r="I257" t="s">
        <v>464</v>
      </c>
      <c r="J257" t="s">
        <v>465</v>
      </c>
      <c r="K257" t="s">
        <v>466</v>
      </c>
      <c r="L257">
        <v>1346</v>
      </c>
      <c r="N257">
        <v>1009</v>
      </c>
      <c r="O257" t="s">
        <v>467</v>
      </c>
      <c r="P257" t="s">
        <v>467</v>
      </c>
      <c r="Q257">
        <v>1</v>
      </c>
      <c r="X257">
        <v>0.18</v>
      </c>
      <c r="Y257">
        <v>31.49</v>
      </c>
      <c r="Z257">
        <v>0</v>
      </c>
      <c r="AA257">
        <v>0</v>
      </c>
      <c r="AB257">
        <v>0</v>
      </c>
      <c r="AC257">
        <v>0</v>
      </c>
      <c r="AD257">
        <v>1</v>
      </c>
      <c r="AE257">
        <v>0</v>
      </c>
      <c r="AF257" t="s">
        <v>93</v>
      </c>
      <c r="AG257">
        <v>0.72</v>
      </c>
      <c r="AH257">
        <v>3</v>
      </c>
      <c r="AI257">
        <v>-1</v>
      </c>
      <c r="AJ257" t="s">
        <v>3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</row>
    <row r="258" spans="1:44" x14ac:dyDescent="0.2">
      <c r="A258">
        <f>ROW(Source!A151)</f>
        <v>151</v>
      </c>
      <c r="B258">
        <v>1473418085</v>
      </c>
      <c r="C258">
        <v>1473084313</v>
      </c>
      <c r="D258">
        <v>1441819193</v>
      </c>
      <c r="E258">
        <v>15514512</v>
      </c>
      <c r="F258">
        <v>1</v>
      </c>
      <c r="G258">
        <v>15514512</v>
      </c>
      <c r="H258">
        <v>1</v>
      </c>
      <c r="I258" t="s">
        <v>457</v>
      </c>
      <c r="J258" t="s">
        <v>3</v>
      </c>
      <c r="K258" t="s">
        <v>458</v>
      </c>
      <c r="L258">
        <v>1191</v>
      </c>
      <c r="N258">
        <v>1013</v>
      </c>
      <c r="O258" t="s">
        <v>459</v>
      </c>
      <c r="P258" t="s">
        <v>459</v>
      </c>
      <c r="Q258">
        <v>1</v>
      </c>
      <c r="X258">
        <v>0.4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1</v>
      </c>
      <c r="AE258">
        <v>1</v>
      </c>
      <c r="AF258" t="s">
        <v>93</v>
      </c>
      <c r="AG258">
        <v>1.6</v>
      </c>
      <c r="AH258">
        <v>3</v>
      </c>
      <c r="AI258">
        <v>-1</v>
      </c>
      <c r="AJ258" t="s">
        <v>3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</row>
    <row r="259" spans="1:44" x14ac:dyDescent="0.2">
      <c r="A259">
        <f>ROW(Source!A153)</f>
        <v>153</v>
      </c>
      <c r="B259">
        <v>1473418086</v>
      </c>
      <c r="C259">
        <v>1473084316</v>
      </c>
      <c r="D259">
        <v>1441819193</v>
      </c>
      <c r="E259">
        <v>15514512</v>
      </c>
      <c r="F259">
        <v>1</v>
      </c>
      <c r="G259">
        <v>15514512</v>
      </c>
      <c r="H259">
        <v>1</v>
      </c>
      <c r="I259" t="s">
        <v>457</v>
      </c>
      <c r="J259" t="s">
        <v>3</v>
      </c>
      <c r="K259" t="s">
        <v>458</v>
      </c>
      <c r="L259">
        <v>1191</v>
      </c>
      <c r="N259">
        <v>1013</v>
      </c>
      <c r="O259" t="s">
        <v>459</v>
      </c>
      <c r="P259" t="s">
        <v>459</v>
      </c>
      <c r="Q259">
        <v>1</v>
      </c>
      <c r="X259">
        <v>84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1</v>
      </c>
      <c r="AE259">
        <v>1</v>
      </c>
      <c r="AF259" t="s">
        <v>3</v>
      </c>
      <c r="AG259">
        <v>84</v>
      </c>
      <c r="AH259">
        <v>2</v>
      </c>
      <c r="AI259">
        <v>1473084317</v>
      </c>
      <c r="AJ259">
        <v>197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</row>
    <row r="260" spans="1:44" x14ac:dyDescent="0.2">
      <c r="A260">
        <f>ROW(Source!A153)</f>
        <v>153</v>
      </c>
      <c r="B260">
        <v>1473418087</v>
      </c>
      <c r="C260">
        <v>1473084316</v>
      </c>
      <c r="D260">
        <v>1441835475</v>
      </c>
      <c r="E260">
        <v>1</v>
      </c>
      <c r="F260">
        <v>1</v>
      </c>
      <c r="G260">
        <v>15514512</v>
      </c>
      <c r="H260">
        <v>3</v>
      </c>
      <c r="I260" t="s">
        <v>482</v>
      </c>
      <c r="J260" t="s">
        <v>483</v>
      </c>
      <c r="K260" t="s">
        <v>484</v>
      </c>
      <c r="L260">
        <v>1348</v>
      </c>
      <c r="N260">
        <v>1009</v>
      </c>
      <c r="O260" t="s">
        <v>485</v>
      </c>
      <c r="P260" t="s">
        <v>485</v>
      </c>
      <c r="Q260">
        <v>1000</v>
      </c>
      <c r="X260">
        <v>8.0000000000000004E-4</v>
      </c>
      <c r="Y260">
        <v>155908.07999999999</v>
      </c>
      <c r="Z260">
        <v>0</v>
      </c>
      <c r="AA260">
        <v>0</v>
      </c>
      <c r="AB260">
        <v>0</v>
      </c>
      <c r="AC260">
        <v>0</v>
      </c>
      <c r="AD260">
        <v>1</v>
      </c>
      <c r="AE260">
        <v>0</v>
      </c>
      <c r="AF260" t="s">
        <v>3</v>
      </c>
      <c r="AG260">
        <v>8.0000000000000004E-4</v>
      </c>
      <c r="AH260">
        <v>2</v>
      </c>
      <c r="AI260">
        <v>1473084318</v>
      </c>
      <c r="AJ260">
        <v>198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</row>
    <row r="261" spans="1:44" x14ac:dyDescent="0.2">
      <c r="A261">
        <f>ROW(Source!A153)</f>
        <v>153</v>
      </c>
      <c r="B261">
        <v>1473418088</v>
      </c>
      <c r="C261">
        <v>1473084316</v>
      </c>
      <c r="D261">
        <v>1441835549</v>
      </c>
      <c r="E261">
        <v>1</v>
      </c>
      <c r="F261">
        <v>1</v>
      </c>
      <c r="G261">
        <v>15514512</v>
      </c>
      <c r="H261">
        <v>3</v>
      </c>
      <c r="I261" t="s">
        <v>486</v>
      </c>
      <c r="J261" t="s">
        <v>487</v>
      </c>
      <c r="K261" t="s">
        <v>488</v>
      </c>
      <c r="L261">
        <v>1348</v>
      </c>
      <c r="N261">
        <v>1009</v>
      </c>
      <c r="O261" t="s">
        <v>485</v>
      </c>
      <c r="P261" t="s">
        <v>485</v>
      </c>
      <c r="Q261">
        <v>1000</v>
      </c>
      <c r="X261">
        <v>1E-4</v>
      </c>
      <c r="Y261">
        <v>194655.19</v>
      </c>
      <c r="Z261">
        <v>0</v>
      </c>
      <c r="AA261">
        <v>0</v>
      </c>
      <c r="AB261">
        <v>0</v>
      </c>
      <c r="AC261">
        <v>0</v>
      </c>
      <c r="AD261">
        <v>1</v>
      </c>
      <c r="AE261">
        <v>0</v>
      </c>
      <c r="AF261" t="s">
        <v>3</v>
      </c>
      <c r="AG261">
        <v>1E-4</v>
      </c>
      <c r="AH261">
        <v>2</v>
      </c>
      <c r="AI261">
        <v>1473084319</v>
      </c>
      <c r="AJ261">
        <v>199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</row>
    <row r="262" spans="1:44" x14ac:dyDescent="0.2">
      <c r="A262">
        <f>ROW(Source!A153)</f>
        <v>153</v>
      </c>
      <c r="B262">
        <v>1473418089</v>
      </c>
      <c r="C262">
        <v>1473084316</v>
      </c>
      <c r="D262">
        <v>1441836325</v>
      </c>
      <c r="E262">
        <v>1</v>
      </c>
      <c r="F262">
        <v>1</v>
      </c>
      <c r="G262">
        <v>15514512</v>
      </c>
      <c r="H262">
        <v>3</v>
      </c>
      <c r="I262" t="s">
        <v>489</v>
      </c>
      <c r="J262" t="s">
        <v>490</v>
      </c>
      <c r="K262" t="s">
        <v>491</v>
      </c>
      <c r="L262">
        <v>1348</v>
      </c>
      <c r="N262">
        <v>1009</v>
      </c>
      <c r="O262" t="s">
        <v>485</v>
      </c>
      <c r="P262" t="s">
        <v>485</v>
      </c>
      <c r="Q262">
        <v>1000</v>
      </c>
      <c r="X262">
        <v>8.0000000000000004E-4</v>
      </c>
      <c r="Y262">
        <v>108798.39999999999</v>
      </c>
      <c r="Z262">
        <v>0</v>
      </c>
      <c r="AA262">
        <v>0</v>
      </c>
      <c r="AB262">
        <v>0</v>
      </c>
      <c r="AC262">
        <v>0</v>
      </c>
      <c r="AD262">
        <v>1</v>
      </c>
      <c r="AE262">
        <v>0</v>
      </c>
      <c r="AF262" t="s">
        <v>3</v>
      </c>
      <c r="AG262">
        <v>8.0000000000000004E-4</v>
      </c>
      <c r="AH262">
        <v>2</v>
      </c>
      <c r="AI262">
        <v>1473084320</v>
      </c>
      <c r="AJ262">
        <v>200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</row>
    <row r="263" spans="1:44" x14ac:dyDescent="0.2">
      <c r="A263">
        <f>ROW(Source!A153)</f>
        <v>153</v>
      </c>
      <c r="B263">
        <v>1473418090</v>
      </c>
      <c r="C263">
        <v>1473084316</v>
      </c>
      <c r="D263">
        <v>1441838531</v>
      </c>
      <c r="E263">
        <v>1</v>
      </c>
      <c r="F263">
        <v>1</v>
      </c>
      <c r="G263">
        <v>15514512</v>
      </c>
      <c r="H263">
        <v>3</v>
      </c>
      <c r="I263" t="s">
        <v>492</v>
      </c>
      <c r="J263" t="s">
        <v>493</v>
      </c>
      <c r="K263" t="s">
        <v>494</v>
      </c>
      <c r="L263">
        <v>1348</v>
      </c>
      <c r="N263">
        <v>1009</v>
      </c>
      <c r="O263" t="s">
        <v>485</v>
      </c>
      <c r="P263" t="s">
        <v>485</v>
      </c>
      <c r="Q263">
        <v>1000</v>
      </c>
      <c r="X263">
        <v>6.9999999999999999E-4</v>
      </c>
      <c r="Y263">
        <v>370783.55</v>
      </c>
      <c r="Z263">
        <v>0</v>
      </c>
      <c r="AA263">
        <v>0</v>
      </c>
      <c r="AB263">
        <v>0</v>
      </c>
      <c r="AC263">
        <v>0</v>
      </c>
      <c r="AD263">
        <v>1</v>
      </c>
      <c r="AE263">
        <v>0</v>
      </c>
      <c r="AF263" t="s">
        <v>3</v>
      </c>
      <c r="AG263">
        <v>6.9999999999999999E-4</v>
      </c>
      <c r="AH263">
        <v>2</v>
      </c>
      <c r="AI263">
        <v>1473084321</v>
      </c>
      <c r="AJ263">
        <v>201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</row>
    <row r="264" spans="1:44" x14ac:dyDescent="0.2">
      <c r="A264">
        <f>ROW(Source!A153)</f>
        <v>153</v>
      </c>
      <c r="B264">
        <v>1473418091</v>
      </c>
      <c r="C264">
        <v>1473084316</v>
      </c>
      <c r="D264">
        <v>1441838759</v>
      </c>
      <c r="E264">
        <v>1</v>
      </c>
      <c r="F264">
        <v>1</v>
      </c>
      <c r="G264">
        <v>15514512</v>
      </c>
      <c r="H264">
        <v>3</v>
      </c>
      <c r="I264" t="s">
        <v>495</v>
      </c>
      <c r="J264" t="s">
        <v>496</v>
      </c>
      <c r="K264" t="s">
        <v>497</v>
      </c>
      <c r="L264">
        <v>1348</v>
      </c>
      <c r="N264">
        <v>1009</v>
      </c>
      <c r="O264" t="s">
        <v>485</v>
      </c>
      <c r="P264" t="s">
        <v>485</v>
      </c>
      <c r="Q264">
        <v>1000</v>
      </c>
      <c r="X264">
        <v>6.9999999999999999E-4</v>
      </c>
      <c r="Y264">
        <v>1590701.16</v>
      </c>
      <c r="Z264">
        <v>0</v>
      </c>
      <c r="AA264">
        <v>0</v>
      </c>
      <c r="AB264">
        <v>0</v>
      </c>
      <c r="AC264">
        <v>0</v>
      </c>
      <c r="AD264">
        <v>1</v>
      </c>
      <c r="AE264">
        <v>0</v>
      </c>
      <c r="AF264" t="s">
        <v>3</v>
      </c>
      <c r="AG264">
        <v>6.9999999999999999E-4</v>
      </c>
      <c r="AH264">
        <v>2</v>
      </c>
      <c r="AI264">
        <v>1473084322</v>
      </c>
      <c r="AJ264">
        <v>202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</row>
    <row r="265" spans="1:44" x14ac:dyDescent="0.2">
      <c r="A265">
        <f>ROW(Source!A153)</f>
        <v>153</v>
      </c>
      <c r="B265">
        <v>1473418092</v>
      </c>
      <c r="C265">
        <v>1473084316</v>
      </c>
      <c r="D265">
        <v>1441834635</v>
      </c>
      <c r="E265">
        <v>1</v>
      </c>
      <c r="F265">
        <v>1</v>
      </c>
      <c r="G265">
        <v>15514512</v>
      </c>
      <c r="H265">
        <v>3</v>
      </c>
      <c r="I265" t="s">
        <v>498</v>
      </c>
      <c r="J265" t="s">
        <v>499</v>
      </c>
      <c r="K265" t="s">
        <v>500</v>
      </c>
      <c r="L265">
        <v>1339</v>
      </c>
      <c r="N265">
        <v>1007</v>
      </c>
      <c r="O265" t="s">
        <v>105</v>
      </c>
      <c r="P265" t="s">
        <v>105</v>
      </c>
      <c r="Q265">
        <v>1</v>
      </c>
      <c r="X265">
        <v>1.8</v>
      </c>
      <c r="Y265">
        <v>103.4</v>
      </c>
      <c r="Z265">
        <v>0</v>
      </c>
      <c r="AA265">
        <v>0</v>
      </c>
      <c r="AB265">
        <v>0</v>
      </c>
      <c r="AC265">
        <v>0</v>
      </c>
      <c r="AD265">
        <v>1</v>
      </c>
      <c r="AE265">
        <v>0</v>
      </c>
      <c r="AF265" t="s">
        <v>3</v>
      </c>
      <c r="AG265">
        <v>1.8</v>
      </c>
      <c r="AH265">
        <v>2</v>
      </c>
      <c r="AI265">
        <v>1473084323</v>
      </c>
      <c r="AJ265">
        <v>203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</row>
    <row r="266" spans="1:44" x14ac:dyDescent="0.2">
      <c r="A266">
        <f>ROW(Source!A153)</f>
        <v>153</v>
      </c>
      <c r="B266">
        <v>1473418093</v>
      </c>
      <c r="C266">
        <v>1473084316</v>
      </c>
      <c r="D266">
        <v>1441834627</v>
      </c>
      <c r="E266">
        <v>1</v>
      </c>
      <c r="F266">
        <v>1</v>
      </c>
      <c r="G266">
        <v>15514512</v>
      </c>
      <c r="H266">
        <v>3</v>
      </c>
      <c r="I266" t="s">
        <v>501</v>
      </c>
      <c r="J266" t="s">
        <v>502</v>
      </c>
      <c r="K266" t="s">
        <v>503</v>
      </c>
      <c r="L266">
        <v>1339</v>
      </c>
      <c r="N266">
        <v>1007</v>
      </c>
      <c r="O266" t="s">
        <v>105</v>
      </c>
      <c r="P266" t="s">
        <v>105</v>
      </c>
      <c r="Q266">
        <v>1</v>
      </c>
      <c r="X266">
        <v>0.9</v>
      </c>
      <c r="Y266">
        <v>875.46</v>
      </c>
      <c r="Z266">
        <v>0</v>
      </c>
      <c r="AA266">
        <v>0</v>
      </c>
      <c r="AB266">
        <v>0</v>
      </c>
      <c r="AC266">
        <v>0</v>
      </c>
      <c r="AD266">
        <v>1</v>
      </c>
      <c r="AE266">
        <v>0</v>
      </c>
      <c r="AF266" t="s">
        <v>3</v>
      </c>
      <c r="AG266">
        <v>0.9</v>
      </c>
      <c r="AH266">
        <v>2</v>
      </c>
      <c r="AI266">
        <v>1473084324</v>
      </c>
      <c r="AJ266">
        <v>204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</row>
    <row r="267" spans="1:44" x14ac:dyDescent="0.2">
      <c r="A267">
        <f>ROW(Source!A153)</f>
        <v>153</v>
      </c>
      <c r="B267">
        <v>1473418094</v>
      </c>
      <c r="C267">
        <v>1473084316</v>
      </c>
      <c r="D267">
        <v>1441834671</v>
      </c>
      <c r="E267">
        <v>1</v>
      </c>
      <c r="F267">
        <v>1</v>
      </c>
      <c r="G267">
        <v>15514512</v>
      </c>
      <c r="H267">
        <v>3</v>
      </c>
      <c r="I267" t="s">
        <v>504</v>
      </c>
      <c r="J267" t="s">
        <v>505</v>
      </c>
      <c r="K267" t="s">
        <v>506</v>
      </c>
      <c r="L267">
        <v>1348</v>
      </c>
      <c r="N267">
        <v>1009</v>
      </c>
      <c r="O267" t="s">
        <v>485</v>
      </c>
      <c r="P267" t="s">
        <v>485</v>
      </c>
      <c r="Q267">
        <v>1000</v>
      </c>
      <c r="X267">
        <v>5.9999999999999995E-4</v>
      </c>
      <c r="Y267">
        <v>184462.17</v>
      </c>
      <c r="Z267">
        <v>0</v>
      </c>
      <c r="AA267">
        <v>0</v>
      </c>
      <c r="AB267">
        <v>0</v>
      </c>
      <c r="AC267">
        <v>0</v>
      </c>
      <c r="AD267">
        <v>1</v>
      </c>
      <c r="AE267">
        <v>0</v>
      </c>
      <c r="AF267" t="s">
        <v>3</v>
      </c>
      <c r="AG267">
        <v>5.9999999999999995E-4</v>
      </c>
      <c r="AH267">
        <v>2</v>
      </c>
      <c r="AI267">
        <v>1473084325</v>
      </c>
      <c r="AJ267">
        <v>205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</row>
    <row r="268" spans="1:44" x14ac:dyDescent="0.2">
      <c r="A268">
        <f>ROW(Source!A153)</f>
        <v>153</v>
      </c>
      <c r="B268">
        <v>1473418095</v>
      </c>
      <c r="C268">
        <v>1473084316</v>
      </c>
      <c r="D268">
        <v>1441834634</v>
      </c>
      <c r="E268">
        <v>1</v>
      </c>
      <c r="F268">
        <v>1</v>
      </c>
      <c r="G268">
        <v>15514512</v>
      </c>
      <c r="H268">
        <v>3</v>
      </c>
      <c r="I268" t="s">
        <v>507</v>
      </c>
      <c r="J268" t="s">
        <v>508</v>
      </c>
      <c r="K268" t="s">
        <v>509</v>
      </c>
      <c r="L268">
        <v>1348</v>
      </c>
      <c r="N268">
        <v>1009</v>
      </c>
      <c r="O268" t="s">
        <v>485</v>
      </c>
      <c r="P268" t="s">
        <v>485</v>
      </c>
      <c r="Q268">
        <v>1000</v>
      </c>
      <c r="X268">
        <v>1E-3</v>
      </c>
      <c r="Y268">
        <v>88053.759999999995</v>
      </c>
      <c r="Z268">
        <v>0</v>
      </c>
      <c r="AA268">
        <v>0</v>
      </c>
      <c r="AB268">
        <v>0</v>
      </c>
      <c r="AC268">
        <v>0</v>
      </c>
      <c r="AD268">
        <v>1</v>
      </c>
      <c r="AE268">
        <v>0</v>
      </c>
      <c r="AF268" t="s">
        <v>3</v>
      </c>
      <c r="AG268">
        <v>1E-3</v>
      </c>
      <c r="AH268">
        <v>2</v>
      </c>
      <c r="AI268">
        <v>1473084326</v>
      </c>
      <c r="AJ268">
        <v>206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</row>
    <row r="269" spans="1:44" x14ac:dyDescent="0.2">
      <c r="A269">
        <f>ROW(Source!A153)</f>
        <v>153</v>
      </c>
      <c r="B269">
        <v>1473418096</v>
      </c>
      <c r="C269">
        <v>1473084316</v>
      </c>
      <c r="D269">
        <v>1441834836</v>
      </c>
      <c r="E269">
        <v>1</v>
      </c>
      <c r="F269">
        <v>1</v>
      </c>
      <c r="G269">
        <v>15514512</v>
      </c>
      <c r="H269">
        <v>3</v>
      </c>
      <c r="I269" t="s">
        <v>510</v>
      </c>
      <c r="J269" t="s">
        <v>511</v>
      </c>
      <c r="K269" t="s">
        <v>512</v>
      </c>
      <c r="L269">
        <v>1348</v>
      </c>
      <c r="N269">
        <v>1009</v>
      </c>
      <c r="O269" t="s">
        <v>485</v>
      </c>
      <c r="P269" t="s">
        <v>485</v>
      </c>
      <c r="Q269">
        <v>1000</v>
      </c>
      <c r="X269">
        <v>2.16E-3</v>
      </c>
      <c r="Y269">
        <v>93194.67</v>
      </c>
      <c r="Z269">
        <v>0</v>
      </c>
      <c r="AA269">
        <v>0</v>
      </c>
      <c r="AB269">
        <v>0</v>
      </c>
      <c r="AC269">
        <v>0</v>
      </c>
      <c r="AD269">
        <v>1</v>
      </c>
      <c r="AE269">
        <v>0</v>
      </c>
      <c r="AF269" t="s">
        <v>3</v>
      </c>
      <c r="AG269">
        <v>2.16E-3</v>
      </c>
      <c r="AH269">
        <v>2</v>
      </c>
      <c r="AI269">
        <v>1473084327</v>
      </c>
      <c r="AJ269">
        <v>207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</row>
    <row r="270" spans="1:44" x14ac:dyDescent="0.2">
      <c r="A270">
        <f>ROW(Source!A153)</f>
        <v>153</v>
      </c>
      <c r="B270">
        <v>1473418097</v>
      </c>
      <c r="C270">
        <v>1473084316</v>
      </c>
      <c r="D270">
        <v>1441834853</v>
      </c>
      <c r="E270">
        <v>1</v>
      </c>
      <c r="F270">
        <v>1</v>
      </c>
      <c r="G270">
        <v>15514512</v>
      </c>
      <c r="H270">
        <v>3</v>
      </c>
      <c r="I270" t="s">
        <v>513</v>
      </c>
      <c r="J270" t="s">
        <v>514</v>
      </c>
      <c r="K270" t="s">
        <v>515</v>
      </c>
      <c r="L270">
        <v>1348</v>
      </c>
      <c r="N270">
        <v>1009</v>
      </c>
      <c r="O270" t="s">
        <v>485</v>
      </c>
      <c r="P270" t="s">
        <v>485</v>
      </c>
      <c r="Q270">
        <v>1000</v>
      </c>
      <c r="X270">
        <v>8.0000000000000004E-4</v>
      </c>
      <c r="Y270">
        <v>78065.73</v>
      </c>
      <c r="Z270">
        <v>0</v>
      </c>
      <c r="AA270">
        <v>0</v>
      </c>
      <c r="AB270">
        <v>0</v>
      </c>
      <c r="AC270">
        <v>0</v>
      </c>
      <c r="AD270">
        <v>1</v>
      </c>
      <c r="AE270">
        <v>0</v>
      </c>
      <c r="AF270" t="s">
        <v>3</v>
      </c>
      <c r="AG270">
        <v>8.0000000000000004E-4</v>
      </c>
      <c r="AH270">
        <v>2</v>
      </c>
      <c r="AI270">
        <v>1473084328</v>
      </c>
      <c r="AJ270">
        <v>208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</row>
    <row r="271" spans="1:44" x14ac:dyDescent="0.2">
      <c r="A271">
        <f>ROW(Source!A153)</f>
        <v>153</v>
      </c>
      <c r="B271">
        <v>1473418099</v>
      </c>
      <c r="C271">
        <v>1473084316</v>
      </c>
      <c r="D271">
        <v>1441822273</v>
      </c>
      <c r="E271">
        <v>15514512</v>
      </c>
      <c r="F271">
        <v>1</v>
      </c>
      <c r="G271">
        <v>15514512</v>
      </c>
      <c r="H271">
        <v>3</v>
      </c>
      <c r="I271" t="s">
        <v>476</v>
      </c>
      <c r="J271" t="s">
        <v>3</v>
      </c>
      <c r="K271" t="s">
        <v>478</v>
      </c>
      <c r="L271">
        <v>1348</v>
      </c>
      <c r="N271">
        <v>1009</v>
      </c>
      <c r="O271" t="s">
        <v>485</v>
      </c>
      <c r="P271" t="s">
        <v>485</v>
      </c>
      <c r="Q271">
        <v>1000</v>
      </c>
      <c r="X271">
        <v>2.4000000000000001E-4</v>
      </c>
      <c r="Y271">
        <v>94640</v>
      </c>
      <c r="Z271">
        <v>0</v>
      </c>
      <c r="AA271">
        <v>0</v>
      </c>
      <c r="AB271">
        <v>0</v>
      </c>
      <c r="AC271">
        <v>0</v>
      </c>
      <c r="AD271">
        <v>1</v>
      </c>
      <c r="AE271">
        <v>0</v>
      </c>
      <c r="AF271" t="s">
        <v>3</v>
      </c>
      <c r="AG271">
        <v>2.4000000000000001E-4</v>
      </c>
      <c r="AH271">
        <v>2</v>
      </c>
      <c r="AI271">
        <v>1473084329</v>
      </c>
      <c r="AJ271">
        <v>209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</row>
    <row r="272" spans="1:44" x14ac:dyDescent="0.2">
      <c r="A272">
        <f>ROW(Source!A153)</f>
        <v>153</v>
      </c>
      <c r="B272">
        <v>1473418098</v>
      </c>
      <c r="C272">
        <v>1473084316</v>
      </c>
      <c r="D272">
        <v>1441850453</v>
      </c>
      <c r="E272">
        <v>1</v>
      </c>
      <c r="F272">
        <v>1</v>
      </c>
      <c r="G272">
        <v>15514512</v>
      </c>
      <c r="H272">
        <v>3</v>
      </c>
      <c r="I272" t="s">
        <v>516</v>
      </c>
      <c r="J272" t="s">
        <v>517</v>
      </c>
      <c r="K272" t="s">
        <v>518</v>
      </c>
      <c r="L272">
        <v>1348</v>
      </c>
      <c r="N272">
        <v>1009</v>
      </c>
      <c r="O272" t="s">
        <v>485</v>
      </c>
      <c r="P272" t="s">
        <v>485</v>
      </c>
      <c r="Q272">
        <v>1000</v>
      </c>
      <c r="X272">
        <v>8.9999999999999998E-4</v>
      </c>
      <c r="Y272">
        <v>178433.97</v>
      </c>
      <c r="Z272">
        <v>0</v>
      </c>
      <c r="AA272">
        <v>0</v>
      </c>
      <c r="AB272">
        <v>0</v>
      </c>
      <c r="AC272">
        <v>0</v>
      </c>
      <c r="AD272">
        <v>1</v>
      </c>
      <c r="AE272">
        <v>0</v>
      </c>
      <c r="AF272" t="s">
        <v>3</v>
      </c>
      <c r="AG272">
        <v>8.9999999999999998E-4</v>
      </c>
      <c r="AH272">
        <v>2</v>
      </c>
      <c r="AI272">
        <v>1473084330</v>
      </c>
      <c r="AJ272">
        <v>210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</row>
    <row r="273" spans="1:44" x14ac:dyDescent="0.2">
      <c r="A273">
        <f>ROW(Source!A154)</f>
        <v>154</v>
      </c>
      <c r="B273">
        <v>1473418100</v>
      </c>
      <c r="C273">
        <v>1473284674</v>
      </c>
      <c r="D273">
        <v>1441819193</v>
      </c>
      <c r="E273">
        <v>15514512</v>
      </c>
      <c r="F273">
        <v>1</v>
      </c>
      <c r="G273">
        <v>15514512</v>
      </c>
      <c r="H273">
        <v>1</v>
      </c>
      <c r="I273" t="s">
        <v>457</v>
      </c>
      <c r="J273" t="s">
        <v>3</v>
      </c>
      <c r="K273" t="s">
        <v>458</v>
      </c>
      <c r="L273">
        <v>1191</v>
      </c>
      <c r="N273">
        <v>1013</v>
      </c>
      <c r="O273" t="s">
        <v>459</v>
      </c>
      <c r="P273" t="s">
        <v>459</v>
      </c>
      <c r="Q273">
        <v>1</v>
      </c>
      <c r="X273">
        <v>3.14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1</v>
      </c>
      <c r="AE273">
        <v>1</v>
      </c>
      <c r="AF273" t="s">
        <v>228</v>
      </c>
      <c r="AG273">
        <v>6.28</v>
      </c>
      <c r="AH273">
        <v>3</v>
      </c>
      <c r="AI273">
        <v>-1</v>
      </c>
      <c r="AJ273" t="s">
        <v>3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</row>
    <row r="274" spans="1:44" x14ac:dyDescent="0.2">
      <c r="A274">
        <f>ROW(Source!A154)</f>
        <v>154</v>
      </c>
      <c r="B274">
        <v>1473418101</v>
      </c>
      <c r="C274">
        <v>1473284674</v>
      </c>
      <c r="D274">
        <v>1441833954</v>
      </c>
      <c r="E274">
        <v>1</v>
      </c>
      <c r="F274">
        <v>1</v>
      </c>
      <c r="G274">
        <v>15514512</v>
      </c>
      <c r="H274">
        <v>2</v>
      </c>
      <c r="I274" t="s">
        <v>519</v>
      </c>
      <c r="J274" t="s">
        <v>520</v>
      </c>
      <c r="K274" t="s">
        <v>521</v>
      </c>
      <c r="L274">
        <v>1368</v>
      </c>
      <c r="N274">
        <v>1011</v>
      </c>
      <c r="O274" t="s">
        <v>463</v>
      </c>
      <c r="P274" t="s">
        <v>463</v>
      </c>
      <c r="Q274">
        <v>1</v>
      </c>
      <c r="X274">
        <v>0.03</v>
      </c>
      <c r="Y274">
        <v>0</v>
      </c>
      <c r="Z274">
        <v>59.51</v>
      </c>
      <c r="AA274">
        <v>0.82</v>
      </c>
      <c r="AB274">
        <v>0</v>
      </c>
      <c r="AC274">
        <v>0</v>
      </c>
      <c r="AD274">
        <v>1</v>
      </c>
      <c r="AE274">
        <v>0</v>
      </c>
      <c r="AF274" t="s">
        <v>228</v>
      </c>
      <c r="AG274">
        <v>0.06</v>
      </c>
      <c r="AH274">
        <v>3</v>
      </c>
      <c r="AI274">
        <v>-1</v>
      </c>
      <c r="AJ274" t="s">
        <v>3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</row>
    <row r="275" spans="1:44" x14ac:dyDescent="0.2">
      <c r="A275">
        <f>ROW(Source!A154)</f>
        <v>154</v>
      </c>
      <c r="B275">
        <v>1473418102</v>
      </c>
      <c r="C275">
        <v>1473284674</v>
      </c>
      <c r="D275">
        <v>1441836235</v>
      </c>
      <c r="E275">
        <v>1</v>
      </c>
      <c r="F275">
        <v>1</v>
      </c>
      <c r="G275">
        <v>15514512</v>
      </c>
      <c r="H275">
        <v>3</v>
      </c>
      <c r="I275" t="s">
        <v>464</v>
      </c>
      <c r="J275" t="s">
        <v>465</v>
      </c>
      <c r="K275" t="s">
        <v>466</v>
      </c>
      <c r="L275">
        <v>1346</v>
      </c>
      <c r="N275">
        <v>1009</v>
      </c>
      <c r="O275" t="s">
        <v>467</v>
      </c>
      <c r="P275" t="s">
        <v>467</v>
      </c>
      <c r="Q275">
        <v>1</v>
      </c>
      <c r="X275">
        <v>0.32</v>
      </c>
      <c r="Y275">
        <v>31.49</v>
      </c>
      <c r="Z275">
        <v>0</v>
      </c>
      <c r="AA275">
        <v>0</v>
      </c>
      <c r="AB275">
        <v>0</v>
      </c>
      <c r="AC275">
        <v>0</v>
      </c>
      <c r="AD275">
        <v>1</v>
      </c>
      <c r="AE275">
        <v>0</v>
      </c>
      <c r="AF275" t="s">
        <v>228</v>
      </c>
      <c r="AG275">
        <v>0.64</v>
      </c>
      <c r="AH275">
        <v>3</v>
      </c>
      <c r="AI275">
        <v>-1</v>
      </c>
      <c r="AJ275" t="s">
        <v>3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</row>
    <row r="276" spans="1:44" x14ac:dyDescent="0.2">
      <c r="A276">
        <f>ROW(Source!A155)</f>
        <v>155</v>
      </c>
      <c r="B276">
        <v>1473418103</v>
      </c>
      <c r="C276">
        <v>1473288288</v>
      </c>
      <c r="D276">
        <v>1441819193</v>
      </c>
      <c r="E276">
        <v>15514512</v>
      </c>
      <c r="F276">
        <v>1</v>
      </c>
      <c r="G276">
        <v>15514512</v>
      </c>
      <c r="H276">
        <v>1</v>
      </c>
      <c r="I276" t="s">
        <v>457</v>
      </c>
      <c r="J276" t="s">
        <v>3</v>
      </c>
      <c r="K276" t="s">
        <v>458</v>
      </c>
      <c r="L276">
        <v>1191</v>
      </c>
      <c r="N276">
        <v>1013</v>
      </c>
      <c r="O276" t="s">
        <v>459</v>
      </c>
      <c r="P276" t="s">
        <v>459</v>
      </c>
      <c r="Q276">
        <v>1</v>
      </c>
      <c r="X276">
        <v>1.56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1</v>
      </c>
      <c r="AE276">
        <v>1</v>
      </c>
      <c r="AF276" t="s">
        <v>228</v>
      </c>
      <c r="AG276">
        <v>3.12</v>
      </c>
      <c r="AH276">
        <v>3</v>
      </c>
      <c r="AI276">
        <v>-1</v>
      </c>
      <c r="AJ276" t="s">
        <v>3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</row>
    <row r="277" spans="1:44" x14ac:dyDescent="0.2">
      <c r="A277">
        <f>ROW(Source!A155)</f>
        <v>155</v>
      </c>
      <c r="B277">
        <v>1473418104</v>
      </c>
      <c r="C277">
        <v>1473288288</v>
      </c>
      <c r="D277">
        <v>1441833954</v>
      </c>
      <c r="E277">
        <v>1</v>
      </c>
      <c r="F277">
        <v>1</v>
      </c>
      <c r="G277">
        <v>15514512</v>
      </c>
      <c r="H277">
        <v>2</v>
      </c>
      <c r="I277" t="s">
        <v>519</v>
      </c>
      <c r="J277" t="s">
        <v>520</v>
      </c>
      <c r="K277" t="s">
        <v>521</v>
      </c>
      <c r="L277">
        <v>1368</v>
      </c>
      <c r="N277">
        <v>1011</v>
      </c>
      <c r="O277" t="s">
        <v>463</v>
      </c>
      <c r="P277" t="s">
        <v>463</v>
      </c>
      <c r="Q277">
        <v>1</v>
      </c>
      <c r="X277">
        <v>0.03</v>
      </c>
      <c r="Y277">
        <v>0</v>
      </c>
      <c r="Z277">
        <v>59.51</v>
      </c>
      <c r="AA277">
        <v>0.82</v>
      </c>
      <c r="AB277">
        <v>0</v>
      </c>
      <c r="AC277">
        <v>0</v>
      </c>
      <c r="AD277">
        <v>1</v>
      </c>
      <c r="AE277">
        <v>0</v>
      </c>
      <c r="AF277" t="s">
        <v>228</v>
      </c>
      <c r="AG277">
        <v>0.06</v>
      </c>
      <c r="AH277">
        <v>3</v>
      </c>
      <c r="AI277">
        <v>-1</v>
      </c>
      <c r="AJ277" t="s">
        <v>3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</row>
    <row r="278" spans="1:44" x14ac:dyDescent="0.2">
      <c r="A278">
        <f>ROW(Source!A155)</f>
        <v>155</v>
      </c>
      <c r="B278">
        <v>1473418105</v>
      </c>
      <c r="C278">
        <v>1473288288</v>
      </c>
      <c r="D278">
        <v>1441836235</v>
      </c>
      <c r="E278">
        <v>1</v>
      </c>
      <c r="F278">
        <v>1</v>
      </c>
      <c r="G278">
        <v>15514512</v>
      </c>
      <c r="H278">
        <v>3</v>
      </c>
      <c r="I278" t="s">
        <v>464</v>
      </c>
      <c r="J278" t="s">
        <v>465</v>
      </c>
      <c r="K278" t="s">
        <v>466</v>
      </c>
      <c r="L278">
        <v>1346</v>
      </c>
      <c r="N278">
        <v>1009</v>
      </c>
      <c r="O278" t="s">
        <v>467</v>
      </c>
      <c r="P278" t="s">
        <v>467</v>
      </c>
      <c r="Q278">
        <v>1</v>
      </c>
      <c r="X278">
        <v>0.02</v>
      </c>
      <c r="Y278">
        <v>31.49</v>
      </c>
      <c r="Z278">
        <v>0</v>
      </c>
      <c r="AA278">
        <v>0</v>
      </c>
      <c r="AB278">
        <v>0</v>
      </c>
      <c r="AC278">
        <v>0</v>
      </c>
      <c r="AD278">
        <v>1</v>
      </c>
      <c r="AE278">
        <v>0</v>
      </c>
      <c r="AF278" t="s">
        <v>228</v>
      </c>
      <c r="AG278">
        <v>0.04</v>
      </c>
      <c r="AH278">
        <v>3</v>
      </c>
      <c r="AI278">
        <v>-1</v>
      </c>
      <c r="AJ278" t="s">
        <v>3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</row>
    <row r="279" spans="1:44" x14ac:dyDescent="0.2">
      <c r="A279">
        <f>ROW(Source!A156)</f>
        <v>156</v>
      </c>
      <c r="B279">
        <v>1473418106</v>
      </c>
      <c r="C279">
        <v>1473084345</v>
      </c>
      <c r="D279">
        <v>1441819193</v>
      </c>
      <c r="E279">
        <v>15514512</v>
      </c>
      <c r="F279">
        <v>1</v>
      </c>
      <c r="G279">
        <v>15514512</v>
      </c>
      <c r="H279">
        <v>1</v>
      </c>
      <c r="I279" t="s">
        <v>457</v>
      </c>
      <c r="J279" t="s">
        <v>3</v>
      </c>
      <c r="K279" t="s">
        <v>458</v>
      </c>
      <c r="L279">
        <v>1191</v>
      </c>
      <c r="N279">
        <v>1013</v>
      </c>
      <c r="O279" t="s">
        <v>459</v>
      </c>
      <c r="P279" t="s">
        <v>459</v>
      </c>
      <c r="Q279">
        <v>1</v>
      </c>
      <c r="X279">
        <v>9.6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1</v>
      </c>
      <c r="AE279">
        <v>1</v>
      </c>
      <c r="AF279" t="s">
        <v>3</v>
      </c>
      <c r="AG279">
        <v>9.6</v>
      </c>
      <c r="AH279">
        <v>2</v>
      </c>
      <c r="AI279">
        <v>1473084346</v>
      </c>
      <c r="AJ279">
        <v>211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</row>
    <row r="280" spans="1:44" x14ac:dyDescent="0.2">
      <c r="A280">
        <f>ROW(Source!A156)</f>
        <v>156</v>
      </c>
      <c r="B280">
        <v>1473418107</v>
      </c>
      <c r="C280">
        <v>1473084345</v>
      </c>
      <c r="D280">
        <v>1441834142</v>
      </c>
      <c r="E280">
        <v>1</v>
      </c>
      <c r="F280">
        <v>1</v>
      </c>
      <c r="G280">
        <v>15514512</v>
      </c>
      <c r="H280">
        <v>2</v>
      </c>
      <c r="I280" t="s">
        <v>526</v>
      </c>
      <c r="J280" t="s">
        <v>569</v>
      </c>
      <c r="K280" t="s">
        <v>528</v>
      </c>
      <c r="L280">
        <v>1368</v>
      </c>
      <c r="N280">
        <v>1011</v>
      </c>
      <c r="O280" t="s">
        <v>463</v>
      </c>
      <c r="P280" t="s">
        <v>463</v>
      </c>
      <c r="Q280">
        <v>1</v>
      </c>
      <c r="X280">
        <v>2.23</v>
      </c>
      <c r="Y280">
        <v>0</v>
      </c>
      <c r="Z280">
        <v>10.14</v>
      </c>
      <c r="AA280">
        <v>0.31</v>
      </c>
      <c r="AB280">
        <v>0</v>
      </c>
      <c r="AC280">
        <v>0</v>
      </c>
      <c r="AD280">
        <v>1</v>
      </c>
      <c r="AE280">
        <v>0</v>
      </c>
      <c r="AF280" t="s">
        <v>3</v>
      </c>
      <c r="AG280">
        <v>2.23</v>
      </c>
      <c r="AH280">
        <v>2</v>
      </c>
      <c r="AI280">
        <v>1473084347</v>
      </c>
      <c r="AJ280">
        <v>212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</row>
    <row r="281" spans="1:44" x14ac:dyDescent="0.2">
      <c r="A281">
        <f>ROW(Source!A156)</f>
        <v>156</v>
      </c>
      <c r="B281">
        <v>1473418108</v>
      </c>
      <c r="C281">
        <v>1473084345</v>
      </c>
      <c r="D281">
        <v>1441834258</v>
      </c>
      <c r="E281">
        <v>1</v>
      </c>
      <c r="F281">
        <v>1</v>
      </c>
      <c r="G281">
        <v>15514512</v>
      </c>
      <c r="H281">
        <v>2</v>
      </c>
      <c r="I281" t="s">
        <v>460</v>
      </c>
      <c r="J281" t="s">
        <v>461</v>
      </c>
      <c r="K281" t="s">
        <v>462</v>
      </c>
      <c r="L281">
        <v>1368</v>
      </c>
      <c r="N281">
        <v>1011</v>
      </c>
      <c r="O281" t="s">
        <v>463</v>
      </c>
      <c r="P281" t="s">
        <v>463</v>
      </c>
      <c r="Q281">
        <v>1</v>
      </c>
      <c r="X281">
        <v>2.4500000000000002</v>
      </c>
      <c r="Y281">
        <v>0</v>
      </c>
      <c r="Z281">
        <v>1303.01</v>
      </c>
      <c r="AA281">
        <v>826.2</v>
      </c>
      <c r="AB281">
        <v>0</v>
      </c>
      <c r="AC281">
        <v>0</v>
      </c>
      <c r="AD281">
        <v>1</v>
      </c>
      <c r="AE281">
        <v>0</v>
      </c>
      <c r="AF281" t="s">
        <v>3</v>
      </c>
      <c r="AG281">
        <v>2.4500000000000002</v>
      </c>
      <c r="AH281">
        <v>2</v>
      </c>
      <c r="AI281">
        <v>1473084348</v>
      </c>
      <c r="AJ281">
        <v>213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</row>
    <row r="282" spans="1:44" x14ac:dyDescent="0.2">
      <c r="A282">
        <f>ROW(Source!A156)</f>
        <v>156</v>
      </c>
      <c r="B282">
        <v>1473418109</v>
      </c>
      <c r="C282">
        <v>1473084345</v>
      </c>
      <c r="D282">
        <v>1441836395</v>
      </c>
      <c r="E282">
        <v>1</v>
      </c>
      <c r="F282">
        <v>1</v>
      </c>
      <c r="G282">
        <v>15514512</v>
      </c>
      <c r="H282">
        <v>3</v>
      </c>
      <c r="I282" t="s">
        <v>530</v>
      </c>
      <c r="J282" t="s">
        <v>570</v>
      </c>
      <c r="K282" t="s">
        <v>532</v>
      </c>
      <c r="L282">
        <v>1346</v>
      </c>
      <c r="N282">
        <v>1009</v>
      </c>
      <c r="O282" t="s">
        <v>467</v>
      </c>
      <c r="P282" t="s">
        <v>467</v>
      </c>
      <c r="Q282">
        <v>1</v>
      </c>
      <c r="X282">
        <v>0.32</v>
      </c>
      <c r="Y282">
        <v>1021.71</v>
      </c>
      <c r="Z282">
        <v>0</v>
      </c>
      <c r="AA282">
        <v>0</v>
      </c>
      <c r="AB282">
        <v>0</v>
      </c>
      <c r="AC282">
        <v>0</v>
      </c>
      <c r="AD282">
        <v>1</v>
      </c>
      <c r="AE282">
        <v>0</v>
      </c>
      <c r="AF282" t="s">
        <v>3</v>
      </c>
      <c r="AG282">
        <v>0.32</v>
      </c>
      <c r="AH282">
        <v>2</v>
      </c>
      <c r="AI282">
        <v>1473084349</v>
      </c>
      <c r="AJ282">
        <v>214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</row>
    <row r="283" spans="1:44" x14ac:dyDescent="0.2">
      <c r="A283">
        <f>ROW(Source!A157)</f>
        <v>157</v>
      </c>
      <c r="B283">
        <v>1473418111</v>
      </c>
      <c r="C283">
        <v>1473084354</v>
      </c>
      <c r="D283">
        <v>1441819193</v>
      </c>
      <c r="E283">
        <v>15514512</v>
      </c>
      <c r="F283">
        <v>1</v>
      </c>
      <c r="G283">
        <v>15514512</v>
      </c>
      <c r="H283">
        <v>1</v>
      </c>
      <c r="I283" t="s">
        <v>457</v>
      </c>
      <c r="J283" t="s">
        <v>3</v>
      </c>
      <c r="K283" t="s">
        <v>458</v>
      </c>
      <c r="L283">
        <v>1191</v>
      </c>
      <c r="N283">
        <v>1013</v>
      </c>
      <c r="O283" t="s">
        <v>459</v>
      </c>
      <c r="P283" t="s">
        <v>459</v>
      </c>
      <c r="Q283">
        <v>1</v>
      </c>
      <c r="X283">
        <v>10.55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1</v>
      </c>
      <c r="AE283">
        <v>1</v>
      </c>
      <c r="AF283" t="s">
        <v>93</v>
      </c>
      <c r="AG283">
        <v>42.2</v>
      </c>
      <c r="AH283">
        <v>3</v>
      </c>
      <c r="AI283">
        <v>-1</v>
      </c>
      <c r="AJ283" t="s">
        <v>3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</row>
    <row r="284" spans="1:44" x14ac:dyDescent="0.2">
      <c r="A284">
        <f>ROW(Source!A157)</f>
        <v>157</v>
      </c>
      <c r="B284">
        <v>1473418112</v>
      </c>
      <c r="C284">
        <v>1473084354</v>
      </c>
      <c r="D284">
        <v>1441833844</v>
      </c>
      <c r="E284">
        <v>1</v>
      </c>
      <c r="F284">
        <v>1</v>
      </c>
      <c r="G284">
        <v>15514512</v>
      </c>
      <c r="H284">
        <v>2</v>
      </c>
      <c r="I284" t="s">
        <v>533</v>
      </c>
      <c r="J284" t="s">
        <v>534</v>
      </c>
      <c r="K284" t="s">
        <v>535</v>
      </c>
      <c r="L284">
        <v>1368</v>
      </c>
      <c r="N284">
        <v>1011</v>
      </c>
      <c r="O284" t="s">
        <v>463</v>
      </c>
      <c r="P284" t="s">
        <v>463</v>
      </c>
      <c r="Q284">
        <v>1</v>
      </c>
      <c r="X284">
        <v>0.06</v>
      </c>
      <c r="Y284">
        <v>0</v>
      </c>
      <c r="Z284">
        <v>17.37</v>
      </c>
      <c r="AA284">
        <v>0.04</v>
      </c>
      <c r="AB284">
        <v>0</v>
      </c>
      <c r="AC284">
        <v>0</v>
      </c>
      <c r="AD284">
        <v>1</v>
      </c>
      <c r="AE284">
        <v>0</v>
      </c>
      <c r="AF284" t="s">
        <v>93</v>
      </c>
      <c r="AG284">
        <v>0.24</v>
      </c>
      <c r="AH284">
        <v>3</v>
      </c>
      <c r="AI284">
        <v>-1</v>
      </c>
      <c r="AJ284" t="s">
        <v>3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</row>
    <row r="285" spans="1:44" x14ac:dyDescent="0.2">
      <c r="A285">
        <f>ROW(Source!A157)</f>
        <v>157</v>
      </c>
      <c r="B285">
        <v>1473418113</v>
      </c>
      <c r="C285">
        <v>1473084354</v>
      </c>
      <c r="D285">
        <v>1441833877</v>
      </c>
      <c r="E285">
        <v>1</v>
      </c>
      <c r="F285">
        <v>1</v>
      </c>
      <c r="G285">
        <v>15514512</v>
      </c>
      <c r="H285">
        <v>2</v>
      </c>
      <c r="I285" t="s">
        <v>536</v>
      </c>
      <c r="J285" t="s">
        <v>537</v>
      </c>
      <c r="K285" t="s">
        <v>538</v>
      </c>
      <c r="L285">
        <v>1368</v>
      </c>
      <c r="N285">
        <v>1011</v>
      </c>
      <c r="O285" t="s">
        <v>463</v>
      </c>
      <c r="P285" t="s">
        <v>463</v>
      </c>
      <c r="Q285">
        <v>1</v>
      </c>
      <c r="X285">
        <v>0.13</v>
      </c>
      <c r="Y285">
        <v>0</v>
      </c>
      <c r="Z285">
        <v>1165.03</v>
      </c>
      <c r="AA285">
        <v>351.43</v>
      </c>
      <c r="AB285">
        <v>0</v>
      </c>
      <c r="AC285">
        <v>0</v>
      </c>
      <c r="AD285">
        <v>1</v>
      </c>
      <c r="AE285">
        <v>0</v>
      </c>
      <c r="AF285" t="s">
        <v>93</v>
      </c>
      <c r="AG285">
        <v>0.52</v>
      </c>
      <c r="AH285">
        <v>3</v>
      </c>
      <c r="AI285">
        <v>-1</v>
      </c>
      <c r="AJ285" t="s">
        <v>3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</row>
    <row r="286" spans="1:44" x14ac:dyDescent="0.2">
      <c r="A286">
        <f>ROW(Source!A157)</f>
        <v>157</v>
      </c>
      <c r="B286">
        <v>1473418114</v>
      </c>
      <c r="C286">
        <v>1473084354</v>
      </c>
      <c r="D286">
        <v>1441833954</v>
      </c>
      <c r="E286">
        <v>1</v>
      </c>
      <c r="F286">
        <v>1</v>
      </c>
      <c r="G286">
        <v>15514512</v>
      </c>
      <c r="H286">
        <v>2</v>
      </c>
      <c r="I286" t="s">
        <v>519</v>
      </c>
      <c r="J286" t="s">
        <v>520</v>
      </c>
      <c r="K286" t="s">
        <v>521</v>
      </c>
      <c r="L286">
        <v>1368</v>
      </c>
      <c r="N286">
        <v>1011</v>
      </c>
      <c r="O286" t="s">
        <v>463</v>
      </c>
      <c r="P286" t="s">
        <v>463</v>
      </c>
      <c r="Q286">
        <v>1</v>
      </c>
      <c r="X286">
        <v>0.69</v>
      </c>
      <c r="Y286">
        <v>0</v>
      </c>
      <c r="Z286">
        <v>59.51</v>
      </c>
      <c r="AA286">
        <v>0.82</v>
      </c>
      <c r="AB286">
        <v>0</v>
      </c>
      <c r="AC286">
        <v>0</v>
      </c>
      <c r="AD286">
        <v>1</v>
      </c>
      <c r="AE286">
        <v>0</v>
      </c>
      <c r="AF286" t="s">
        <v>93</v>
      </c>
      <c r="AG286">
        <v>2.76</v>
      </c>
      <c r="AH286">
        <v>3</v>
      </c>
      <c r="AI286">
        <v>-1</v>
      </c>
      <c r="AJ286" t="s">
        <v>3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</row>
    <row r="287" spans="1:44" x14ac:dyDescent="0.2">
      <c r="A287">
        <f>ROW(Source!A157)</f>
        <v>157</v>
      </c>
      <c r="B287">
        <v>1473418115</v>
      </c>
      <c r="C287">
        <v>1473084354</v>
      </c>
      <c r="D287">
        <v>1441834139</v>
      </c>
      <c r="E287">
        <v>1</v>
      </c>
      <c r="F287">
        <v>1</v>
      </c>
      <c r="G287">
        <v>15514512</v>
      </c>
      <c r="H287">
        <v>2</v>
      </c>
      <c r="I287" t="s">
        <v>539</v>
      </c>
      <c r="J287" t="s">
        <v>540</v>
      </c>
      <c r="K287" t="s">
        <v>541</v>
      </c>
      <c r="L287">
        <v>1368</v>
      </c>
      <c r="N287">
        <v>1011</v>
      </c>
      <c r="O287" t="s">
        <v>463</v>
      </c>
      <c r="P287" t="s">
        <v>463</v>
      </c>
      <c r="Q287">
        <v>1</v>
      </c>
      <c r="X287">
        <v>0.25</v>
      </c>
      <c r="Y287">
        <v>0</v>
      </c>
      <c r="Z287">
        <v>8.82</v>
      </c>
      <c r="AA287">
        <v>0.11</v>
      </c>
      <c r="AB287">
        <v>0</v>
      </c>
      <c r="AC287">
        <v>0</v>
      </c>
      <c r="AD287">
        <v>1</v>
      </c>
      <c r="AE287">
        <v>0</v>
      </c>
      <c r="AF287" t="s">
        <v>93</v>
      </c>
      <c r="AG287">
        <v>1</v>
      </c>
      <c r="AH287">
        <v>3</v>
      </c>
      <c r="AI287">
        <v>-1</v>
      </c>
      <c r="AJ287" t="s">
        <v>3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</row>
    <row r="288" spans="1:44" x14ac:dyDescent="0.2">
      <c r="A288">
        <f>ROW(Source!A157)</f>
        <v>157</v>
      </c>
      <c r="B288">
        <v>1473418116</v>
      </c>
      <c r="C288">
        <v>1473084354</v>
      </c>
      <c r="D288">
        <v>1441834258</v>
      </c>
      <c r="E288">
        <v>1</v>
      </c>
      <c r="F288">
        <v>1</v>
      </c>
      <c r="G288">
        <v>15514512</v>
      </c>
      <c r="H288">
        <v>2</v>
      </c>
      <c r="I288" t="s">
        <v>460</v>
      </c>
      <c r="J288" t="s">
        <v>461</v>
      </c>
      <c r="K288" t="s">
        <v>462</v>
      </c>
      <c r="L288">
        <v>1368</v>
      </c>
      <c r="N288">
        <v>1011</v>
      </c>
      <c r="O288" t="s">
        <v>463</v>
      </c>
      <c r="P288" t="s">
        <v>463</v>
      </c>
      <c r="Q288">
        <v>1</v>
      </c>
      <c r="X288">
        <v>2.63</v>
      </c>
      <c r="Y288">
        <v>0</v>
      </c>
      <c r="Z288">
        <v>1303.01</v>
      </c>
      <c r="AA288">
        <v>826.2</v>
      </c>
      <c r="AB288">
        <v>0</v>
      </c>
      <c r="AC288">
        <v>0</v>
      </c>
      <c r="AD288">
        <v>1</v>
      </c>
      <c r="AE288">
        <v>0</v>
      </c>
      <c r="AF288" t="s">
        <v>93</v>
      </c>
      <c r="AG288">
        <v>10.52</v>
      </c>
      <c r="AH288">
        <v>3</v>
      </c>
      <c r="AI288">
        <v>-1</v>
      </c>
      <c r="AJ288" t="s">
        <v>3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</row>
    <row r="289" spans="1:44" x14ac:dyDescent="0.2">
      <c r="A289">
        <f>ROW(Source!A157)</f>
        <v>157</v>
      </c>
      <c r="B289">
        <v>1473418117</v>
      </c>
      <c r="C289">
        <v>1473084354</v>
      </c>
      <c r="D289">
        <v>1441836235</v>
      </c>
      <c r="E289">
        <v>1</v>
      </c>
      <c r="F289">
        <v>1</v>
      </c>
      <c r="G289">
        <v>15514512</v>
      </c>
      <c r="H289">
        <v>3</v>
      </c>
      <c r="I289" t="s">
        <v>464</v>
      </c>
      <c r="J289" t="s">
        <v>465</v>
      </c>
      <c r="K289" t="s">
        <v>466</v>
      </c>
      <c r="L289">
        <v>1346</v>
      </c>
      <c r="N289">
        <v>1009</v>
      </c>
      <c r="O289" t="s">
        <v>467</v>
      </c>
      <c r="P289" t="s">
        <v>467</v>
      </c>
      <c r="Q289">
        <v>1</v>
      </c>
      <c r="X289">
        <v>0.15</v>
      </c>
      <c r="Y289">
        <v>31.49</v>
      </c>
      <c r="Z289">
        <v>0</v>
      </c>
      <c r="AA289">
        <v>0</v>
      </c>
      <c r="AB289">
        <v>0</v>
      </c>
      <c r="AC289">
        <v>0</v>
      </c>
      <c r="AD289">
        <v>1</v>
      </c>
      <c r="AE289">
        <v>0</v>
      </c>
      <c r="AF289" t="s">
        <v>93</v>
      </c>
      <c r="AG289">
        <v>0.6</v>
      </c>
      <c r="AH289">
        <v>3</v>
      </c>
      <c r="AI289">
        <v>-1</v>
      </c>
      <c r="AJ289" t="s">
        <v>3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</row>
    <row r="290" spans="1:44" x14ac:dyDescent="0.2">
      <c r="A290">
        <f>ROW(Source!A157)</f>
        <v>157</v>
      </c>
      <c r="B290">
        <v>1473418118</v>
      </c>
      <c r="C290">
        <v>1473084354</v>
      </c>
      <c r="D290">
        <v>1441836393</v>
      </c>
      <c r="E290">
        <v>1</v>
      </c>
      <c r="F290">
        <v>1</v>
      </c>
      <c r="G290">
        <v>15514512</v>
      </c>
      <c r="H290">
        <v>3</v>
      </c>
      <c r="I290" t="s">
        <v>542</v>
      </c>
      <c r="J290" t="s">
        <v>543</v>
      </c>
      <c r="K290" t="s">
        <v>544</v>
      </c>
      <c r="L290">
        <v>1296</v>
      </c>
      <c r="N290">
        <v>1002</v>
      </c>
      <c r="O290" t="s">
        <v>545</v>
      </c>
      <c r="P290" t="s">
        <v>545</v>
      </c>
      <c r="Q290">
        <v>1</v>
      </c>
      <c r="X290">
        <v>2.3999999999999998E-3</v>
      </c>
      <c r="Y290">
        <v>4241.6400000000003</v>
      </c>
      <c r="Z290">
        <v>0</v>
      </c>
      <c r="AA290">
        <v>0</v>
      </c>
      <c r="AB290">
        <v>0</v>
      </c>
      <c r="AC290">
        <v>0</v>
      </c>
      <c r="AD290">
        <v>1</v>
      </c>
      <c r="AE290">
        <v>0</v>
      </c>
      <c r="AF290" t="s">
        <v>93</v>
      </c>
      <c r="AG290">
        <v>9.5999999999999992E-3</v>
      </c>
      <c r="AH290">
        <v>3</v>
      </c>
      <c r="AI290">
        <v>-1</v>
      </c>
      <c r="AJ290" t="s">
        <v>3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</row>
    <row r="291" spans="1:44" x14ac:dyDescent="0.2">
      <c r="A291">
        <f>ROW(Source!A157)</f>
        <v>157</v>
      </c>
      <c r="B291">
        <v>1473418119</v>
      </c>
      <c r="C291">
        <v>1473084354</v>
      </c>
      <c r="D291">
        <v>1441836514</v>
      </c>
      <c r="E291">
        <v>1</v>
      </c>
      <c r="F291">
        <v>1</v>
      </c>
      <c r="G291">
        <v>15514512</v>
      </c>
      <c r="H291">
        <v>3</v>
      </c>
      <c r="I291" t="s">
        <v>103</v>
      </c>
      <c r="J291" t="s">
        <v>106</v>
      </c>
      <c r="K291" t="s">
        <v>104</v>
      </c>
      <c r="L291">
        <v>1339</v>
      </c>
      <c r="N291">
        <v>1007</v>
      </c>
      <c r="O291" t="s">
        <v>105</v>
      </c>
      <c r="P291" t="s">
        <v>105</v>
      </c>
      <c r="Q291">
        <v>1</v>
      </c>
      <c r="X291">
        <v>2.3999999999999998E-3</v>
      </c>
      <c r="Y291">
        <v>54.81</v>
      </c>
      <c r="Z291">
        <v>0</v>
      </c>
      <c r="AA291">
        <v>0</v>
      </c>
      <c r="AB291">
        <v>0</v>
      </c>
      <c r="AC291">
        <v>0</v>
      </c>
      <c r="AD291">
        <v>1</v>
      </c>
      <c r="AE291">
        <v>0</v>
      </c>
      <c r="AF291" t="s">
        <v>93</v>
      </c>
      <c r="AG291">
        <v>9.5999999999999992E-3</v>
      </c>
      <c r="AH291">
        <v>3</v>
      </c>
      <c r="AI291">
        <v>-1</v>
      </c>
      <c r="AJ291" t="s">
        <v>3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</row>
    <row r="292" spans="1:44" x14ac:dyDescent="0.2">
      <c r="A292">
        <f>ROW(Source!A158)</f>
        <v>158</v>
      </c>
      <c r="B292">
        <v>1473418178</v>
      </c>
      <c r="C292">
        <v>1473084364</v>
      </c>
      <c r="D292">
        <v>1441819193</v>
      </c>
      <c r="E292">
        <v>15514512</v>
      </c>
      <c r="F292">
        <v>1</v>
      </c>
      <c r="G292">
        <v>15514512</v>
      </c>
      <c r="H292">
        <v>1</v>
      </c>
      <c r="I292" t="s">
        <v>457</v>
      </c>
      <c r="J292" t="s">
        <v>3</v>
      </c>
      <c r="K292" t="s">
        <v>458</v>
      </c>
      <c r="L292">
        <v>1191</v>
      </c>
      <c r="N292">
        <v>1013</v>
      </c>
      <c r="O292" t="s">
        <v>459</v>
      </c>
      <c r="P292" t="s">
        <v>459</v>
      </c>
      <c r="Q292">
        <v>1</v>
      </c>
      <c r="X292">
        <v>0.4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1</v>
      </c>
      <c r="AE292">
        <v>1</v>
      </c>
      <c r="AF292" t="s">
        <v>93</v>
      </c>
      <c r="AG292">
        <v>1.6</v>
      </c>
      <c r="AH292">
        <v>3</v>
      </c>
      <c r="AI292">
        <v>-1</v>
      </c>
      <c r="AJ292" t="s">
        <v>3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</row>
    <row r="293" spans="1:44" x14ac:dyDescent="0.2">
      <c r="A293">
        <f>ROW(Source!A160)</f>
        <v>160</v>
      </c>
      <c r="B293">
        <v>1473418184</v>
      </c>
      <c r="C293">
        <v>1473084367</v>
      </c>
      <c r="D293">
        <v>1441819193</v>
      </c>
      <c r="E293">
        <v>15514512</v>
      </c>
      <c r="F293">
        <v>1</v>
      </c>
      <c r="G293">
        <v>15514512</v>
      </c>
      <c r="H293">
        <v>1</v>
      </c>
      <c r="I293" t="s">
        <v>457</v>
      </c>
      <c r="J293" t="s">
        <v>3</v>
      </c>
      <c r="K293" t="s">
        <v>458</v>
      </c>
      <c r="L293">
        <v>1191</v>
      </c>
      <c r="N293">
        <v>1013</v>
      </c>
      <c r="O293" t="s">
        <v>459</v>
      </c>
      <c r="P293" t="s">
        <v>459</v>
      </c>
      <c r="Q293">
        <v>1</v>
      </c>
      <c r="X293">
        <v>36.1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1</v>
      </c>
      <c r="AE293">
        <v>1</v>
      </c>
      <c r="AF293" t="s">
        <v>3</v>
      </c>
      <c r="AG293">
        <v>36.1</v>
      </c>
      <c r="AH293">
        <v>2</v>
      </c>
      <c r="AI293">
        <v>1473084368</v>
      </c>
      <c r="AJ293">
        <v>215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</row>
    <row r="294" spans="1:44" x14ac:dyDescent="0.2">
      <c r="A294">
        <f>ROW(Source!A160)</f>
        <v>160</v>
      </c>
      <c r="B294">
        <v>1473418185</v>
      </c>
      <c r="C294">
        <v>1473084367</v>
      </c>
      <c r="D294">
        <v>1441835475</v>
      </c>
      <c r="E294">
        <v>1</v>
      </c>
      <c r="F294">
        <v>1</v>
      </c>
      <c r="G294">
        <v>15514512</v>
      </c>
      <c r="H294">
        <v>3</v>
      </c>
      <c r="I294" t="s">
        <v>482</v>
      </c>
      <c r="J294" t="s">
        <v>483</v>
      </c>
      <c r="K294" t="s">
        <v>484</v>
      </c>
      <c r="L294">
        <v>1348</v>
      </c>
      <c r="N294">
        <v>1009</v>
      </c>
      <c r="O294" t="s">
        <v>485</v>
      </c>
      <c r="P294" t="s">
        <v>485</v>
      </c>
      <c r="Q294">
        <v>1000</v>
      </c>
      <c r="X294">
        <v>2.9999999999999997E-4</v>
      </c>
      <c r="Y294">
        <v>155908.07999999999</v>
      </c>
      <c r="Z294">
        <v>0</v>
      </c>
      <c r="AA294">
        <v>0</v>
      </c>
      <c r="AB294">
        <v>0</v>
      </c>
      <c r="AC294">
        <v>0</v>
      </c>
      <c r="AD294">
        <v>1</v>
      </c>
      <c r="AE294">
        <v>0</v>
      </c>
      <c r="AF294" t="s">
        <v>3</v>
      </c>
      <c r="AG294">
        <v>2.9999999999999997E-4</v>
      </c>
      <c r="AH294">
        <v>2</v>
      </c>
      <c r="AI294">
        <v>1473084369</v>
      </c>
      <c r="AJ294">
        <v>216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</row>
    <row r="295" spans="1:44" x14ac:dyDescent="0.2">
      <c r="A295">
        <f>ROW(Source!A160)</f>
        <v>160</v>
      </c>
      <c r="B295">
        <v>1473418186</v>
      </c>
      <c r="C295">
        <v>1473084367</v>
      </c>
      <c r="D295">
        <v>1441835549</v>
      </c>
      <c r="E295">
        <v>1</v>
      </c>
      <c r="F295">
        <v>1</v>
      </c>
      <c r="G295">
        <v>15514512</v>
      </c>
      <c r="H295">
        <v>3</v>
      </c>
      <c r="I295" t="s">
        <v>486</v>
      </c>
      <c r="J295" t="s">
        <v>487</v>
      </c>
      <c r="K295" t="s">
        <v>488</v>
      </c>
      <c r="L295">
        <v>1348</v>
      </c>
      <c r="N295">
        <v>1009</v>
      </c>
      <c r="O295" t="s">
        <v>485</v>
      </c>
      <c r="P295" t="s">
        <v>485</v>
      </c>
      <c r="Q295">
        <v>1000</v>
      </c>
      <c r="X295">
        <v>1E-4</v>
      </c>
      <c r="Y295">
        <v>194655.19</v>
      </c>
      <c r="Z295">
        <v>0</v>
      </c>
      <c r="AA295">
        <v>0</v>
      </c>
      <c r="AB295">
        <v>0</v>
      </c>
      <c r="AC295">
        <v>0</v>
      </c>
      <c r="AD295">
        <v>1</v>
      </c>
      <c r="AE295">
        <v>0</v>
      </c>
      <c r="AF295" t="s">
        <v>3</v>
      </c>
      <c r="AG295">
        <v>1E-4</v>
      </c>
      <c r="AH295">
        <v>2</v>
      </c>
      <c r="AI295">
        <v>1473084370</v>
      </c>
      <c r="AJ295">
        <v>217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</row>
    <row r="296" spans="1:44" x14ac:dyDescent="0.2">
      <c r="A296">
        <f>ROW(Source!A160)</f>
        <v>160</v>
      </c>
      <c r="B296">
        <v>1473418187</v>
      </c>
      <c r="C296">
        <v>1473084367</v>
      </c>
      <c r="D296">
        <v>1441836250</v>
      </c>
      <c r="E296">
        <v>1</v>
      </c>
      <c r="F296">
        <v>1</v>
      </c>
      <c r="G296">
        <v>15514512</v>
      </c>
      <c r="H296">
        <v>3</v>
      </c>
      <c r="I296" t="s">
        <v>522</v>
      </c>
      <c r="J296" t="s">
        <v>523</v>
      </c>
      <c r="K296" t="s">
        <v>524</v>
      </c>
      <c r="L296">
        <v>1327</v>
      </c>
      <c r="N296">
        <v>1005</v>
      </c>
      <c r="O296" t="s">
        <v>525</v>
      </c>
      <c r="P296" t="s">
        <v>525</v>
      </c>
      <c r="Q296">
        <v>1</v>
      </c>
      <c r="X296">
        <v>1.1000000000000001</v>
      </c>
      <c r="Y296">
        <v>149.25</v>
      </c>
      <c r="Z296">
        <v>0</v>
      </c>
      <c r="AA296">
        <v>0</v>
      </c>
      <c r="AB296">
        <v>0</v>
      </c>
      <c r="AC296">
        <v>0</v>
      </c>
      <c r="AD296">
        <v>1</v>
      </c>
      <c r="AE296">
        <v>0</v>
      </c>
      <c r="AF296" t="s">
        <v>3</v>
      </c>
      <c r="AG296">
        <v>1.1000000000000001</v>
      </c>
      <c r="AH296">
        <v>2</v>
      </c>
      <c r="AI296">
        <v>1473084371</v>
      </c>
      <c r="AJ296">
        <v>218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</row>
    <row r="297" spans="1:44" x14ac:dyDescent="0.2">
      <c r="A297">
        <f>ROW(Source!A160)</f>
        <v>160</v>
      </c>
      <c r="B297">
        <v>1473418188</v>
      </c>
      <c r="C297">
        <v>1473084367</v>
      </c>
      <c r="D297">
        <v>1441834635</v>
      </c>
      <c r="E297">
        <v>1</v>
      </c>
      <c r="F297">
        <v>1</v>
      </c>
      <c r="G297">
        <v>15514512</v>
      </c>
      <c r="H297">
        <v>3</v>
      </c>
      <c r="I297" t="s">
        <v>498</v>
      </c>
      <c r="J297" t="s">
        <v>499</v>
      </c>
      <c r="K297" t="s">
        <v>500</v>
      </c>
      <c r="L297">
        <v>1339</v>
      </c>
      <c r="N297">
        <v>1007</v>
      </c>
      <c r="O297" t="s">
        <v>105</v>
      </c>
      <c r="P297" t="s">
        <v>105</v>
      </c>
      <c r="Q297">
        <v>1</v>
      </c>
      <c r="X297">
        <v>0.5</v>
      </c>
      <c r="Y297">
        <v>103.4</v>
      </c>
      <c r="Z297">
        <v>0</v>
      </c>
      <c r="AA297">
        <v>0</v>
      </c>
      <c r="AB297">
        <v>0</v>
      </c>
      <c r="AC297">
        <v>0</v>
      </c>
      <c r="AD297">
        <v>1</v>
      </c>
      <c r="AE297">
        <v>0</v>
      </c>
      <c r="AF297" t="s">
        <v>3</v>
      </c>
      <c r="AG297">
        <v>0.5</v>
      </c>
      <c r="AH297">
        <v>2</v>
      </c>
      <c r="AI297">
        <v>1473084372</v>
      </c>
      <c r="AJ297">
        <v>219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</row>
    <row r="298" spans="1:44" x14ac:dyDescent="0.2">
      <c r="A298">
        <f>ROW(Source!A160)</f>
        <v>160</v>
      </c>
      <c r="B298">
        <v>1473418189</v>
      </c>
      <c r="C298">
        <v>1473084367</v>
      </c>
      <c r="D298">
        <v>1441834627</v>
      </c>
      <c r="E298">
        <v>1</v>
      </c>
      <c r="F298">
        <v>1</v>
      </c>
      <c r="G298">
        <v>15514512</v>
      </c>
      <c r="H298">
        <v>3</v>
      </c>
      <c r="I298" t="s">
        <v>501</v>
      </c>
      <c r="J298" t="s">
        <v>502</v>
      </c>
      <c r="K298" t="s">
        <v>503</v>
      </c>
      <c r="L298">
        <v>1339</v>
      </c>
      <c r="N298">
        <v>1007</v>
      </c>
      <c r="O298" t="s">
        <v>105</v>
      </c>
      <c r="P298" t="s">
        <v>105</v>
      </c>
      <c r="Q298">
        <v>1</v>
      </c>
      <c r="X298">
        <v>0.3</v>
      </c>
      <c r="Y298">
        <v>875.46</v>
      </c>
      <c r="Z298">
        <v>0</v>
      </c>
      <c r="AA298">
        <v>0</v>
      </c>
      <c r="AB298">
        <v>0</v>
      </c>
      <c r="AC298">
        <v>0</v>
      </c>
      <c r="AD298">
        <v>1</v>
      </c>
      <c r="AE298">
        <v>0</v>
      </c>
      <c r="AF298" t="s">
        <v>3</v>
      </c>
      <c r="AG298">
        <v>0.3</v>
      </c>
      <c r="AH298">
        <v>2</v>
      </c>
      <c r="AI298">
        <v>1473084373</v>
      </c>
      <c r="AJ298">
        <v>220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</row>
    <row r="299" spans="1:44" x14ac:dyDescent="0.2">
      <c r="A299">
        <f>ROW(Source!A160)</f>
        <v>160</v>
      </c>
      <c r="B299">
        <v>1473418190</v>
      </c>
      <c r="C299">
        <v>1473084367</v>
      </c>
      <c r="D299">
        <v>1441834671</v>
      </c>
      <c r="E299">
        <v>1</v>
      </c>
      <c r="F299">
        <v>1</v>
      </c>
      <c r="G299">
        <v>15514512</v>
      </c>
      <c r="H299">
        <v>3</v>
      </c>
      <c r="I299" t="s">
        <v>504</v>
      </c>
      <c r="J299" t="s">
        <v>505</v>
      </c>
      <c r="K299" t="s">
        <v>506</v>
      </c>
      <c r="L299">
        <v>1348</v>
      </c>
      <c r="N299">
        <v>1009</v>
      </c>
      <c r="O299" t="s">
        <v>485</v>
      </c>
      <c r="P299" t="s">
        <v>485</v>
      </c>
      <c r="Q299">
        <v>1000</v>
      </c>
      <c r="X299">
        <v>1E-4</v>
      </c>
      <c r="Y299">
        <v>184462.17</v>
      </c>
      <c r="Z299">
        <v>0</v>
      </c>
      <c r="AA299">
        <v>0</v>
      </c>
      <c r="AB299">
        <v>0</v>
      </c>
      <c r="AC299">
        <v>0</v>
      </c>
      <c r="AD299">
        <v>1</v>
      </c>
      <c r="AE299">
        <v>0</v>
      </c>
      <c r="AF299" t="s">
        <v>3</v>
      </c>
      <c r="AG299">
        <v>1E-4</v>
      </c>
      <c r="AH299">
        <v>2</v>
      </c>
      <c r="AI299">
        <v>1473084374</v>
      </c>
      <c r="AJ299">
        <v>221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</row>
    <row r="300" spans="1:44" x14ac:dyDescent="0.2">
      <c r="A300">
        <f>ROW(Source!A160)</f>
        <v>160</v>
      </c>
      <c r="B300">
        <v>1473418191</v>
      </c>
      <c r="C300">
        <v>1473084367</v>
      </c>
      <c r="D300">
        <v>1441834634</v>
      </c>
      <c r="E300">
        <v>1</v>
      </c>
      <c r="F300">
        <v>1</v>
      </c>
      <c r="G300">
        <v>15514512</v>
      </c>
      <c r="H300">
        <v>3</v>
      </c>
      <c r="I300" t="s">
        <v>507</v>
      </c>
      <c r="J300" t="s">
        <v>508</v>
      </c>
      <c r="K300" t="s">
        <v>509</v>
      </c>
      <c r="L300">
        <v>1348</v>
      </c>
      <c r="N300">
        <v>1009</v>
      </c>
      <c r="O300" t="s">
        <v>485</v>
      </c>
      <c r="P300" t="s">
        <v>485</v>
      </c>
      <c r="Q300">
        <v>1000</v>
      </c>
      <c r="X300">
        <v>2.9999999999999997E-4</v>
      </c>
      <c r="Y300">
        <v>88053.759999999995</v>
      </c>
      <c r="Z300">
        <v>0</v>
      </c>
      <c r="AA300">
        <v>0</v>
      </c>
      <c r="AB300">
        <v>0</v>
      </c>
      <c r="AC300">
        <v>0</v>
      </c>
      <c r="AD300">
        <v>1</v>
      </c>
      <c r="AE300">
        <v>0</v>
      </c>
      <c r="AF300" t="s">
        <v>3</v>
      </c>
      <c r="AG300">
        <v>2.9999999999999997E-4</v>
      </c>
      <c r="AH300">
        <v>2</v>
      </c>
      <c r="AI300">
        <v>1473084375</v>
      </c>
      <c r="AJ300">
        <v>222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</row>
    <row r="301" spans="1:44" x14ac:dyDescent="0.2">
      <c r="A301">
        <f>ROW(Source!A160)</f>
        <v>160</v>
      </c>
      <c r="B301">
        <v>1473418192</v>
      </c>
      <c r="C301">
        <v>1473084367</v>
      </c>
      <c r="D301">
        <v>1441834836</v>
      </c>
      <c r="E301">
        <v>1</v>
      </c>
      <c r="F301">
        <v>1</v>
      </c>
      <c r="G301">
        <v>15514512</v>
      </c>
      <c r="H301">
        <v>3</v>
      </c>
      <c r="I301" t="s">
        <v>510</v>
      </c>
      <c r="J301" t="s">
        <v>511</v>
      </c>
      <c r="K301" t="s">
        <v>512</v>
      </c>
      <c r="L301">
        <v>1348</v>
      </c>
      <c r="N301">
        <v>1009</v>
      </c>
      <c r="O301" t="s">
        <v>485</v>
      </c>
      <c r="P301" t="s">
        <v>485</v>
      </c>
      <c r="Q301">
        <v>1000</v>
      </c>
      <c r="X301">
        <v>6.3000000000000003E-4</v>
      </c>
      <c r="Y301">
        <v>93194.67</v>
      </c>
      <c r="Z301">
        <v>0</v>
      </c>
      <c r="AA301">
        <v>0</v>
      </c>
      <c r="AB301">
        <v>0</v>
      </c>
      <c r="AC301">
        <v>0</v>
      </c>
      <c r="AD301">
        <v>1</v>
      </c>
      <c r="AE301">
        <v>0</v>
      </c>
      <c r="AF301" t="s">
        <v>3</v>
      </c>
      <c r="AG301">
        <v>6.3000000000000003E-4</v>
      </c>
      <c r="AH301">
        <v>2</v>
      </c>
      <c r="AI301">
        <v>1473084376</v>
      </c>
      <c r="AJ301">
        <v>223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</row>
    <row r="302" spans="1:44" x14ac:dyDescent="0.2">
      <c r="A302">
        <f>ROW(Source!A160)</f>
        <v>160</v>
      </c>
      <c r="B302">
        <v>1473418193</v>
      </c>
      <c r="C302">
        <v>1473084367</v>
      </c>
      <c r="D302">
        <v>1441822273</v>
      </c>
      <c r="E302">
        <v>15514512</v>
      </c>
      <c r="F302">
        <v>1</v>
      </c>
      <c r="G302">
        <v>15514512</v>
      </c>
      <c r="H302">
        <v>3</v>
      </c>
      <c r="I302" t="s">
        <v>476</v>
      </c>
      <c r="J302" t="s">
        <v>3</v>
      </c>
      <c r="K302" t="s">
        <v>478</v>
      </c>
      <c r="L302">
        <v>1348</v>
      </c>
      <c r="N302">
        <v>1009</v>
      </c>
      <c r="O302" t="s">
        <v>485</v>
      </c>
      <c r="P302" t="s">
        <v>485</v>
      </c>
      <c r="Q302">
        <v>1000</v>
      </c>
      <c r="X302">
        <v>6.9999999999999994E-5</v>
      </c>
      <c r="Y302">
        <v>94640</v>
      </c>
      <c r="Z302">
        <v>0</v>
      </c>
      <c r="AA302">
        <v>0</v>
      </c>
      <c r="AB302">
        <v>0</v>
      </c>
      <c r="AC302">
        <v>0</v>
      </c>
      <c r="AD302">
        <v>1</v>
      </c>
      <c r="AE302">
        <v>0</v>
      </c>
      <c r="AF302" t="s">
        <v>3</v>
      </c>
      <c r="AG302">
        <v>6.9999999999999994E-5</v>
      </c>
      <c r="AH302">
        <v>2</v>
      </c>
      <c r="AI302">
        <v>1473084377</v>
      </c>
      <c r="AJ302">
        <v>224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</row>
    <row r="303" spans="1:44" x14ac:dyDescent="0.2">
      <c r="A303">
        <f>ROW(Source!A161)</f>
        <v>161</v>
      </c>
      <c r="B303">
        <v>1473418194</v>
      </c>
      <c r="C303">
        <v>1473301130</v>
      </c>
      <c r="D303">
        <v>1441819193</v>
      </c>
      <c r="E303">
        <v>15514512</v>
      </c>
      <c r="F303">
        <v>1</v>
      </c>
      <c r="G303">
        <v>15514512</v>
      </c>
      <c r="H303">
        <v>1</v>
      </c>
      <c r="I303" t="s">
        <v>457</v>
      </c>
      <c r="J303" t="s">
        <v>3</v>
      </c>
      <c r="K303" t="s">
        <v>458</v>
      </c>
      <c r="L303">
        <v>1191</v>
      </c>
      <c r="N303">
        <v>1013</v>
      </c>
      <c r="O303" t="s">
        <v>459</v>
      </c>
      <c r="P303" t="s">
        <v>459</v>
      </c>
      <c r="Q303">
        <v>1</v>
      </c>
      <c r="X303">
        <v>2.38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1</v>
      </c>
      <c r="AE303">
        <v>1</v>
      </c>
      <c r="AF303" t="s">
        <v>228</v>
      </c>
      <c r="AG303">
        <v>4.76</v>
      </c>
      <c r="AH303">
        <v>3</v>
      </c>
      <c r="AI303">
        <v>-1</v>
      </c>
      <c r="AJ303" t="s">
        <v>3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</row>
    <row r="304" spans="1:44" x14ac:dyDescent="0.2">
      <c r="A304">
        <f>ROW(Source!A161)</f>
        <v>161</v>
      </c>
      <c r="B304">
        <v>1473418195</v>
      </c>
      <c r="C304">
        <v>1473301130</v>
      </c>
      <c r="D304">
        <v>1441836235</v>
      </c>
      <c r="E304">
        <v>1</v>
      </c>
      <c r="F304">
        <v>1</v>
      </c>
      <c r="G304">
        <v>15514512</v>
      </c>
      <c r="H304">
        <v>3</v>
      </c>
      <c r="I304" t="s">
        <v>464</v>
      </c>
      <c r="J304" t="s">
        <v>465</v>
      </c>
      <c r="K304" t="s">
        <v>466</v>
      </c>
      <c r="L304">
        <v>1346</v>
      </c>
      <c r="N304">
        <v>1009</v>
      </c>
      <c r="O304" t="s">
        <v>467</v>
      </c>
      <c r="P304" t="s">
        <v>467</v>
      </c>
      <c r="Q304">
        <v>1</v>
      </c>
      <c r="X304">
        <v>1E-3</v>
      </c>
      <c r="Y304">
        <v>31.49</v>
      </c>
      <c r="Z304">
        <v>0</v>
      </c>
      <c r="AA304">
        <v>0</v>
      </c>
      <c r="AB304">
        <v>0</v>
      </c>
      <c r="AC304">
        <v>0</v>
      </c>
      <c r="AD304">
        <v>1</v>
      </c>
      <c r="AE304">
        <v>0</v>
      </c>
      <c r="AF304" t="s">
        <v>228</v>
      </c>
      <c r="AG304">
        <v>2E-3</v>
      </c>
      <c r="AH304">
        <v>3</v>
      </c>
      <c r="AI304">
        <v>-1</v>
      </c>
      <c r="AJ304" t="s">
        <v>3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</row>
    <row r="305" spans="1:44" x14ac:dyDescent="0.2">
      <c r="A305">
        <f>ROW(Source!A162)</f>
        <v>162</v>
      </c>
      <c r="B305">
        <v>1473418196</v>
      </c>
      <c r="C305">
        <v>1473301319</v>
      </c>
      <c r="D305">
        <v>1441819193</v>
      </c>
      <c r="E305">
        <v>15514512</v>
      </c>
      <c r="F305">
        <v>1</v>
      </c>
      <c r="G305">
        <v>15514512</v>
      </c>
      <c r="H305">
        <v>1</v>
      </c>
      <c r="I305" t="s">
        <v>457</v>
      </c>
      <c r="J305" t="s">
        <v>3</v>
      </c>
      <c r="K305" t="s">
        <v>458</v>
      </c>
      <c r="L305">
        <v>1191</v>
      </c>
      <c r="N305">
        <v>1013</v>
      </c>
      <c r="O305" t="s">
        <v>459</v>
      </c>
      <c r="P305" t="s">
        <v>459</v>
      </c>
      <c r="Q305">
        <v>1</v>
      </c>
      <c r="X305">
        <v>1.1000000000000001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1</v>
      </c>
      <c r="AE305">
        <v>1</v>
      </c>
      <c r="AF305" t="s">
        <v>228</v>
      </c>
      <c r="AG305">
        <v>2.2000000000000002</v>
      </c>
      <c r="AH305">
        <v>3</v>
      </c>
      <c r="AI305">
        <v>-1</v>
      </c>
      <c r="AJ305" t="s">
        <v>3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</row>
    <row r="306" spans="1:44" x14ac:dyDescent="0.2">
      <c r="A306">
        <f>ROW(Source!A162)</f>
        <v>162</v>
      </c>
      <c r="B306">
        <v>1473418197</v>
      </c>
      <c r="C306">
        <v>1473301319</v>
      </c>
      <c r="D306">
        <v>1441836235</v>
      </c>
      <c r="E306">
        <v>1</v>
      </c>
      <c r="F306">
        <v>1</v>
      </c>
      <c r="G306">
        <v>15514512</v>
      </c>
      <c r="H306">
        <v>3</v>
      </c>
      <c r="I306" t="s">
        <v>464</v>
      </c>
      <c r="J306" t="s">
        <v>465</v>
      </c>
      <c r="K306" t="s">
        <v>466</v>
      </c>
      <c r="L306">
        <v>1346</v>
      </c>
      <c r="N306">
        <v>1009</v>
      </c>
      <c r="O306" t="s">
        <v>467</v>
      </c>
      <c r="P306" t="s">
        <v>467</v>
      </c>
      <c r="Q306">
        <v>1</v>
      </c>
      <c r="X306">
        <v>1.1999999999999999E-3</v>
      </c>
      <c r="Y306">
        <v>31.49</v>
      </c>
      <c r="Z306">
        <v>0</v>
      </c>
      <c r="AA306">
        <v>0</v>
      </c>
      <c r="AB306">
        <v>0</v>
      </c>
      <c r="AC306">
        <v>0</v>
      </c>
      <c r="AD306">
        <v>1</v>
      </c>
      <c r="AE306">
        <v>0</v>
      </c>
      <c r="AF306" t="s">
        <v>228</v>
      </c>
      <c r="AG306">
        <v>2.3999999999999998E-3</v>
      </c>
      <c r="AH306">
        <v>3</v>
      </c>
      <c r="AI306">
        <v>-1</v>
      </c>
      <c r="AJ306" t="s">
        <v>3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</row>
    <row r="307" spans="1:44" x14ac:dyDescent="0.2">
      <c r="A307">
        <f>ROW(Source!A163)</f>
        <v>163</v>
      </c>
      <c r="B307">
        <v>1473418198</v>
      </c>
      <c r="C307">
        <v>1473084388</v>
      </c>
      <c r="D307">
        <v>1441819193</v>
      </c>
      <c r="E307">
        <v>15514512</v>
      </c>
      <c r="F307">
        <v>1</v>
      </c>
      <c r="G307">
        <v>15514512</v>
      </c>
      <c r="H307">
        <v>1</v>
      </c>
      <c r="I307" t="s">
        <v>457</v>
      </c>
      <c r="J307" t="s">
        <v>3</v>
      </c>
      <c r="K307" t="s">
        <v>458</v>
      </c>
      <c r="L307">
        <v>1191</v>
      </c>
      <c r="N307">
        <v>1013</v>
      </c>
      <c r="O307" t="s">
        <v>459</v>
      </c>
      <c r="P307" t="s">
        <v>459</v>
      </c>
      <c r="Q307">
        <v>1</v>
      </c>
      <c r="X307">
        <v>6.44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1</v>
      </c>
      <c r="AE307">
        <v>1</v>
      </c>
      <c r="AF307" t="s">
        <v>93</v>
      </c>
      <c r="AG307">
        <v>25.76</v>
      </c>
      <c r="AH307">
        <v>2</v>
      </c>
      <c r="AI307">
        <v>1473084389</v>
      </c>
      <c r="AJ307">
        <v>225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</row>
    <row r="308" spans="1:44" x14ac:dyDescent="0.2">
      <c r="A308">
        <f>ROW(Source!A163)</f>
        <v>163</v>
      </c>
      <c r="B308">
        <v>1473418199</v>
      </c>
      <c r="C308">
        <v>1473084388</v>
      </c>
      <c r="D308">
        <v>1441833954</v>
      </c>
      <c r="E308">
        <v>1</v>
      </c>
      <c r="F308">
        <v>1</v>
      </c>
      <c r="G308">
        <v>15514512</v>
      </c>
      <c r="H308">
        <v>2</v>
      </c>
      <c r="I308" t="s">
        <v>519</v>
      </c>
      <c r="J308" t="s">
        <v>520</v>
      </c>
      <c r="K308" t="s">
        <v>521</v>
      </c>
      <c r="L308">
        <v>1368</v>
      </c>
      <c r="N308">
        <v>1011</v>
      </c>
      <c r="O308" t="s">
        <v>463</v>
      </c>
      <c r="P308" t="s">
        <v>463</v>
      </c>
      <c r="Q308">
        <v>1</v>
      </c>
      <c r="X308">
        <v>0.17</v>
      </c>
      <c r="Y308">
        <v>0</v>
      </c>
      <c r="Z308">
        <v>59.51</v>
      </c>
      <c r="AA308">
        <v>0.82</v>
      </c>
      <c r="AB308">
        <v>0</v>
      </c>
      <c r="AC308">
        <v>0</v>
      </c>
      <c r="AD308">
        <v>1</v>
      </c>
      <c r="AE308">
        <v>0</v>
      </c>
      <c r="AF308" t="s">
        <v>93</v>
      </c>
      <c r="AG308">
        <v>0.68</v>
      </c>
      <c r="AH308">
        <v>2</v>
      </c>
      <c r="AI308">
        <v>1473084390</v>
      </c>
      <c r="AJ308">
        <v>226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</row>
    <row r="309" spans="1:44" x14ac:dyDescent="0.2">
      <c r="A309">
        <f>ROW(Source!A163)</f>
        <v>163</v>
      </c>
      <c r="B309">
        <v>1473418200</v>
      </c>
      <c r="C309">
        <v>1473084388</v>
      </c>
      <c r="D309">
        <v>1441834258</v>
      </c>
      <c r="E309">
        <v>1</v>
      </c>
      <c r="F309">
        <v>1</v>
      </c>
      <c r="G309">
        <v>15514512</v>
      </c>
      <c r="H309">
        <v>2</v>
      </c>
      <c r="I309" t="s">
        <v>460</v>
      </c>
      <c r="J309" t="s">
        <v>461</v>
      </c>
      <c r="K309" t="s">
        <v>462</v>
      </c>
      <c r="L309">
        <v>1368</v>
      </c>
      <c r="N309">
        <v>1011</v>
      </c>
      <c r="O309" t="s">
        <v>463</v>
      </c>
      <c r="P309" t="s">
        <v>463</v>
      </c>
      <c r="Q309">
        <v>1</v>
      </c>
      <c r="X309">
        <v>2.4300000000000002</v>
      </c>
      <c r="Y309">
        <v>0</v>
      </c>
      <c r="Z309">
        <v>1303.01</v>
      </c>
      <c r="AA309">
        <v>826.2</v>
      </c>
      <c r="AB309">
        <v>0</v>
      </c>
      <c r="AC309">
        <v>0</v>
      </c>
      <c r="AD309">
        <v>1</v>
      </c>
      <c r="AE309">
        <v>0</v>
      </c>
      <c r="AF309" t="s">
        <v>93</v>
      </c>
      <c r="AG309">
        <v>9.7200000000000006</v>
      </c>
      <c r="AH309">
        <v>2</v>
      </c>
      <c r="AI309">
        <v>1473084391</v>
      </c>
      <c r="AJ309">
        <v>227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</row>
    <row r="310" spans="1:44" x14ac:dyDescent="0.2">
      <c r="A310">
        <f>ROW(Source!A163)</f>
        <v>163</v>
      </c>
      <c r="B310">
        <v>1473418201</v>
      </c>
      <c r="C310">
        <v>1473084388</v>
      </c>
      <c r="D310">
        <v>1441836235</v>
      </c>
      <c r="E310">
        <v>1</v>
      </c>
      <c r="F310">
        <v>1</v>
      </c>
      <c r="G310">
        <v>15514512</v>
      </c>
      <c r="H310">
        <v>3</v>
      </c>
      <c r="I310" t="s">
        <v>464</v>
      </c>
      <c r="J310" t="s">
        <v>465</v>
      </c>
      <c r="K310" t="s">
        <v>466</v>
      </c>
      <c r="L310">
        <v>1346</v>
      </c>
      <c r="N310">
        <v>1009</v>
      </c>
      <c r="O310" t="s">
        <v>467</v>
      </c>
      <c r="P310" t="s">
        <v>467</v>
      </c>
      <c r="Q310">
        <v>1</v>
      </c>
      <c r="X310">
        <v>0.15</v>
      </c>
      <c r="Y310">
        <v>31.49</v>
      </c>
      <c r="Z310">
        <v>0</v>
      </c>
      <c r="AA310">
        <v>0</v>
      </c>
      <c r="AB310">
        <v>0</v>
      </c>
      <c r="AC310">
        <v>0</v>
      </c>
      <c r="AD310">
        <v>1</v>
      </c>
      <c r="AE310">
        <v>0</v>
      </c>
      <c r="AF310" t="s">
        <v>93</v>
      </c>
      <c r="AG310">
        <v>0.6</v>
      </c>
      <c r="AH310">
        <v>2</v>
      </c>
      <c r="AI310">
        <v>1473084392</v>
      </c>
      <c r="AJ310">
        <v>228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</row>
    <row r="311" spans="1:44" x14ac:dyDescent="0.2">
      <c r="A311">
        <f>ROW(Source!A164)</f>
        <v>164</v>
      </c>
      <c r="B311">
        <v>1473418202</v>
      </c>
      <c r="C311">
        <v>1473084397</v>
      </c>
      <c r="D311">
        <v>1441819193</v>
      </c>
      <c r="E311">
        <v>15514512</v>
      </c>
      <c r="F311">
        <v>1</v>
      </c>
      <c r="G311">
        <v>15514512</v>
      </c>
      <c r="H311">
        <v>1</v>
      </c>
      <c r="I311" t="s">
        <v>457</v>
      </c>
      <c r="J311" t="s">
        <v>3</v>
      </c>
      <c r="K311" t="s">
        <v>458</v>
      </c>
      <c r="L311">
        <v>1191</v>
      </c>
      <c r="N311">
        <v>1013</v>
      </c>
      <c r="O311" t="s">
        <v>459</v>
      </c>
      <c r="P311" t="s">
        <v>459</v>
      </c>
      <c r="Q311">
        <v>1</v>
      </c>
      <c r="X311">
        <v>0.4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1</v>
      </c>
      <c r="AE311">
        <v>1</v>
      </c>
      <c r="AF311" t="s">
        <v>93</v>
      </c>
      <c r="AG311">
        <v>1.6</v>
      </c>
      <c r="AH311">
        <v>3</v>
      </c>
      <c r="AI311">
        <v>-1</v>
      </c>
      <c r="AJ311" t="s">
        <v>3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</row>
    <row r="312" spans="1:44" x14ac:dyDescent="0.2">
      <c r="A312">
        <f>ROW(Source!A166)</f>
        <v>166</v>
      </c>
      <c r="B312">
        <v>1473418203</v>
      </c>
      <c r="C312">
        <v>1473084400</v>
      </c>
      <c r="D312">
        <v>1441819193</v>
      </c>
      <c r="E312">
        <v>15514512</v>
      </c>
      <c r="F312">
        <v>1</v>
      </c>
      <c r="G312">
        <v>15514512</v>
      </c>
      <c r="H312">
        <v>1</v>
      </c>
      <c r="I312" t="s">
        <v>457</v>
      </c>
      <c r="J312" t="s">
        <v>3</v>
      </c>
      <c r="K312" t="s">
        <v>458</v>
      </c>
      <c r="L312">
        <v>1191</v>
      </c>
      <c r="N312">
        <v>1013</v>
      </c>
      <c r="O312" t="s">
        <v>459</v>
      </c>
      <c r="P312" t="s">
        <v>459</v>
      </c>
      <c r="Q312">
        <v>1</v>
      </c>
      <c r="X312">
        <v>36.1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1</v>
      </c>
      <c r="AE312">
        <v>1</v>
      </c>
      <c r="AF312" t="s">
        <v>3</v>
      </c>
      <c r="AG312">
        <v>36.1</v>
      </c>
      <c r="AH312">
        <v>2</v>
      </c>
      <c r="AI312">
        <v>1473084401</v>
      </c>
      <c r="AJ312">
        <v>229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</row>
    <row r="313" spans="1:44" x14ac:dyDescent="0.2">
      <c r="A313">
        <f>ROW(Source!A166)</f>
        <v>166</v>
      </c>
      <c r="B313">
        <v>1473418204</v>
      </c>
      <c r="C313">
        <v>1473084400</v>
      </c>
      <c r="D313">
        <v>1441835475</v>
      </c>
      <c r="E313">
        <v>1</v>
      </c>
      <c r="F313">
        <v>1</v>
      </c>
      <c r="G313">
        <v>15514512</v>
      </c>
      <c r="H313">
        <v>3</v>
      </c>
      <c r="I313" t="s">
        <v>482</v>
      </c>
      <c r="J313" t="s">
        <v>483</v>
      </c>
      <c r="K313" t="s">
        <v>484</v>
      </c>
      <c r="L313">
        <v>1348</v>
      </c>
      <c r="N313">
        <v>1009</v>
      </c>
      <c r="O313" t="s">
        <v>485</v>
      </c>
      <c r="P313" t="s">
        <v>485</v>
      </c>
      <c r="Q313">
        <v>1000</v>
      </c>
      <c r="X313">
        <v>2.9999999999999997E-4</v>
      </c>
      <c r="Y313">
        <v>155908.07999999999</v>
      </c>
      <c r="Z313">
        <v>0</v>
      </c>
      <c r="AA313">
        <v>0</v>
      </c>
      <c r="AB313">
        <v>0</v>
      </c>
      <c r="AC313">
        <v>0</v>
      </c>
      <c r="AD313">
        <v>1</v>
      </c>
      <c r="AE313">
        <v>0</v>
      </c>
      <c r="AF313" t="s">
        <v>3</v>
      </c>
      <c r="AG313">
        <v>2.9999999999999997E-4</v>
      </c>
      <c r="AH313">
        <v>2</v>
      </c>
      <c r="AI313">
        <v>1473084402</v>
      </c>
      <c r="AJ313">
        <v>230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</row>
    <row r="314" spans="1:44" x14ac:dyDescent="0.2">
      <c r="A314">
        <f>ROW(Source!A166)</f>
        <v>166</v>
      </c>
      <c r="B314">
        <v>1473418205</v>
      </c>
      <c r="C314">
        <v>1473084400</v>
      </c>
      <c r="D314">
        <v>1441835549</v>
      </c>
      <c r="E314">
        <v>1</v>
      </c>
      <c r="F314">
        <v>1</v>
      </c>
      <c r="G314">
        <v>15514512</v>
      </c>
      <c r="H314">
        <v>3</v>
      </c>
      <c r="I314" t="s">
        <v>486</v>
      </c>
      <c r="J314" t="s">
        <v>487</v>
      </c>
      <c r="K314" t="s">
        <v>488</v>
      </c>
      <c r="L314">
        <v>1348</v>
      </c>
      <c r="N314">
        <v>1009</v>
      </c>
      <c r="O314" t="s">
        <v>485</v>
      </c>
      <c r="P314" t="s">
        <v>485</v>
      </c>
      <c r="Q314">
        <v>1000</v>
      </c>
      <c r="X314">
        <v>1E-4</v>
      </c>
      <c r="Y314">
        <v>194655.19</v>
      </c>
      <c r="Z314">
        <v>0</v>
      </c>
      <c r="AA314">
        <v>0</v>
      </c>
      <c r="AB314">
        <v>0</v>
      </c>
      <c r="AC314">
        <v>0</v>
      </c>
      <c r="AD314">
        <v>1</v>
      </c>
      <c r="AE314">
        <v>0</v>
      </c>
      <c r="AF314" t="s">
        <v>3</v>
      </c>
      <c r="AG314">
        <v>1E-4</v>
      </c>
      <c r="AH314">
        <v>2</v>
      </c>
      <c r="AI314">
        <v>1473084403</v>
      </c>
      <c r="AJ314">
        <v>231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</row>
    <row r="315" spans="1:44" x14ac:dyDescent="0.2">
      <c r="A315">
        <f>ROW(Source!A166)</f>
        <v>166</v>
      </c>
      <c r="B315">
        <v>1473418206</v>
      </c>
      <c r="C315">
        <v>1473084400</v>
      </c>
      <c r="D315">
        <v>1441836250</v>
      </c>
      <c r="E315">
        <v>1</v>
      </c>
      <c r="F315">
        <v>1</v>
      </c>
      <c r="G315">
        <v>15514512</v>
      </c>
      <c r="H315">
        <v>3</v>
      </c>
      <c r="I315" t="s">
        <v>522</v>
      </c>
      <c r="J315" t="s">
        <v>523</v>
      </c>
      <c r="K315" t="s">
        <v>524</v>
      </c>
      <c r="L315">
        <v>1327</v>
      </c>
      <c r="N315">
        <v>1005</v>
      </c>
      <c r="O315" t="s">
        <v>525</v>
      </c>
      <c r="P315" t="s">
        <v>525</v>
      </c>
      <c r="Q315">
        <v>1</v>
      </c>
      <c r="X315">
        <v>1.1000000000000001</v>
      </c>
      <c r="Y315">
        <v>149.25</v>
      </c>
      <c r="Z315">
        <v>0</v>
      </c>
      <c r="AA315">
        <v>0</v>
      </c>
      <c r="AB315">
        <v>0</v>
      </c>
      <c r="AC315">
        <v>0</v>
      </c>
      <c r="AD315">
        <v>1</v>
      </c>
      <c r="AE315">
        <v>0</v>
      </c>
      <c r="AF315" t="s">
        <v>3</v>
      </c>
      <c r="AG315">
        <v>1.1000000000000001</v>
      </c>
      <c r="AH315">
        <v>2</v>
      </c>
      <c r="AI315">
        <v>1473084404</v>
      </c>
      <c r="AJ315">
        <v>232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</row>
    <row r="316" spans="1:44" x14ac:dyDescent="0.2">
      <c r="A316">
        <f>ROW(Source!A166)</f>
        <v>166</v>
      </c>
      <c r="B316">
        <v>1473418207</v>
      </c>
      <c r="C316">
        <v>1473084400</v>
      </c>
      <c r="D316">
        <v>1441834635</v>
      </c>
      <c r="E316">
        <v>1</v>
      </c>
      <c r="F316">
        <v>1</v>
      </c>
      <c r="G316">
        <v>15514512</v>
      </c>
      <c r="H316">
        <v>3</v>
      </c>
      <c r="I316" t="s">
        <v>498</v>
      </c>
      <c r="J316" t="s">
        <v>499</v>
      </c>
      <c r="K316" t="s">
        <v>500</v>
      </c>
      <c r="L316">
        <v>1339</v>
      </c>
      <c r="N316">
        <v>1007</v>
      </c>
      <c r="O316" t="s">
        <v>105</v>
      </c>
      <c r="P316" t="s">
        <v>105</v>
      </c>
      <c r="Q316">
        <v>1</v>
      </c>
      <c r="X316">
        <v>0.5</v>
      </c>
      <c r="Y316">
        <v>103.4</v>
      </c>
      <c r="Z316">
        <v>0</v>
      </c>
      <c r="AA316">
        <v>0</v>
      </c>
      <c r="AB316">
        <v>0</v>
      </c>
      <c r="AC316">
        <v>0</v>
      </c>
      <c r="AD316">
        <v>1</v>
      </c>
      <c r="AE316">
        <v>0</v>
      </c>
      <c r="AF316" t="s">
        <v>3</v>
      </c>
      <c r="AG316">
        <v>0.5</v>
      </c>
      <c r="AH316">
        <v>2</v>
      </c>
      <c r="AI316">
        <v>1473084405</v>
      </c>
      <c r="AJ316">
        <v>233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</row>
    <row r="317" spans="1:44" x14ac:dyDescent="0.2">
      <c r="A317">
        <f>ROW(Source!A166)</f>
        <v>166</v>
      </c>
      <c r="B317">
        <v>1473418208</v>
      </c>
      <c r="C317">
        <v>1473084400</v>
      </c>
      <c r="D317">
        <v>1441834627</v>
      </c>
      <c r="E317">
        <v>1</v>
      </c>
      <c r="F317">
        <v>1</v>
      </c>
      <c r="G317">
        <v>15514512</v>
      </c>
      <c r="H317">
        <v>3</v>
      </c>
      <c r="I317" t="s">
        <v>501</v>
      </c>
      <c r="J317" t="s">
        <v>502</v>
      </c>
      <c r="K317" t="s">
        <v>503</v>
      </c>
      <c r="L317">
        <v>1339</v>
      </c>
      <c r="N317">
        <v>1007</v>
      </c>
      <c r="O317" t="s">
        <v>105</v>
      </c>
      <c r="P317" t="s">
        <v>105</v>
      </c>
      <c r="Q317">
        <v>1</v>
      </c>
      <c r="X317">
        <v>0.3</v>
      </c>
      <c r="Y317">
        <v>875.46</v>
      </c>
      <c r="Z317">
        <v>0</v>
      </c>
      <c r="AA317">
        <v>0</v>
      </c>
      <c r="AB317">
        <v>0</v>
      </c>
      <c r="AC317">
        <v>0</v>
      </c>
      <c r="AD317">
        <v>1</v>
      </c>
      <c r="AE317">
        <v>0</v>
      </c>
      <c r="AF317" t="s">
        <v>3</v>
      </c>
      <c r="AG317">
        <v>0.3</v>
      </c>
      <c r="AH317">
        <v>2</v>
      </c>
      <c r="AI317">
        <v>1473084406</v>
      </c>
      <c r="AJ317">
        <v>234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</row>
    <row r="318" spans="1:44" x14ac:dyDescent="0.2">
      <c r="A318">
        <f>ROW(Source!A166)</f>
        <v>166</v>
      </c>
      <c r="B318">
        <v>1473418209</v>
      </c>
      <c r="C318">
        <v>1473084400</v>
      </c>
      <c r="D318">
        <v>1441834671</v>
      </c>
      <c r="E318">
        <v>1</v>
      </c>
      <c r="F318">
        <v>1</v>
      </c>
      <c r="G318">
        <v>15514512</v>
      </c>
      <c r="H318">
        <v>3</v>
      </c>
      <c r="I318" t="s">
        <v>504</v>
      </c>
      <c r="J318" t="s">
        <v>505</v>
      </c>
      <c r="K318" t="s">
        <v>506</v>
      </c>
      <c r="L318">
        <v>1348</v>
      </c>
      <c r="N318">
        <v>1009</v>
      </c>
      <c r="O318" t="s">
        <v>485</v>
      </c>
      <c r="P318" t="s">
        <v>485</v>
      </c>
      <c r="Q318">
        <v>1000</v>
      </c>
      <c r="X318">
        <v>1E-4</v>
      </c>
      <c r="Y318">
        <v>184462.17</v>
      </c>
      <c r="Z318">
        <v>0</v>
      </c>
      <c r="AA318">
        <v>0</v>
      </c>
      <c r="AB318">
        <v>0</v>
      </c>
      <c r="AC318">
        <v>0</v>
      </c>
      <c r="AD318">
        <v>1</v>
      </c>
      <c r="AE318">
        <v>0</v>
      </c>
      <c r="AF318" t="s">
        <v>3</v>
      </c>
      <c r="AG318">
        <v>1E-4</v>
      </c>
      <c r="AH318">
        <v>2</v>
      </c>
      <c r="AI318">
        <v>1473084407</v>
      </c>
      <c r="AJ318">
        <v>235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</row>
    <row r="319" spans="1:44" x14ac:dyDescent="0.2">
      <c r="A319">
        <f>ROW(Source!A166)</f>
        <v>166</v>
      </c>
      <c r="B319">
        <v>1473418210</v>
      </c>
      <c r="C319">
        <v>1473084400</v>
      </c>
      <c r="D319">
        <v>1441834634</v>
      </c>
      <c r="E319">
        <v>1</v>
      </c>
      <c r="F319">
        <v>1</v>
      </c>
      <c r="G319">
        <v>15514512</v>
      </c>
      <c r="H319">
        <v>3</v>
      </c>
      <c r="I319" t="s">
        <v>507</v>
      </c>
      <c r="J319" t="s">
        <v>508</v>
      </c>
      <c r="K319" t="s">
        <v>509</v>
      </c>
      <c r="L319">
        <v>1348</v>
      </c>
      <c r="N319">
        <v>1009</v>
      </c>
      <c r="O319" t="s">
        <v>485</v>
      </c>
      <c r="P319" t="s">
        <v>485</v>
      </c>
      <c r="Q319">
        <v>1000</v>
      </c>
      <c r="X319">
        <v>2.9999999999999997E-4</v>
      </c>
      <c r="Y319">
        <v>88053.759999999995</v>
      </c>
      <c r="Z319">
        <v>0</v>
      </c>
      <c r="AA319">
        <v>0</v>
      </c>
      <c r="AB319">
        <v>0</v>
      </c>
      <c r="AC319">
        <v>0</v>
      </c>
      <c r="AD319">
        <v>1</v>
      </c>
      <c r="AE319">
        <v>0</v>
      </c>
      <c r="AF319" t="s">
        <v>3</v>
      </c>
      <c r="AG319">
        <v>2.9999999999999997E-4</v>
      </c>
      <c r="AH319">
        <v>2</v>
      </c>
      <c r="AI319">
        <v>1473084408</v>
      </c>
      <c r="AJ319">
        <v>236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</row>
    <row r="320" spans="1:44" x14ac:dyDescent="0.2">
      <c r="A320">
        <f>ROW(Source!A166)</f>
        <v>166</v>
      </c>
      <c r="B320">
        <v>1473418211</v>
      </c>
      <c r="C320">
        <v>1473084400</v>
      </c>
      <c r="D320">
        <v>1441834836</v>
      </c>
      <c r="E320">
        <v>1</v>
      </c>
      <c r="F320">
        <v>1</v>
      </c>
      <c r="G320">
        <v>15514512</v>
      </c>
      <c r="H320">
        <v>3</v>
      </c>
      <c r="I320" t="s">
        <v>510</v>
      </c>
      <c r="J320" t="s">
        <v>511</v>
      </c>
      <c r="K320" t="s">
        <v>512</v>
      </c>
      <c r="L320">
        <v>1348</v>
      </c>
      <c r="N320">
        <v>1009</v>
      </c>
      <c r="O320" t="s">
        <v>485</v>
      </c>
      <c r="P320" t="s">
        <v>485</v>
      </c>
      <c r="Q320">
        <v>1000</v>
      </c>
      <c r="X320">
        <v>6.3000000000000003E-4</v>
      </c>
      <c r="Y320">
        <v>93194.67</v>
      </c>
      <c r="Z320">
        <v>0</v>
      </c>
      <c r="AA320">
        <v>0</v>
      </c>
      <c r="AB320">
        <v>0</v>
      </c>
      <c r="AC320">
        <v>0</v>
      </c>
      <c r="AD320">
        <v>1</v>
      </c>
      <c r="AE320">
        <v>0</v>
      </c>
      <c r="AF320" t="s">
        <v>3</v>
      </c>
      <c r="AG320">
        <v>6.3000000000000003E-4</v>
      </c>
      <c r="AH320">
        <v>2</v>
      </c>
      <c r="AI320">
        <v>1473084409</v>
      </c>
      <c r="AJ320">
        <v>237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</row>
    <row r="321" spans="1:44" x14ac:dyDescent="0.2">
      <c r="A321">
        <f>ROW(Source!A166)</f>
        <v>166</v>
      </c>
      <c r="B321">
        <v>1473418212</v>
      </c>
      <c r="C321">
        <v>1473084400</v>
      </c>
      <c r="D321">
        <v>1441822273</v>
      </c>
      <c r="E321">
        <v>15514512</v>
      </c>
      <c r="F321">
        <v>1</v>
      </c>
      <c r="G321">
        <v>15514512</v>
      </c>
      <c r="H321">
        <v>3</v>
      </c>
      <c r="I321" t="s">
        <v>476</v>
      </c>
      <c r="J321" t="s">
        <v>3</v>
      </c>
      <c r="K321" t="s">
        <v>478</v>
      </c>
      <c r="L321">
        <v>1348</v>
      </c>
      <c r="N321">
        <v>1009</v>
      </c>
      <c r="O321" t="s">
        <v>485</v>
      </c>
      <c r="P321" t="s">
        <v>485</v>
      </c>
      <c r="Q321">
        <v>1000</v>
      </c>
      <c r="X321">
        <v>6.9999999999999994E-5</v>
      </c>
      <c r="Y321">
        <v>94640</v>
      </c>
      <c r="Z321">
        <v>0</v>
      </c>
      <c r="AA321">
        <v>0</v>
      </c>
      <c r="AB321">
        <v>0</v>
      </c>
      <c r="AC321">
        <v>0</v>
      </c>
      <c r="AD321">
        <v>1</v>
      </c>
      <c r="AE321">
        <v>0</v>
      </c>
      <c r="AF321" t="s">
        <v>3</v>
      </c>
      <c r="AG321">
        <v>6.9999999999999994E-5</v>
      </c>
      <c r="AH321">
        <v>2</v>
      </c>
      <c r="AI321">
        <v>1473084410</v>
      </c>
      <c r="AJ321">
        <v>238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</row>
    <row r="322" spans="1:44" x14ac:dyDescent="0.2">
      <c r="A322">
        <f>ROW(Source!A167)</f>
        <v>167</v>
      </c>
      <c r="B322">
        <v>1473418214</v>
      </c>
      <c r="C322">
        <v>1473303525</v>
      </c>
      <c r="D322">
        <v>1441819193</v>
      </c>
      <c r="E322">
        <v>15514512</v>
      </c>
      <c r="F322">
        <v>1</v>
      </c>
      <c r="G322">
        <v>15514512</v>
      </c>
      <c r="H322">
        <v>1</v>
      </c>
      <c r="I322" t="s">
        <v>457</v>
      </c>
      <c r="J322" t="s">
        <v>3</v>
      </c>
      <c r="K322" t="s">
        <v>458</v>
      </c>
      <c r="L322">
        <v>1191</v>
      </c>
      <c r="N322">
        <v>1013</v>
      </c>
      <c r="O322" t="s">
        <v>459</v>
      </c>
      <c r="P322" t="s">
        <v>459</v>
      </c>
      <c r="Q322">
        <v>1</v>
      </c>
      <c r="X322">
        <v>2.38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1</v>
      </c>
      <c r="AE322">
        <v>1</v>
      </c>
      <c r="AF322" t="s">
        <v>228</v>
      </c>
      <c r="AG322">
        <v>4.76</v>
      </c>
      <c r="AH322">
        <v>3</v>
      </c>
      <c r="AI322">
        <v>-1</v>
      </c>
      <c r="AJ322" t="s">
        <v>3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</row>
    <row r="323" spans="1:44" x14ac:dyDescent="0.2">
      <c r="A323">
        <f>ROW(Source!A167)</f>
        <v>167</v>
      </c>
      <c r="B323">
        <v>1473418215</v>
      </c>
      <c r="C323">
        <v>1473303525</v>
      </c>
      <c r="D323">
        <v>1441836235</v>
      </c>
      <c r="E323">
        <v>1</v>
      </c>
      <c r="F323">
        <v>1</v>
      </c>
      <c r="G323">
        <v>15514512</v>
      </c>
      <c r="H323">
        <v>3</v>
      </c>
      <c r="I323" t="s">
        <v>464</v>
      </c>
      <c r="J323" t="s">
        <v>465</v>
      </c>
      <c r="K323" t="s">
        <v>466</v>
      </c>
      <c r="L323">
        <v>1346</v>
      </c>
      <c r="N323">
        <v>1009</v>
      </c>
      <c r="O323" t="s">
        <v>467</v>
      </c>
      <c r="P323" t="s">
        <v>467</v>
      </c>
      <c r="Q323">
        <v>1</v>
      </c>
      <c r="X323">
        <v>1E-3</v>
      </c>
      <c r="Y323">
        <v>31.49</v>
      </c>
      <c r="Z323">
        <v>0</v>
      </c>
      <c r="AA323">
        <v>0</v>
      </c>
      <c r="AB323">
        <v>0</v>
      </c>
      <c r="AC323">
        <v>0</v>
      </c>
      <c r="AD323">
        <v>1</v>
      </c>
      <c r="AE323">
        <v>0</v>
      </c>
      <c r="AF323" t="s">
        <v>228</v>
      </c>
      <c r="AG323">
        <v>2E-3</v>
      </c>
      <c r="AH323">
        <v>3</v>
      </c>
      <c r="AI323">
        <v>-1</v>
      </c>
      <c r="AJ323" t="s">
        <v>3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</row>
    <row r="324" spans="1:44" x14ac:dyDescent="0.2">
      <c r="A324">
        <f>ROW(Source!A168)</f>
        <v>168</v>
      </c>
      <c r="B324">
        <v>1473418216</v>
      </c>
      <c r="C324">
        <v>1473303528</v>
      </c>
      <c r="D324">
        <v>1441819193</v>
      </c>
      <c r="E324">
        <v>15514512</v>
      </c>
      <c r="F324">
        <v>1</v>
      </c>
      <c r="G324">
        <v>15514512</v>
      </c>
      <c r="H324">
        <v>1</v>
      </c>
      <c r="I324" t="s">
        <v>457</v>
      </c>
      <c r="J324" t="s">
        <v>3</v>
      </c>
      <c r="K324" t="s">
        <v>458</v>
      </c>
      <c r="L324">
        <v>1191</v>
      </c>
      <c r="N324">
        <v>1013</v>
      </c>
      <c r="O324" t="s">
        <v>459</v>
      </c>
      <c r="P324" t="s">
        <v>459</v>
      </c>
      <c r="Q324">
        <v>1</v>
      </c>
      <c r="X324">
        <v>1.1000000000000001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1</v>
      </c>
      <c r="AE324">
        <v>1</v>
      </c>
      <c r="AF324" t="s">
        <v>228</v>
      </c>
      <c r="AG324">
        <v>2.2000000000000002</v>
      </c>
      <c r="AH324">
        <v>3</v>
      </c>
      <c r="AI324">
        <v>-1</v>
      </c>
      <c r="AJ324" t="s">
        <v>3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</row>
    <row r="325" spans="1:44" x14ac:dyDescent="0.2">
      <c r="A325">
        <f>ROW(Source!A168)</f>
        <v>168</v>
      </c>
      <c r="B325">
        <v>1473418217</v>
      </c>
      <c r="C325">
        <v>1473303528</v>
      </c>
      <c r="D325">
        <v>1441836235</v>
      </c>
      <c r="E325">
        <v>1</v>
      </c>
      <c r="F325">
        <v>1</v>
      </c>
      <c r="G325">
        <v>15514512</v>
      </c>
      <c r="H325">
        <v>3</v>
      </c>
      <c r="I325" t="s">
        <v>464</v>
      </c>
      <c r="J325" t="s">
        <v>465</v>
      </c>
      <c r="K325" t="s">
        <v>466</v>
      </c>
      <c r="L325">
        <v>1346</v>
      </c>
      <c r="N325">
        <v>1009</v>
      </c>
      <c r="O325" t="s">
        <v>467</v>
      </c>
      <c r="P325" t="s">
        <v>467</v>
      </c>
      <c r="Q325">
        <v>1</v>
      </c>
      <c r="X325">
        <v>1.1999999999999999E-3</v>
      </c>
      <c r="Y325">
        <v>31.49</v>
      </c>
      <c r="Z325">
        <v>0</v>
      </c>
      <c r="AA325">
        <v>0</v>
      </c>
      <c r="AB325">
        <v>0</v>
      </c>
      <c r="AC325">
        <v>0</v>
      </c>
      <c r="AD325">
        <v>1</v>
      </c>
      <c r="AE325">
        <v>0</v>
      </c>
      <c r="AF325" t="s">
        <v>228</v>
      </c>
      <c r="AG325">
        <v>2.3999999999999998E-3</v>
      </c>
      <c r="AH325">
        <v>3</v>
      </c>
      <c r="AI325">
        <v>-1</v>
      </c>
      <c r="AJ325" t="s">
        <v>3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</row>
    <row r="326" spans="1:44" x14ac:dyDescent="0.2">
      <c r="A326">
        <f>ROW(Source!A169)</f>
        <v>169</v>
      </c>
      <c r="B326">
        <v>1473418219</v>
      </c>
      <c r="C326">
        <v>1473084421</v>
      </c>
      <c r="D326">
        <v>1441819193</v>
      </c>
      <c r="E326">
        <v>15514512</v>
      </c>
      <c r="F326">
        <v>1</v>
      </c>
      <c r="G326">
        <v>15514512</v>
      </c>
      <c r="H326">
        <v>1</v>
      </c>
      <c r="I326" t="s">
        <v>457</v>
      </c>
      <c r="J326" t="s">
        <v>3</v>
      </c>
      <c r="K326" t="s">
        <v>458</v>
      </c>
      <c r="L326">
        <v>1191</v>
      </c>
      <c r="N326">
        <v>1013</v>
      </c>
      <c r="O326" t="s">
        <v>459</v>
      </c>
      <c r="P326" t="s">
        <v>459</v>
      </c>
      <c r="Q326">
        <v>1</v>
      </c>
      <c r="X326">
        <v>6.44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1</v>
      </c>
      <c r="AE326">
        <v>1</v>
      </c>
      <c r="AF326" t="s">
        <v>93</v>
      </c>
      <c r="AG326">
        <v>25.76</v>
      </c>
      <c r="AH326">
        <v>2</v>
      </c>
      <c r="AI326">
        <v>1473084422</v>
      </c>
      <c r="AJ326">
        <v>239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</row>
    <row r="327" spans="1:44" x14ac:dyDescent="0.2">
      <c r="A327">
        <f>ROW(Source!A169)</f>
        <v>169</v>
      </c>
      <c r="B327">
        <v>1473418220</v>
      </c>
      <c r="C327">
        <v>1473084421</v>
      </c>
      <c r="D327">
        <v>1441833954</v>
      </c>
      <c r="E327">
        <v>1</v>
      </c>
      <c r="F327">
        <v>1</v>
      </c>
      <c r="G327">
        <v>15514512</v>
      </c>
      <c r="H327">
        <v>2</v>
      </c>
      <c r="I327" t="s">
        <v>519</v>
      </c>
      <c r="J327" t="s">
        <v>520</v>
      </c>
      <c r="K327" t="s">
        <v>521</v>
      </c>
      <c r="L327">
        <v>1368</v>
      </c>
      <c r="N327">
        <v>1011</v>
      </c>
      <c r="O327" t="s">
        <v>463</v>
      </c>
      <c r="P327" t="s">
        <v>463</v>
      </c>
      <c r="Q327">
        <v>1</v>
      </c>
      <c r="X327">
        <v>0.17</v>
      </c>
      <c r="Y327">
        <v>0</v>
      </c>
      <c r="Z327">
        <v>59.51</v>
      </c>
      <c r="AA327">
        <v>0.82</v>
      </c>
      <c r="AB327">
        <v>0</v>
      </c>
      <c r="AC327">
        <v>0</v>
      </c>
      <c r="AD327">
        <v>1</v>
      </c>
      <c r="AE327">
        <v>0</v>
      </c>
      <c r="AF327" t="s">
        <v>93</v>
      </c>
      <c r="AG327">
        <v>0.68</v>
      </c>
      <c r="AH327">
        <v>2</v>
      </c>
      <c r="AI327">
        <v>1473084423</v>
      </c>
      <c r="AJ327">
        <v>240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</row>
    <row r="328" spans="1:44" x14ac:dyDescent="0.2">
      <c r="A328">
        <f>ROW(Source!A169)</f>
        <v>169</v>
      </c>
      <c r="B328">
        <v>1473418221</v>
      </c>
      <c r="C328">
        <v>1473084421</v>
      </c>
      <c r="D328">
        <v>1441834258</v>
      </c>
      <c r="E328">
        <v>1</v>
      </c>
      <c r="F328">
        <v>1</v>
      </c>
      <c r="G328">
        <v>15514512</v>
      </c>
      <c r="H328">
        <v>2</v>
      </c>
      <c r="I328" t="s">
        <v>460</v>
      </c>
      <c r="J328" t="s">
        <v>461</v>
      </c>
      <c r="K328" t="s">
        <v>462</v>
      </c>
      <c r="L328">
        <v>1368</v>
      </c>
      <c r="N328">
        <v>1011</v>
      </c>
      <c r="O328" t="s">
        <v>463</v>
      </c>
      <c r="P328" t="s">
        <v>463</v>
      </c>
      <c r="Q328">
        <v>1</v>
      </c>
      <c r="X328">
        <v>2.4300000000000002</v>
      </c>
      <c r="Y328">
        <v>0</v>
      </c>
      <c r="Z328">
        <v>1303.01</v>
      </c>
      <c r="AA328">
        <v>826.2</v>
      </c>
      <c r="AB328">
        <v>0</v>
      </c>
      <c r="AC328">
        <v>0</v>
      </c>
      <c r="AD328">
        <v>1</v>
      </c>
      <c r="AE328">
        <v>0</v>
      </c>
      <c r="AF328" t="s">
        <v>93</v>
      </c>
      <c r="AG328">
        <v>9.7200000000000006</v>
      </c>
      <c r="AH328">
        <v>2</v>
      </c>
      <c r="AI328">
        <v>1473084424</v>
      </c>
      <c r="AJ328">
        <v>241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</row>
    <row r="329" spans="1:44" x14ac:dyDescent="0.2">
      <c r="A329">
        <f>ROW(Source!A169)</f>
        <v>169</v>
      </c>
      <c r="B329">
        <v>1473418222</v>
      </c>
      <c r="C329">
        <v>1473084421</v>
      </c>
      <c r="D329">
        <v>1441836235</v>
      </c>
      <c r="E329">
        <v>1</v>
      </c>
      <c r="F329">
        <v>1</v>
      </c>
      <c r="G329">
        <v>15514512</v>
      </c>
      <c r="H329">
        <v>3</v>
      </c>
      <c r="I329" t="s">
        <v>464</v>
      </c>
      <c r="J329" t="s">
        <v>465</v>
      </c>
      <c r="K329" t="s">
        <v>466</v>
      </c>
      <c r="L329">
        <v>1346</v>
      </c>
      <c r="N329">
        <v>1009</v>
      </c>
      <c r="O329" t="s">
        <v>467</v>
      </c>
      <c r="P329" t="s">
        <v>467</v>
      </c>
      <c r="Q329">
        <v>1</v>
      </c>
      <c r="X329">
        <v>0.15</v>
      </c>
      <c r="Y329">
        <v>31.49</v>
      </c>
      <c r="Z329">
        <v>0</v>
      </c>
      <c r="AA329">
        <v>0</v>
      </c>
      <c r="AB329">
        <v>0</v>
      </c>
      <c r="AC329">
        <v>0</v>
      </c>
      <c r="AD329">
        <v>1</v>
      </c>
      <c r="AE329">
        <v>0</v>
      </c>
      <c r="AF329" t="s">
        <v>93</v>
      </c>
      <c r="AG329">
        <v>0.6</v>
      </c>
      <c r="AH329">
        <v>2</v>
      </c>
      <c r="AI329">
        <v>1473084425</v>
      </c>
      <c r="AJ329">
        <v>242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</row>
    <row r="330" spans="1:44" x14ac:dyDescent="0.2">
      <c r="A330">
        <f>ROW(Source!A170)</f>
        <v>170</v>
      </c>
      <c r="B330">
        <v>1473418235</v>
      </c>
      <c r="C330">
        <v>1473084430</v>
      </c>
      <c r="D330">
        <v>1441819193</v>
      </c>
      <c r="E330">
        <v>15514512</v>
      </c>
      <c r="F330">
        <v>1</v>
      </c>
      <c r="G330">
        <v>15514512</v>
      </c>
      <c r="H330">
        <v>1</v>
      </c>
      <c r="I330" t="s">
        <v>457</v>
      </c>
      <c r="J330" t="s">
        <v>3</v>
      </c>
      <c r="K330" t="s">
        <v>458</v>
      </c>
      <c r="L330">
        <v>1191</v>
      </c>
      <c r="N330">
        <v>1013</v>
      </c>
      <c r="O330" t="s">
        <v>459</v>
      </c>
      <c r="P330" t="s">
        <v>459</v>
      </c>
      <c r="Q330">
        <v>1</v>
      </c>
      <c r="X330">
        <v>0.4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1</v>
      </c>
      <c r="AE330">
        <v>1</v>
      </c>
      <c r="AF330" t="s">
        <v>93</v>
      </c>
      <c r="AG330">
        <v>1.6</v>
      </c>
      <c r="AH330">
        <v>3</v>
      </c>
      <c r="AI330">
        <v>-1</v>
      </c>
      <c r="AJ330" t="s">
        <v>3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</row>
    <row r="331" spans="1:44" x14ac:dyDescent="0.2">
      <c r="A331">
        <f>ROW(Source!A172)</f>
        <v>172</v>
      </c>
      <c r="B331">
        <v>1473418236</v>
      </c>
      <c r="C331">
        <v>1473084433</v>
      </c>
      <c r="D331">
        <v>1441819193</v>
      </c>
      <c r="E331">
        <v>15514512</v>
      </c>
      <c r="F331">
        <v>1</v>
      </c>
      <c r="G331">
        <v>15514512</v>
      </c>
      <c r="H331">
        <v>1</v>
      </c>
      <c r="I331" t="s">
        <v>457</v>
      </c>
      <c r="J331" t="s">
        <v>3</v>
      </c>
      <c r="K331" t="s">
        <v>458</v>
      </c>
      <c r="L331">
        <v>1191</v>
      </c>
      <c r="N331">
        <v>1013</v>
      </c>
      <c r="O331" t="s">
        <v>459</v>
      </c>
      <c r="P331" t="s">
        <v>459</v>
      </c>
      <c r="Q331">
        <v>1</v>
      </c>
      <c r="X331">
        <v>0.61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1</v>
      </c>
      <c r="AE331">
        <v>1</v>
      </c>
      <c r="AF331" t="s">
        <v>3</v>
      </c>
      <c r="AG331">
        <v>0.61</v>
      </c>
      <c r="AH331">
        <v>2</v>
      </c>
      <c r="AI331">
        <v>1473084434</v>
      </c>
      <c r="AJ331">
        <v>243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</row>
    <row r="332" spans="1:44" x14ac:dyDescent="0.2">
      <c r="A332">
        <f>ROW(Source!A173)</f>
        <v>173</v>
      </c>
      <c r="B332">
        <v>1473418244</v>
      </c>
      <c r="C332">
        <v>1473084436</v>
      </c>
      <c r="D332">
        <v>1441819193</v>
      </c>
      <c r="E332">
        <v>15514512</v>
      </c>
      <c r="F332">
        <v>1</v>
      </c>
      <c r="G332">
        <v>15514512</v>
      </c>
      <c r="H332">
        <v>1</v>
      </c>
      <c r="I332" t="s">
        <v>457</v>
      </c>
      <c r="J332" t="s">
        <v>3</v>
      </c>
      <c r="K332" t="s">
        <v>458</v>
      </c>
      <c r="L332">
        <v>1191</v>
      </c>
      <c r="N332">
        <v>1013</v>
      </c>
      <c r="O332" t="s">
        <v>459</v>
      </c>
      <c r="P332" t="s">
        <v>459</v>
      </c>
      <c r="Q332">
        <v>1</v>
      </c>
      <c r="X332">
        <v>2.33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1</v>
      </c>
      <c r="AE332">
        <v>1</v>
      </c>
      <c r="AF332" t="s">
        <v>3</v>
      </c>
      <c r="AG332">
        <v>2.33</v>
      </c>
      <c r="AH332">
        <v>2</v>
      </c>
      <c r="AI332">
        <v>1473084437</v>
      </c>
      <c r="AJ332">
        <v>244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</row>
    <row r="333" spans="1:44" x14ac:dyDescent="0.2">
      <c r="A333">
        <f>ROW(Source!A174)</f>
        <v>174</v>
      </c>
      <c r="B333">
        <v>1473418245</v>
      </c>
      <c r="C333">
        <v>1473084439</v>
      </c>
      <c r="D333">
        <v>1441819193</v>
      </c>
      <c r="E333">
        <v>15514512</v>
      </c>
      <c r="F333">
        <v>1</v>
      </c>
      <c r="G333">
        <v>15514512</v>
      </c>
      <c r="H333">
        <v>1</v>
      </c>
      <c r="I333" t="s">
        <v>457</v>
      </c>
      <c r="J333" t="s">
        <v>3</v>
      </c>
      <c r="K333" t="s">
        <v>458</v>
      </c>
      <c r="L333">
        <v>1191</v>
      </c>
      <c r="N333">
        <v>1013</v>
      </c>
      <c r="O333" t="s">
        <v>459</v>
      </c>
      <c r="P333" t="s">
        <v>459</v>
      </c>
      <c r="Q333">
        <v>1</v>
      </c>
      <c r="X333">
        <v>0.37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1</v>
      </c>
      <c r="AE333">
        <v>1</v>
      </c>
      <c r="AF333" t="s">
        <v>3</v>
      </c>
      <c r="AG333">
        <v>0.37</v>
      </c>
      <c r="AH333">
        <v>2</v>
      </c>
      <c r="AI333">
        <v>1473084440</v>
      </c>
      <c r="AJ333">
        <v>245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</row>
    <row r="334" spans="1:44" x14ac:dyDescent="0.2">
      <c r="A334">
        <f>ROW(Source!A174)</f>
        <v>174</v>
      </c>
      <c r="B334">
        <v>1473418246</v>
      </c>
      <c r="C334">
        <v>1473084439</v>
      </c>
      <c r="D334">
        <v>1441834258</v>
      </c>
      <c r="E334">
        <v>1</v>
      </c>
      <c r="F334">
        <v>1</v>
      </c>
      <c r="G334">
        <v>15514512</v>
      </c>
      <c r="H334">
        <v>2</v>
      </c>
      <c r="I334" t="s">
        <v>460</v>
      </c>
      <c r="J334" t="s">
        <v>461</v>
      </c>
      <c r="K334" t="s">
        <v>462</v>
      </c>
      <c r="L334">
        <v>1368</v>
      </c>
      <c r="N334">
        <v>1011</v>
      </c>
      <c r="O334" t="s">
        <v>463</v>
      </c>
      <c r="P334" t="s">
        <v>463</v>
      </c>
      <c r="Q334">
        <v>1</v>
      </c>
      <c r="X334">
        <v>0.06</v>
      </c>
      <c r="Y334">
        <v>0</v>
      </c>
      <c r="Z334">
        <v>1303.01</v>
      </c>
      <c r="AA334">
        <v>826.2</v>
      </c>
      <c r="AB334">
        <v>0</v>
      </c>
      <c r="AC334">
        <v>0</v>
      </c>
      <c r="AD334">
        <v>1</v>
      </c>
      <c r="AE334">
        <v>0</v>
      </c>
      <c r="AF334" t="s">
        <v>3</v>
      </c>
      <c r="AG334">
        <v>0.06</v>
      </c>
      <c r="AH334">
        <v>2</v>
      </c>
      <c r="AI334">
        <v>1473084441</v>
      </c>
      <c r="AJ334">
        <v>246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</row>
    <row r="335" spans="1:44" x14ac:dyDescent="0.2">
      <c r="A335">
        <f>ROW(Source!A175)</f>
        <v>175</v>
      </c>
      <c r="B335">
        <v>1473418247</v>
      </c>
      <c r="C335">
        <v>1473084444</v>
      </c>
      <c r="D335">
        <v>1441819193</v>
      </c>
      <c r="E335">
        <v>15514512</v>
      </c>
      <c r="F335">
        <v>1</v>
      </c>
      <c r="G335">
        <v>15514512</v>
      </c>
      <c r="H335">
        <v>1</v>
      </c>
      <c r="I335" t="s">
        <v>457</v>
      </c>
      <c r="J335" t="s">
        <v>3</v>
      </c>
      <c r="K335" t="s">
        <v>458</v>
      </c>
      <c r="L335">
        <v>1191</v>
      </c>
      <c r="N335">
        <v>1013</v>
      </c>
      <c r="O335" t="s">
        <v>459</v>
      </c>
      <c r="P335" t="s">
        <v>459</v>
      </c>
      <c r="Q335">
        <v>1</v>
      </c>
      <c r="X335">
        <v>0.14000000000000001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1</v>
      </c>
      <c r="AE335">
        <v>1</v>
      </c>
      <c r="AF335" t="s">
        <v>3</v>
      </c>
      <c r="AG335">
        <v>0.14000000000000001</v>
      </c>
      <c r="AH335">
        <v>3</v>
      </c>
      <c r="AI335">
        <v>-1</v>
      </c>
      <c r="AJ335" t="s">
        <v>3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</row>
    <row r="336" spans="1:44" x14ac:dyDescent="0.2">
      <c r="A336">
        <f>ROW(Source!A175)</f>
        <v>175</v>
      </c>
      <c r="B336">
        <v>1473418248</v>
      </c>
      <c r="C336">
        <v>1473084444</v>
      </c>
      <c r="D336">
        <v>1441836235</v>
      </c>
      <c r="E336">
        <v>1</v>
      </c>
      <c r="F336">
        <v>1</v>
      </c>
      <c r="G336">
        <v>15514512</v>
      </c>
      <c r="H336">
        <v>3</v>
      </c>
      <c r="I336" t="s">
        <v>464</v>
      </c>
      <c r="J336" t="s">
        <v>465</v>
      </c>
      <c r="K336" t="s">
        <v>466</v>
      </c>
      <c r="L336">
        <v>1346</v>
      </c>
      <c r="N336">
        <v>1009</v>
      </c>
      <c r="O336" t="s">
        <v>467</v>
      </c>
      <c r="P336" t="s">
        <v>467</v>
      </c>
      <c r="Q336">
        <v>1</v>
      </c>
      <c r="X336">
        <v>0.01</v>
      </c>
      <c r="Y336">
        <v>31.49</v>
      </c>
      <c r="Z336">
        <v>0</v>
      </c>
      <c r="AA336">
        <v>0</v>
      </c>
      <c r="AB336">
        <v>0</v>
      </c>
      <c r="AC336">
        <v>0</v>
      </c>
      <c r="AD336">
        <v>1</v>
      </c>
      <c r="AE336">
        <v>0</v>
      </c>
      <c r="AF336" t="s">
        <v>3</v>
      </c>
      <c r="AG336">
        <v>0.01</v>
      </c>
      <c r="AH336">
        <v>3</v>
      </c>
      <c r="AI336">
        <v>-1</v>
      </c>
      <c r="AJ336" t="s">
        <v>3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</row>
    <row r="337" spans="1:44" x14ac:dyDescent="0.2">
      <c r="A337">
        <f>ROW(Source!A176)</f>
        <v>176</v>
      </c>
      <c r="B337">
        <v>1473418249</v>
      </c>
      <c r="C337">
        <v>1473084447</v>
      </c>
      <c r="D337">
        <v>1441819193</v>
      </c>
      <c r="E337">
        <v>15514512</v>
      </c>
      <c r="F337">
        <v>1</v>
      </c>
      <c r="G337">
        <v>15514512</v>
      </c>
      <c r="H337">
        <v>1</v>
      </c>
      <c r="I337" t="s">
        <v>457</v>
      </c>
      <c r="J337" t="s">
        <v>3</v>
      </c>
      <c r="K337" t="s">
        <v>458</v>
      </c>
      <c r="L337">
        <v>1191</v>
      </c>
      <c r="N337">
        <v>1013</v>
      </c>
      <c r="O337" t="s">
        <v>459</v>
      </c>
      <c r="P337" t="s">
        <v>459</v>
      </c>
      <c r="Q337">
        <v>1</v>
      </c>
      <c r="X337">
        <v>1.0900000000000001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1</v>
      </c>
      <c r="AE337">
        <v>1</v>
      </c>
      <c r="AF337" t="s">
        <v>74</v>
      </c>
      <c r="AG337">
        <v>2.1800000000000002</v>
      </c>
      <c r="AH337">
        <v>2</v>
      </c>
      <c r="AI337">
        <v>1473084448</v>
      </c>
      <c r="AJ337">
        <v>247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</row>
    <row r="338" spans="1:44" x14ac:dyDescent="0.2">
      <c r="A338">
        <f>ROW(Source!A177)</f>
        <v>177</v>
      </c>
      <c r="B338">
        <v>1473418250</v>
      </c>
      <c r="C338">
        <v>1473084450</v>
      </c>
      <c r="D338">
        <v>1441819193</v>
      </c>
      <c r="E338">
        <v>15514512</v>
      </c>
      <c r="F338">
        <v>1</v>
      </c>
      <c r="G338">
        <v>15514512</v>
      </c>
      <c r="H338">
        <v>1</v>
      </c>
      <c r="I338" t="s">
        <v>457</v>
      </c>
      <c r="J338" t="s">
        <v>3</v>
      </c>
      <c r="K338" t="s">
        <v>458</v>
      </c>
      <c r="L338">
        <v>1191</v>
      </c>
      <c r="N338">
        <v>1013</v>
      </c>
      <c r="O338" t="s">
        <v>459</v>
      </c>
      <c r="P338" t="s">
        <v>459</v>
      </c>
      <c r="Q338">
        <v>1</v>
      </c>
      <c r="X338">
        <v>1.52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1</v>
      </c>
      <c r="AE338">
        <v>1</v>
      </c>
      <c r="AF338" t="s">
        <v>3</v>
      </c>
      <c r="AG338">
        <v>1.52</v>
      </c>
      <c r="AH338">
        <v>2</v>
      </c>
      <c r="AI338">
        <v>1473084451</v>
      </c>
      <c r="AJ338">
        <v>248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</row>
    <row r="339" spans="1:44" x14ac:dyDescent="0.2">
      <c r="A339">
        <f>ROW(Source!A177)</f>
        <v>177</v>
      </c>
      <c r="B339">
        <v>1473418251</v>
      </c>
      <c r="C339">
        <v>1473084450</v>
      </c>
      <c r="D339">
        <v>1441836235</v>
      </c>
      <c r="E339">
        <v>1</v>
      </c>
      <c r="F339">
        <v>1</v>
      </c>
      <c r="G339">
        <v>15514512</v>
      </c>
      <c r="H339">
        <v>3</v>
      </c>
      <c r="I339" t="s">
        <v>464</v>
      </c>
      <c r="J339" t="s">
        <v>465</v>
      </c>
      <c r="K339" t="s">
        <v>466</v>
      </c>
      <c r="L339">
        <v>1346</v>
      </c>
      <c r="N339">
        <v>1009</v>
      </c>
      <c r="O339" t="s">
        <v>467</v>
      </c>
      <c r="P339" t="s">
        <v>467</v>
      </c>
      <c r="Q339">
        <v>1</v>
      </c>
      <c r="X339">
        <v>0.02</v>
      </c>
      <c r="Y339">
        <v>31.49</v>
      </c>
      <c r="Z339">
        <v>0</v>
      </c>
      <c r="AA339">
        <v>0</v>
      </c>
      <c r="AB339">
        <v>0</v>
      </c>
      <c r="AC339">
        <v>0</v>
      </c>
      <c r="AD339">
        <v>1</v>
      </c>
      <c r="AE339">
        <v>0</v>
      </c>
      <c r="AF339" t="s">
        <v>3</v>
      </c>
      <c r="AG339">
        <v>0.02</v>
      </c>
      <c r="AH339">
        <v>2</v>
      </c>
      <c r="AI339">
        <v>1473084452</v>
      </c>
      <c r="AJ339">
        <v>249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</row>
    <row r="340" spans="1:44" x14ac:dyDescent="0.2">
      <c r="A340">
        <f>ROW(Source!A178)</f>
        <v>178</v>
      </c>
      <c r="B340">
        <v>1473418252</v>
      </c>
      <c r="C340">
        <v>1473084455</v>
      </c>
      <c r="D340">
        <v>1441819193</v>
      </c>
      <c r="E340">
        <v>15514512</v>
      </c>
      <c r="F340">
        <v>1</v>
      </c>
      <c r="G340">
        <v>15514512</v>
      </c>
      <c r="H340">
        <v>1</v>
      </c>
      <c r="I340" t="s">
        <v>457</v>
      </c>
      <c r="J340" t="s">
        <v>3</v>
      </c>
      <c r="K340" t="s">
        <v>458</v>
      </c>
      <c r="L340">
        <v>1191</v>
      </c>
      <c r="N340">
        <v>1013</v>
      </c>
      <c r="O340" t="s">
        <v>459</v>
      </c>
      <c r="P340" t="s">
        <v>459</v>
      </c>
      <c r="Q340">
        <v>1</v>
      </c>
      <c r="X340">
        <v>0.45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1</v>
      </c>
      <c r="AE340">
        <v>1</v>
      </c>
      <c r="AF340" t="s">
        <v>3</v>
      </c>
      <c r="AG340">
        <v>0.45</v>
      </c>
      <c r="AH340">
        <v>2</v>
      </c>
      <c r="AI340">
        <v>1473084456</v>
      </c>
      <c r="AJ340">
        <v>250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</row>
    <row r="341" spans="1:44" x14ac:dyDescent="0.2">
      <c r="A341">
        <f>ROW(Source!A179)</f>
        <v>179</v>
      </c>
      <c r="B341">
        <v>1473418257</v>
      </c>
      <c r="C341">
        <v>1473084458</v>
      </c>
      <c r="D341">
        <v>1441819193</v>
      </c>
      <c r="E341">
        <v>15514512</v>
      </c>
      <c r="F341">
        <v>1</v>
      </c>
      <c r="G341">
        <v>15514512</v>
      </c>
      <c r="H341">
        <v>1</v>
      </c>
      <c r="I341" t="s">
        <v>457</v>
      </c>
      <c r="J341" t="s">
        <v>3</v>
      </c>
      <c r="K341" t="s">
        <v>458</v>
      </c>
      <c r="L341">
        <v>1191</v>
      </c>
      <c r="N341">
        <v>1013</v>
      </c>
      <c r="O341" t="s">
        <v>459</v>
      </c>
      <c r="P341" t="s">
        <v>459</v>
      </c>
      <c r="Q341">
        <v>1</v>
      </c>
      <c r="X341">
        <v>0.9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1</v>
      </c>
      <c r="AE341">
        <v>1</v>
      </c>
      <c r="AF341" t="s">
        <v>215</v>
      </c>
      <c r="AG341">
        <v>10.8</v>
      </c>
      <c r="AH341">
        <v>3</v>
      </c>
      <c r="AI341">
        <v>-1</v>
      </c>
      <c r="AJ341" t="s">
        <v>3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</row>
    <row r="342" spans="1:44" x14ac:dyDescent="0.2">
      <c r="A342">
        <f>ROW(Source!A180)</f>
        <v>180</v>
      </c>
      <c r="B342">
        <v>1473418258</v>
      </c>
      <c r="C342">
        <v>1473084460</v>
      </c>
      <c r="D342">
        <v>1441819193</v>
      </c>
      <c r="E342">
        <v>15514512</v>
      </c>
      <c r="F342">
        <v>1</v>
      </c>
      <c r="G342">
        <v>15514512</v>
      </c>
      <c r="H342">
        <v>1</v>
      </c>
      <c r="I342" t="s">
        <v>457</v>
      </c>
      <c r="J342" t="s">
        <v>3</v>
      </c>
      <c r="K342" t="s">
        <v>458</v>
      </c>
      <c r="L342">
        <v>1191</v>
      </c>
      <c r="N342">
        <v>1013</v>
      </c>
      <c r="O342" t="s">
        <v>459</v>
      </c>
      <c r="P342" t="s">
        <v>459</v>
      </c>
      <c r="Q342">
        <v>1</v>
      </c>
      <c r="X342">
        <v>2.64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1</v>
      </c>
      <c r="AE342">
        <v>1</v>
      </c>
      <c r="AF342" t="s">
        <v>217</v>
      </c>
      <c r="AG342">
        <v>34.847999999999999</v>
      </c>
      <c r="AH342">
        <v>3</v>
      </c>
      <c r="AI342">
        <v>-1</v>
      </c>
      <c r="AJ342" t="s">
        <v>3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</row>
    <row r="343" spans="1:44" x14ac:dyDescent="0.2">
      <c r="A343">
        <f>ROW(Source!A182)</f>
        <v>182</v>
      </c>
      <c r="B343">
        <v>1473418259</v>
      </c>
      <c r="C343">
        <v>1473084463</v>
      </c>
      <c r="D343">
        <v>1441819193</v>
      </c>
      <c r="E343">
        <v>15514512</v>
      </c>
      <c r="F343">
        <v>1</v>
      </c>
      <c r="G343">
        <v>15514512</v>
      </c>
      <c r="H343">
        <v>1</v>
      </c>
      <c r="I343" t="s">
        <v>457</v>
      </c>
      <c r="J343" t="s">
        <v>3</v>
      </c>
      <c r="K343" t="s">
        <v>458</v>
      </c>
      <c r="L343">
        <v>1191</v>
      </c>
      <c r="N343">
        <v>1013</v>
      </c>
      <c r="O343" t="s">
        <v>459</v>
      </c>
      <c r="P343" t="s">
        <v>459</v>
      </c>
      <c r="Q343">
        <v>1</v>
      </c>
      <c r="X343">
        <v>148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1</v>
      </c>
      <c r="AE343">
        <v>1</v>
      </c>
      <c r="AF343" t="s">
        <v>3</v>
      </c>
      <c r="AG343">
        <v>148</v>
      </c>
      <c r="AH343">
        <v>2</v>
      </c>
      <c r="AI343">
        <v>1473084464</v>
      </c>
      <c r="AJ343">
        <v>251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</row>
    <row r="344" spans="1:44" x14ac:dyDescent="0.2">
      <c r="A344">
        <f>ROW(Source!A182)</f>
        <v>182</v>
      </c>
      <c r="B344">
        <v>1473418260</v>
      </c>
      <c r="C344">
        <v>1473084463</v>
      </c>
      <c r="D344">
        <v>1441835475</v>
      </c>
      <c r="E344">
        <v>1</v>
      </c>
      <c r="F344">
        <v>1</v>
      </c>
      <c r="G344">
        <v>15514512</v>
      </c>
      <c r="H344">
        <v>3</v>
      </c>
      <c r="I344" t="s">
        <v>482</v>
      </c>
      <c r="J344" t="s">
        <v>483</v>
      </c>
      <c r="K344" t="s">
        <v>484</v>
      </c>
      <c r="L344">
        <v>1348</v>
      </c>
      <c r="N344">
        <v>1009</v>
      </c>
      <c r="O344" t="s">
        <v>485</v>
      </c>
      <c r="P344" t="s">
        <v>485</v>
      </c>
      <c r="Q344">
        <v>1000</v>
      </c>
      <c r="X344">
        <v>1.5E-3</v>
      </c>
      <c r="Y344">
        <v>155908.07999999999</v>
      </c>
      <c r="Z344">
        <v>0</v>
      </c>
      <c r="AA344">
        <v>0</v>
      </c>
      <c r="AB344">
        <v>0</v>
      </c>
      <c r="AC344">
        <v>0</v>
      </c>
      <c r="AD344">
        <v>1</v>
      </c>
      <c r="AE344">
        <v>0</v>
      </c>
      <c r="AF344" t="s">
        <v>3</v>
      </c>
      <c r="AG344">
        <v>1.5E-3</v>
      </c>
      <c r="AH344">
        <v>2</v>
      </c>
      <c r="AI344">
        <v>1473084465</v>
      </c>
      <c r="AJ344">
        <v>252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</row>
    <row r="345" spans="1:44" x14ac:dyDescent="0.2">
      <c r="A345">
        <f>ROW(Source!A182)</f>
        <v>182</v>
      </c>
      <c r="B345">
        <v>1473418261</v>
      </c>
      <c r="C345">
        <v>1473084463</v>
      </c>
      <c r="D345">
        <v>1441835549</v>
      </c>
      <c r="E345">
        <v>1</v>
      </c>
      <c r="F345">
        <v>1</v>
      </c>
      <c r="G345">
        <v>15514512</v>
      </c>
      <c r="H345">
        <v>3</v>
      </c>
      <c r="I345" t="s">
        <v>486</v>
      </c>
      <c r="J345" t="s">
        <v>487</v>
      </c>
      <c r="K345" t="s">
        <v>488</v>
      </c>
      <c r="L345">
        <v>1348</v>
      </c>
      <c r="N345">
        <v>1009</v>
      </c>
      <c r="O345" t="s">
        <v>485</v>
      </c>
      <c r="P345" t="s">
        <v>485</v>
      </c>
      <c r="Q345">
        <v>1000</v>
      </c>
      <c r="X345">
        <v>2.9999999999999997E-4</v>
      </c>
      <c r="Y345">
        <v>194655.19</v>
      </c>
      <c r="Z345">
        <v>0</v>
      </c>
      <c r="AA345">
        <v>0</v>
      </c>
      <c r="AB345">
        <v>0</v>
      </c>
      <c r="AC345">
        <v>0</v>
      </c>
      <c r="AD345">
        <v>1</v>
      </c>
      <c r="AE345">
        <v>0</v>
      </c>
      <c r="AF345" t="s">
        <v>3</v>
      </c>
      <c r="AG345">
        <v>2.9999999999999997E-4</v>
      </c>
      <c r="AH345">
        <v>2</v>
      </c>
      <c r="AI345">
        <v>1473084466</v>
      </c>
      <c r="AJ345">
        <v>253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</row>
    <row r="346" spans="1:44" x14ac:dyDescent="0.2">
      <c r="A346">
        <f>ROW(Source!A182)</f>
        <v>182</v>
      </c>
      <c r="B346">
        <v>1473418262</v>
      </c>
      <c r="C346">
        <v>1473084463</v>
      </c>
      <c r="D346">
        <v>1441836325</v>
      </c>
      <c r="E346">
        <v>1</v>
      </c>
      <c r="F346">
        <v>1</v>
      </c>
      <c r="G346">
        <v>15514512</v>
      </c>
      <c r="H346">
        <v>3</v>
      </c>
      <c r="I346" t="s">
        <v>489</v>
      </c>
      <c r="J346" t="s">
        <v>490</v>
      </c>
      <c r="K346" t="s">
        <v>491</v>
      </c>
      <c r="L346">
        <v>1348</v>
      </c>
      <c r="N346">
        <v>1009</v>
      </c>
      <c r="O346" t="s">
        <v>485</v>
      </c>
      <c r="P346" t="s">
        <v>485</v>
      </c>
      <c r="Q346">
        <v>1000</v>
      </c>
      <c r="X346">
        <v>1.6999999999999999E-3</v>
      </c>
      <c r="Y346">
        <v>108798.39999999999</v>
      </c>
      <c r="Z346">
        <v>0</v>
      </c>
      <c r="AA346">
        <v>0</v>
      </c>
      <c r="AB346">
        <v>0</v>
      </c>
      <c r="AC346">
        <v>0</v>
      </c>
      <c r="AD346">
        <v>1</v>
      </c>
      <c r="AE346">
        <v>0</v>
      </c>
      <c r="AF346" t="s">
        <v>3</v>
      </c>
      <c r="AG346">
        <v>1.6999999999999999E-3</v>
      </c>
      <c r="AH346">
        <v>2</v>
      </c>
      <c r="AI346">
        <v>1473084467</v>
      </c>
      <c r="AJ346">
        <v>254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</row>
    <row r="347" spans="1:44" x14ac:dyDescent="0.2">
      <c r="A347">
        <f>ROW(Source!A182)</f>
        <v>182</v>
      </c>
      <c r="B347">
        <v>1473418263</v>
      </c>
      <c r="C347">
        <v>1473084463</v>
      </c>
      <c r="D347">
        <v>1441838531</v>
      </c>
      <c r="E347">
        <v>1</v>
      </c>
      <c r="F347">
        <v>1</v>
      </c>
      <c r="G347">
        <v>15514512</v>
      </c>
      <c r="H347">
        <v>3</v>
      </c>
      <c r="I347" t="s">
        <v>492</v>
      </c>
      <c r="J347" t="s">
        <v>493</v>
      </c>
      <c r="K347" t="s">
        <v>494</v>
      </c>
      <c r="L347">
        <v>1348</v>
      </c>
      <c r="N347">
        <v>1009</v>
      </c>
      <c r="O347" t="s">
        <v>485</v>
      </c>
      <c r="P347" t="s">
        <v>485</v>
      </c>
      <c r="Q347">
        <v>1000</v>
      </c>
      <c r="X347">
        <v>1.1000000000000001E-3</v>
      </c>
      <c r="Y347">
        <v>370783.55</v>
      </c>
      <c r="Z347">
        <v>0</v>
      </c>
      <c r="AA347">
        <v>0</v>
      </c>
      <c r="AB347">
        <v>0</v>
      </c>
      <c r="AC347">
        <v>0</v>
      </c>
      <c r="AD347">
        <v>1</v>
      </c>
      <c r="AE347">
        <v>0</v>
      </c>
      <c r="AF347" t="s">
        <v>3</v>
      </c>
      <c r="AG347">
        <v>1.1000000000000001E-3</v>
      </c>
      <c r="AH347">
        <v>2</v>
      </c>
      <c r="AI347">
        <v>1473084468</v>
      </c>
      <c r="AJ347">
        <v>255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</row>
    <row r="348" spans="1:44" x14ac:dyDescent="0.2">
      <c r="A348">
        <f>ROW(Source!A182)</f>
        <v>182</v>
      </c>
      <c r="B348">
        <v>1473418264</v>
      </c>
      <c r="C348">
        <v>1473084463</v>
      </c>
      <c r="D348">
        <v>1441838759</v>
      </c>
      <c r="E348">
        <v>1</v>
      </c>
      <c r="F348">
        <v>1</v>
      </c>
      <c r="G348">
        <v>15514512</v>
      </c>
      <c r="H348">
        <v>3</v>
      </c>
      <c r="I348" t="s">
        <v>495</v>
      </c>
      <c r="J348" t="s">
        <v>496</v>
      </c>
      <c r="K348" t="s">
        <v>497</v>
      </c>
      <c r="L348">
        <v>1348</v>
      </c>
      <c r="N348">
        <v>1009</v>
      </c>
      <c r="O348" t="s">
        <v>485</v>
      </c>
      <c r="P348" t="s">
        <v>485</v>
      </c>
      <c r="Q348">
        <v>1000</v>
      </c>
      <c r="X348">
        <v>1.8E-3</v>
      </c>
      <c r="Y348">
        <v>1590701.16</v>
      </c>
      <c r="Z348">
        <v>0</v>
      </c>
      <c r="AA348">
        <v>0</v>
      </c>
      <c r="AB348">
        <v>0</v>
      </c>
      <c r="AC348">
        <v>0</v>
      </c>
      <c r="AD348">
        <v>1</v>
      </c>
      <c r="AE348">
        <v>0</v>
      </c>
      <c r="AF348" t="s">
        <v>3</v>
      </c>
      <c r="AG348">
        <v>1.8E-3</v>
      </c>
      <c r="AH348">
        <v>2</v>
      </c>
      <c r="AI348">
        <v>1473084469</v>
      </c>
      <c r="AJ348">
        <v>256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</row>
    <row r="349" spans="1:44" x14ac:dyDescent="0.2">
      <c r="A349">
        <f>ROW(Source!A182)</f>
        <v>182</v>
      </c>
      <c r="B349">
        <v>1473418265</v>
      </c>
      <c r="C349">
        <v>1473084463</v>
      </c>
      <c r="D349">
        <v>1441834635</v>
      </c>
      <c r="E349">
        <v>1</v>
      </c>
      <c r="F349">
        <v>1</v>
      </c>
      <c r="G349">
        <v>15514512</v>
      </c>
      <c r="H349">
        <v>3</v>
      </c>
      <c r="I349" t="s">
        <v>498</v>
      </c>
      <c r="J349" t="s">
        <v>499</v>
      </c>
      <c r="K349" t="s">
        <v>500</v>
      </c>
      <c r="L349">
        <v>1339</v>
      </c>
      <c r="N349">
        <v>1007</v>
      </c>
      <c r="O349" t="s">
        <v>105</v>
      </c>
      <c r="P349" t="s">
        <v>105</v>
      </c>
      <c r="Q349">
        <v>1</v>
      </c>
      <c r="X349">
        <v>2.4</v>
      </c>
      <c r="Y349">
        <v>103.4</v>
      </c>
      <c r="Z349">
        <v>0</v>
      </c>
      <c r="AA349">
        <v>0</v>
      </c>
      <c r="AB349">
        <v>0</v>
      </c>
      <c r="AC349">
        <v>0</v>
      </c>
      <c r="AD349">
        <v>1</v>
      </c>
      <c r="AE349">
        <v>0</v>
      </c>
      <c r="AF349" t="s">
        <v>3</v>
      </c>
      <c r="AG349">
        <v>2.4</v>
      </c>
      <c r="AH349">
        <v>2</v>
      </c>
      <c r="AI349">
        <v>1473084470</v>
      </c>
      <c r="AJ349">
        <v>257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</row>
    <row r="350" spans="1:44" x14ac:dyDescent="0.2">
      <c r="A350">
        <f>ROW(Source!A182)</f>
        <v>182</v>
      </c>
      <c r="B350">
        <v>1473418266</v>
      </c>
      <c r="C350">
        <v>1473084463</v>
      </c>
      <c r="D350">
        <v>1441834627</v>
      </c>
      <c r="E350">
        <v>1</v>
      </c>
      <c r="F350">
        <v>1</v>
      </c>
      <c r="G350">
        <v>15514512</v>
      </c>
      <c r="H350">
        <v>3</v>
      </c>
      <c r="I350" t="s">
        <v>501</v>
      </c>
      <c r="J350" t="s">
        <v>502</v>
      </c>
      <c r="K350" t="s">
        <v>503</v>
      </c>
      <c r="L350">
        <v>1339</v>
      </c>
      <c r="N350">
        <v>1007</v>
      </c>
      <c r="O350" t="s">
        <v>105</v>
      </c>
      <c r="P350" t="s">
        <v>105</v>
      </c>
      <c r="Q350">
        <v>1</v>
      </c>
      <c r="X350">
        <v>1.2</v>
      </c>
      <c r="Y350">
        <v>875.46</v>
      </c>
      <c r="Z350">
        <v>0</v>
      </c>
      <c r="AA350">
        <v>0</v>
      </c>
      <c r="AB350">
        <v>0</v>
      </c>
      <c r="AC350">
        <v>0</v>
      </c>
      <c r="AD350">
        <v>1</v>
      </c>
      <c r="AE350">
        <v>0</v>
      </c>
      <c r="AF350" t="s">
        <v>3</v>
      </c>
      <c r="AG350">
        <v>1.2</v>
      </c>
      <c r="AH350">
        <v>2</v>
      </c>
      <c r="AI350">
        <v>1473084471</v>
      </c>
      <c r="AJ350">
        <v>258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</row>
    <row r="351" spans="1:44" x14ac:dyDescent="0.2">
      <c r="A351">
        <f>ROW(Source!A182)</f>
        <v>182</v>
      </c>
      <c r="B351">
        <v>1473418267</v>
      </c>
      <c r="C351">
        <v>1473084463</v>
      </c>
      <c r="D351">
        <v>1441834671</v>
      </c>
      <c r="E351">
        <v>1</v>
      </c>
      <c r="F351">
        <v>1</v>
      </c>
      <c r="G351">
        <v>15514512</v>
      </c>
      <c r="H351">
        <v>3</v>
      </c>
      <c r="I351" t="s">
        <v>504</v>
      </c>
      <c r="J351" t="s">
        <v>505</v>
      </c>
      <c r="K351" t="s">
        <v>506</v>
      </c>
      <c r="L351">
        <v>1348</v>
      </c>
      <c r="N351">
        <v>1009</v>
      </c>
      <c r="O351" t="s">
        <v>485</v>
      </c>
      <c r="P351" t="s">
        <v>485</v>
      </c>
      <c r="Q351">
        <v>1000</v>
      </c>
      <c r="X351">
        <v>1.6999999999999999E-3</v>
      </c>
      <c r="Y351">
        <v>184462.17</v>
      </c>
      <c r="Z351">
        <v>0</v>
      </c>
      <c r="AA351">
        <v>0</v>
      </c>
      <c r="AB351">
        <v>0</v>
      </c>
      <c r="AC351">
        <v>0</v>
      </c>
      <c r="AD351">
        <v>1</v>
      </c>
      <c r="AE351">
        <v>0</v>
      </c>
      <c r="AF351" t="s">
        <v>3</v>
      </c>
      <c r="AG351">
        <v>1.6999999999999999E-3</v>
      </c>
      <c r="AH351">
        <v>2</v>
      </c>
      <c r="AI351">
        <v>1473084472</v>
      </c>
      <c r="AJ351">
        <v>259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</row>
    <row r="352" spans="1:44" x14ac:dyDescent="0.2">
      <c r="A352">
        <f>ROW(Source!A182)</f>
        <v>182</v>
      </c>
      <c r="B352">
        <v>1473418268</v>
      </c>
      <c r="C352">
        <v>1473084463</v>
      </c>
      <c r="D352">
        <v>1441834634</v>
      </c>
      <c r="E352">
        <v>1</v>
      </c>
      <c r="F352">
        <v>1</v>
      </c>
      <c r="G352">
        <v>15514512</v>
      </c>
      <c r="H352">
        <v>3</v>
      </c>
      <c r="I352" t="s">
        <v>507</v>
      </c>
      <c r="J352" t="s">
        <v>508</v>
      </c>
      <c r="K352" t="s">
        <v>509</v>
      </c>
      <c r="L352">
        <v>1348</v>
      </c>
      <c r="N352">
        <v>1009</v>
      </c>
      <c r="O352" t="s">
        <v>485</v>
      </c>
      <c r="P352" t="s">
        <v>485</v>
      </c>
      <c r="Q352">
        <v>1000</v>
      </c>
      <c r="X352">
        <v>1E-3</v>
      </c>
      <c r="Y352">
        <v>88053.759999999995</v>
      </c>
      <c r="Z352">
        <v>0</v>
      </c>
      <c r="AA352">
        <v>0</v>
      </c>
      <c r="AB352">
        <v>0</v>
      </c>
      <c r="AC352">
        <v>0</v>
      </c>
      <c r="AD352">
        <v>1</v>
      </c>
      <c r="AE352">
        <v>0</v>
      </c>
      <c r="AF352" t="s">
        <v>3</v>
      </c>
      <c r="AG352">
        <v>1E-3</v>
      </c>
      <c r="AH352">
        <v>2</v>
      </c>
      <c r="AI352">
        <v>1473084473</v>
      </c>
      <c r="AJ352">
        <v>260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</row>
    <row r="353" spans="1:44" x14ac:dyDescent="0.2">
      <c r="A353">
        <f>ROW(Source!A182)</f>
        <v>182</v>
      </c>
      <c r="B353">
        <v>1473418269</v>
      </c>
      <c r="C353">
        <v>1473084463</v>
      </c>
      <c r="D353">
        <v>1441834836</v>
      </c>
      <c r="E353">
        <v>1</v>
      </c>
      <c r="F353">
        <v>1</v>
      </c>
      <c r="G353">
        <v>15514512</v>
      </c>
      <c r="H353">
        <v>3</v>
      </c>
      <c r="I353" t="s">
        <v>510</v>
      </c>
      <c r="J353" t="s">
        <v>511</v>
      </c>
      <c r="K353" t="s">
        <v>512</v>
      </c>
      <c r="L353">
        <v>1348</v>
      </c>
      <c r="N353">
        <v>1009</v>
      </c>
      <c r="O353" t="s">
        <v>485</v>
      </c>
      <c r="P353" t="s">
        <v>485</v>
      </c>
      <c r="Q353">
        <v>1000</v>
      </c>
      <c r="X353">
        <v>7.4799999999999997E-3</v>
      </c>
      <c r="Y353">
        <v>93194.67</v>
      </c>
      <c r="Z353">
        <v>0</v>
      </c>
      <c r="AA353">
        <v>0</v>
      </c>
      <c r="AB353">
        <v>0</v>
      </c>
      <c r="AC353">
        <v>0</v>
      </c>
      <c r="AD353">
        <v>1</v>
      </c>
      <c r="AE353">
        <v>0</v>
      </c>
      <c r="AF353" t="s">
        <v>3</v>
      </c>
      <c r="AG353">
        <v>7.4799999999999997E-3</v>
      </c>
      <c r="AH353">
        <v>2</v>
      </c>
      <c r="AI353">
        <v>1473084474</v>
      </c>
      <c r="AJ353">
        <v>261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</row>
    <row r="354" spans="1:44" x14ac:dyDescent="0.2">
      <c r="A354">
        <f>ROW(Source!A182)</f>
        <v>182</v>
      </c>
      <c r="B354">
        <v>1473418270</v>
      </c>
      <c r="C354">
        <v>1473084463</v>
      </c>
      <c r="D354">
        <v>1441834853</v>
      </c>
      <c r="E354">
        <v>1</v>
      </c>
      <c r="F354">
        <v>1</v>
      </c>
      <c r="G354">
        <v>15514512</v>
      </c>
      <c r="H354">
        <v>3</v>
      </c>
      <c r="I354" t="s">
        <v>513</v>
      </c>
      <c r="J354" t="s">
        <v>514</v>
      </c>
      <c r="K354" t="s">
        <v>515</v>
      </c>
      <c r="L354">
        <v>1348</v>
      </c>
      <c r="N354">
        <v>1009</v>
      </c>
      <c r="O354" t="s">
        <v>485</v>
      </c>
      <c r="P354" t="s">
        <v>485</v>
      </c>
      <c r="Q354">
        <v>1000</v>
      </c>
      <c r="X354">
        <v>2.8E-3</v>
      </c>
      <c r="Y354">
        <v>78065.73</v>
      </c>
      <c r="Z354">
        <v>0</v>
      </c>
      <c r="AA354">
        <v>0</v>
      </c>
      <c r="AB354">
        <v>0</v>
      </c>
      <c r="AC354">
        <v>0</v>
      </c>
      <c r="AD354">
        <v>1</v>
      </c>
      <c r="AE354">
        <v>0</v>
      </c>
      <c r="AF354" t="s">
        <v>3</v>
      </c>
      <c r="AG354">
        <v>2.8E-3</v>
      </c>
      <c r="AH354">
        <v>2</v>
      </c>
      <c r="AI354">
        <v>1473084475</v>
      </c>
      <c r="AJ354">
        <v>262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</row>
    <row r="355" spans="1:44" x14ac:dyDescent="0.2">
      <c r="A355">
        <f>ROW(Source!A182)</f>
        <v>182</v>
      </c>
      <c r="B355">
        <v>1473418272</v>
      </c>
      <c r="C355">
        <v>1473084463</v>
      </c>
      <c r="D355">
        <v>1441822273</v>
      </c>
      <c r="E355">
        <v>15514512</v>
      </c>
      <c r="F355">
        <v>1</v>
      </c>
      <c r="G355">
        <v>15514512</v>
      </c>
      <c r="H355">
        <v>3</v>
      </c>
      <c r="I355" t="s">
        <v>476</v>
      </c>
      <c r="J355" t="s">
        <v>3</v>
      </c>
      <c r="K355" t="s">
        <v>478</v>
      </c>
      <c r="L355">
        <v>1348</v>
      </c>
      <c r="N355">
        <v>1009</v>
      </c>
      <c r="O355" t="s">
        <v>485</v>
      </c>
      <c r="P355" t="s">
        <v>485</v>
      </c>
      <c r="Q355">
        <v>1000</v>
      </c>
      <c r="X355">
        <v>8.1999999999999998E-4</v>
      </c>
      <c r="Y355">
        <v>94640</v>
      </c>
      <c r="Z355">
        <v>0</v>
      </c>
      <c r="AA355">
        <v>0</v>
      </c>
      <c r="AB355">
        <v>0</v>
      </c>
      <c r="AC355">
        <v>0</v>
      </c>
      <c r="AD355">
        <v>1</v>
      </c>
      <c r="AE355">
        <v>0</v>
      </c>
      <c r="AF355" t="s">
        <v>3</v>
      </c>
      <c r="AG355">
        <v>8.1999999999999998E-4</v>
      </c>
      <c r="AH355">
        <v>2</v>
      </c>
      <c r="AI355">
        <v>1473084476</v>
      </c>
      <c r="AJ355">
        <v>263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</row>
    <row r="356" spans="1:44" x14ac:dyDescent="0.2">
      <c r="A356">
        <f>ROW(Source!A182)</f>
        <v>182</v>
      </c>
      <c r="B356">
        <v>1473418271</v>
      </c>
      <c r="C356">
        <v>1473084463</v>
      </c>
      <c r="D356">
        <v>1441850453</v>
      </c>
      <c r="E356">
        <v>1</v>
      </c>
      <c r="F356">
        <v>1</v>
      </c>
      <c r="G356">
        <v>15514512</v>
      </c>
      <c r="H356">
        <v>3</v>
      </c>
      <c r="I356" t="s">
        <v>516</v>
      </c>
      <c r="J356" t="s">
        <v>517</v>
      </c>
      <c r="K356" t="s">
        <v>518</v>
      </c>
      <c r="L356">
        <v>1348</v>
      </c>
      <c r="N356">
        <v>1009</v>
      </c>
      <c r="O356" t="s">
        <v>485</v>
      </c>
      <c r="P356" t="s">
        <v>485</v>
      </c>
      <c r="Q356">
        <v>1000</v>
      </c>
      <c r="X356">
        <v>1.4E-3</v>
      </c>
      <c r="Y356">
        <v>178433.97</v>
      </c>
      <c r="Z356">
        <v>0</v>
      </c>
      <c r="AA356">
        <v>0</v>
      </c>
      <c r="AB356">
        <v>0</v>
      </c>
      <c r="AC356">
        <v>0</v>
      </c>
      <c r="AD356">
        <v>1</v>
      </c>
      <c r="AE356">
        <v>0</v>
      </c>
      <c r="AF356" t="s">
        <v>3</v>
      </c>
      <c r="AG356">
        <v>1.4E-3</v>
      </c>
      <c r="AH356">
        <v>2</v>
      </c>
      <c r="AI356">
        <v>1473084477</v>
      </c>
      <c r="AJ356">
        <v>264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</row>
    <row r="357" spans="1:44" x14ac:dyDescent="0.2">
      <c r="A357">
        <f>ROW(Source!A183)</f>
        <v>183</v>
      </c>
      <c r="B357">
        <v>1473418273</v>
      </c>
      <c r="C357">
        <v>1473315185</v>
      </c>
      <c r="D357">
        <v>1441819193</v>
      </c>
      <c r="E357">
        <v>15514512</v>
      </c>
      <c r="F357">
        <v>1</v>
      </c>
      <c r="G357">
        <v>15514512</v>
      </c>
      <c r="H357">
        <v>1</v>
      </c>
      <c r="I357" t="s">
        <v>457</v>
      </c>
      <c r="J357" t="s">
        <v>3</v>
      </c>
      <c r="K357" t="s">
        <v>458</v>
      </c>
      <c r="L357">
        <v>1191</v>
      </c>
      <c r="N357">
        <v>1013</v>
      </c>
      <c r="O357" t="s">
        <v>459</v>
      </c>
      <c r="P357" t="s">
        <v>459</v>
      </c>
      <c r="Q357">
        <v>1</v>
      </c>
      <c r="X357">
        <v>5.04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1</v>
      </c>
      <c r="AE357">
        <v>1</v>
      </c>
      <c r="AF357" t="s">
        <v>228</v>
      </c>
      <c r="AG357">
        <v>10.08</v>
      </c>
      <c r="AH357">
        <v>2</v>
      </c>
      <c r="AI357">
        <v>1473315186</v>
      </c>
      <c r="AJ357">
        <v>265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</row>
    <row r="358" spans="1:44" x14ac:dyDescent="0.2">
      <c r="A358">
        <f>ROW(Source!A183)</f>
        <v>183</v>
      </c>
      <c r="B358">
        <v>1473418274</v>
      </c>
      <c r="C358">
        <v>1473315185</v>
      </c>
      <c r="D358">
        <v>1441833954</v>
      </c>
      <c r="E358">
        <v>1</v>
      </c>
      <c r="F358">
        <v>1</v>
      </c>
      <c r="G358">
        <v>15514512</v>
      </c>
      <c r="H358">
        <v>2</v>
      </c>
      <c r="I358" t="s">
        <v>519</v>
      </c>
      <c r="J358" t="s">
        <v>520</v>
      </c>
      <c r="K358" t="s">
        <v>521</v>
      </c>
      <c r="L358">
        <v>1368</v>
      </c>
      <c r="N358">
        <v>1011</v>
      </c>
      <c r="O358" t="s">
        <v>463</v>
      </c>
      <c r="P358" t="s">
        <v>463</v>
      </c>
      <c r="Q358">
        <v>1</v>
      </c>
      <c r="X358">
        <v>0.09</v>
      </c>
      <c r="Y358">
        <v>0</v>
      </c>
      <c r="Z358">
        <v>59.51</v>
      </c>
      <c r="AA358">
        <v>0.82</v>
      </c>
      <c r="AB358">
        <v>0</v>
      </c>
      <c r="AC358">
        <v>0</v>
      </c>
      <c r="AD358">
        <v>1</v>
      </c>
      <c r="AE358">
        <v>0</v>
      </c>
      <c r="AF358" t="s">
        <v>228</v>
      </c>
      <c r="AG358">
        <v>0.18</v>
      </c>
      <c r="AH358">
        <v>2</v>
      </c>
      <c r="AI358">
        <v>1473315187</v>
      </c>
      <c r="AJ358">
        <v>266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</row>
    <row r="359" spans="1:44" x14ac:dyDescent="0.2">
      <c r="A359">
        <f>ROW(Source!A183)</f>
        <v>183</v>
      </c>
      <c r="B359">
        <v>1473418275</v>
      </c>
      <c r="C359">
        <v>1473315185</v>
      </c>
      <c r="D359">
        <v>1441836235</v>
      </c>
      <c r="E359">
        <v>1</v>
      </c>
      <c r="F359">
        <v>1</v>
      </c>
      <c r="G359">
        <v>15514512</v>
      </c>
      <c r="H359">
        <v>3</v>
      </c>
      <c r="I359" t="s">
        <v>464</v>
      </c>
      <c r="J359" t="s">
        <v>465</v>
      </c>
      <c r="K359" t="s">
        <v>466</v>
      </c>
      <c r="L359">
        <v>1346</v>
      </c>
      <c r="N359">
        <v>1009</v>
      </c>
      <c r="O359" t="s">
        <v>467</v>
      </c>
      <c r="P359" t="s">
        <v>467</v>
      </c>
      <c r="Q359">
        <v>1</v>
      </c>
      <c r="X359">
        <v>1.02</v>
      </c>
      <c r="Y359">
        <v>31.49</v>
      </c>
      <c r="Z359">
        <v>0</v>
      </c>
      <c r="AA359">
        <v>0</v>
      </c>
      <c r="AB359">
        <v>0</v>
      </c>
      <c r="AC359">
        <v>0</v>
      </c>
      <c r="AD359">
        <v>1</v>
      </c>
      <c r="AE359">
        <v>0</v>
      </c>
      <c r="AF359" t="s">
        <v>228</v>
      </c>
      <c r="AG359">
        <v>2.04</v>
      </c>
      <c r="AH359">
        <v>2</v>
      </c>
      <c r="AI359">
        <v>1473315188</v>
      </c>
      <c r="AJ359">
        <v>267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</row>
    <row r="360" spans="1:44" x14ac:dyDescent="0.2">
      <c r="A360">
        <f>ROW(Source!A184)</f>
        <v>184</v>
      </c>
      <c r="B360">
        <v>1473418279</v>
      </c>
      <c r="C360">
        <v>1473315192</v>
      </c>
      <c r="D360">
        <v>1441819193</v>
      </c>
      <c r="E360">
        <v>15514512</v>
      </c>
      <c r="F360">
        <v>1</v>
      </c>
      <c r="G360">
        <v>15514512</v>
      </c>
      <c r="H360">
        <v>1</v>
      </c>
      <c r="I360" t="s">
        <v>457</v>
      </c>
      <c r="J360" t="s">
        <v>3</v>
      </c>
      <c r="K360" t="s">
        <v>458</v>
      </c>
      <c r="L360">
        <v>1191</v>
      </c>
      <c r="N360">
        <v>1013</v>
      </c>
      <c r="O360" t="s">
        <v>459</v>
      </c>
      <c r="P360" t="s">
        <v>459</v>
      </c>
      <c r="Q360">
        <v>1</v>
      </c>
      <c r="X360">
        <v>2.78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1</v>
      </c>
      <c r="AE360">
        <v>1</v>
      </c>
      <c r="AF360" t="s">
        <v>228</v>
      </c>
      <c r="AG360">
        <v>5.56</v>
      </c>
      <c r="AH360">
        <v>2</v>
      </c>
      <c r="AI360">
        <v>1473315193</v>
      </c>
      <c r="AJ360">
        <v>268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</row>
    <row r="361" spans="1:44" x14ac:dyDescent="0.2">
      <c r="A361">
        <f>ROW(Source!A184)</f>
        <v>184</v>
      </c>
      <c r="B361">
        <v>1473418280</v>
      </c>
      <c r="C361">
        <v>1473315192</v>
      </c>
      <c r="D361">
        <v>1441833954</v>
      </c>
      <c r="E361">
        <v>1</v>
      </c>
      <c r="F361">
        <v>1</v>
      </c>
      <c r="G361">
        <v>15514512</v>
      </c>
      <c r="H361">
        <v>2</v>
      </c>
      <c r="I361" t="s">
        <v>519</v>
      </c>
      <c r="J361" t="s">
        <v>520</v>
      </c>
      <c r="K361" t="s">
        <v>521</v>
      </c>
      <c r="L361">
        <v>1368</v>
      </c>
      <c r="N361">
        <v>1011</v>
      </c>
      <c r="O361" t="s">
        <v>463</v>
      </c>
      <c r="P361" t="s">
        <v>463</v>
      </c>
      <c r="Q361">
        <v>1</v>
      </c>
      <c r="X361">
        <v>0.09</v>
      </c>
      <c r="Y361">
        <v>0</v>
      </c>
      <c r="Z361">
        <v>59.51</v>
      </c>
      <c r="AA361">
        <v>0.82</v>
      </c>
      <c r="AB361">
        <v>0</v>
      </c>
      <c r="AC361">
        <v>0</v>
      </c>
      <c r="AD361">
        <v>1</v>
      </c>
      <c r="AE361">
        <v>0</v>
      </c>
      <c r="AF361" t="s">
        <v>228</v>
      </c>
      <c r="AG361">
        <v>0.18</v>
      </c>
      <c r="AH361">
        <v>2</v>
      </c>
      <c r="AI361">
        <v>1473315194</v>
      </c>
      <c r="AJ361">
        <v>269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</row>
    <row r="362" spans="1:44" x14ac:dyDescent="0.2">
      <c r="A362">
        <f>ROW(Source!A184)</f>
        <v>184</v>
      </c>
      <c r="B362">
        <v>1473418281</v>
      </c>
      <c r="C362">
        <v>1473315192</v>
      </c>
      <c r="D362">
        <v>1441836235</v>
      </c>
      <c r="E362">
        <v>1</v>
      </c>
      <c r="F362">
        <v>1</v>
      </c>
      <c r="G362">
        <v>15514512</v>
      </c>
      <c r="H362">
        <v>3</v>
      </c>
      <c r="I362" t="s">
        <v>464</v>
      </c>
      <c r="J362" t="s">
        <v>465</v>
      </c>
      <c r="K362" t="s">
        <v>466</v>
      </c>
      <c r="L362">
        <v>1346</v>
      </c>
      <c r="N362">
        <v>1009</v>
      </c>
      <c r="O362" t="s">
        <v>467</v>
      </c>
      <c r="P362" t="s">
        <v>467</v>
      </c>
      <c r="Q362">
        <v>1</v>
      </c>
      <c r="X362">
        <v>0.05</v>
      </c>
      <c r="Y362">
        <v>31.49</v>
      </c>
      <c r="Z362">
        <v>0</v>
      </c>
      <c r="AA362">
        <v>0</v>
      </c>
      <c r="AB362">
        <v>0</v>
      </c>
      <c r="AC362">
        <v>0</v>
      </c>
      <c r="AD362">
        <v>1</v>
      </c>
      <c r="AE362">
        <v>0</v>
      </c>
      <c r="AF362" t="s">
        <v>228</v>
      </c>
      <c r="AG362">
        <v>0.1</v>
      </c>
      <c r="AH362">
        <v>2</v>
      </c>
      <c r="AI362">
        <v>1473315195</v>
      </c>
      <c r="AJ362">
        <v>270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</row>
    <row r="363" spans="1:44" x14ac:dyDescent="0.2">
      <c r="A363">
        <f>ROW(Source!A185)</f>
        <v>185</v>
      </c>
      <c r="B363">
        <v>1473418282</v>
      </c>
      <c r="C363">
        <v>1473084492</v>
      </c>
      <c r="D363">
        <v>1441819193</v>
      </c>
      <c r="E363">
        <v>15514512</v>
      </c>
      <c r="F363">
        <v>1</v>
      </c>
      <c r="G363">
        <v>15514512</v>
      </c>
      <c r="H363">
        <v>1</v>
      </c>
      <c r="I363" t="s">
        <v>457</v>
      </c>
      <c r="J363" t="s">
        <v>3</v>
      </c>
      <c r="K363" t="s">
        <v>458</v>
      </c>
      <c r="L363">
        <v>1191</v>
      </c>
      <c r="N363">
        <v>1013</v>
      </c>
      <c r="O363" t="s">
        <v>459</v>
      </c>
      <c r="P363" t="s">
        <v>459</v>
      </c>
      <c r="Q363">
        <v>1</v>
      </c>
      <c r="X363">
        <v>84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1</v>
      </c>
      <c r="AE363">
        <v>1</v>
      </c>
      <c r="AF363" t="s">
        <v>3</v>
      </c>
      <c r="AG363">
        <v>84</v>
      </c>
      <c r="AH363">
        <v>2</v>
      </c>
      <c r="AI363">
        <v>1473084493</v>
      </c>
      <c r="AJ363">
        <v>271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</row>
    <row r="364" spans="1:44" x14ac:dyDescent="0.2">
      <c r="A364">
        <f>ROW(Source!A185)</f>
        <v>185</v>
      </c>
      <c r="B364">
        <v>1473418283</v>
      </c>
      <c r="C364">
        <v>1473084492</v>
      </c>
      <c r="D364">
        <v>1441835475</v>
      </c>
      <c r="E364">
        <v>1</v>
      </c>
      <c r="F364">
        <v>1</v>
      </c>
      <c r="G364">
        <v>15514512</v>
      </c>
      <c r="H364">
        <v>3</v>
      </c>
      <c r="I364" t="s">
        <v>482</v>
      </c>
      <c r="J364" t="s">
        <v>483</v>
      </c>
      <c r="K364" t="s">
        <v>484</v>
      </c>
      <c r="L364">
        <v>1348</v>
      </c>
      <c r="N364">
        <v>1009</v>
      </c>
      <c r="O364" t="s">
        <v>485</v>
      </c>
      <c r="P364" t="s">
        <v>485</v>
      </c>
      <c r="Q364">
        <v>1000</v>
      </c>
      <c r="X364">
        <v>2.9999999999999997E-4</v>
      </c>
      <c r="Y364">
        <v>155908.07999999999</v>
      </c>
      <c r="Z364">
        <v>0</v>
      </c>
      <c r="AA364">
        <v>0</v>
      </c>
      <c r="AB364">
        <v>0</v>
      </c>
      <c r="AC364">
        <v>0</v>
      </c>
      <c r="AD364">
        <v>1</v>
      </c>
      <c r="AE364">
        <v>0</v>
      </c>
      <c r="AF364" t="s">
        <v>3</v>
      </c>
      <c r="AG364">
        <v>2.9999999999999997E-4</v>
      </c>
      <c r="AH364">
        <v>2</v>
      </c>
      <c r="AI364">
        <v>1473084494</v>
      </c>
      <c r="AJ364">
        <v>272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</row>
    <row r="365" spans="1:44" x14ac:dyDescent="0.2">
      <c r="A365">
        <f>ROW(Source!A185)</f>
        <v>185</v>
      </c>
      <c r="B365">
        <v>1473418284</v>
      </c>
      <c r="C365">
        <v>1473084492</v>
      </c>
      <c r="D365">
        <v>1441835549</v>
      </c>
      <c r="E365">
        <v>1</v>
      </c>
      <c r="F365">
        <v>1</v>
      </c>
      <c r="G365">
        <v>15514512</v>
      </c>
      <c r="H365">
        <v>3</v>
      </c>
      <c r="I365" t="s">
        <v>486</v>
      </c>
      <c r="J365" t="s">
        <v>487</v>
      </c>
      <c r="K365" t="s">
        <v>488</v>
      </c>
      <c r="L365">
        <v>1348</v>
      </c>
      <c r="N365">
        <v>1009</v>
      </c>
      <c r="O365" t="s">
        <v>485</v>
      </c>
      <c r="P365" t="s">
        <v>485</v>
      </c>
      <c r="Q365">
        <v>1000</v>
      </c>
      <c r="X365">
        <v>1E-4</v>
      </c>
      <c r="Y365">
        <v>194655.19</v>
      </c>
      <c r="Z365">
        <v>0</v>
      </c>
      <c r="AA365">
        <v>0</v>
      </c>
      <c r="AB365">
        <v>0</v>
      </c>
      <c r="AC365">
        <v>0</v>
      </c>
      <c r="AD365">
        <v>1</v>
      </c>
      <c r="AE365">
        <v>0</v>
      </c>
      <c r="AF365" t="s">
        <v>3</v>
      </c>
      <c r="AG365">
        <v>1E-4</v>
      </c>
      <c r="AH365">
        <v>2</v>
      </c>
      <c r="AI365">
        <v>1473084495</v>
      </c>
      <c r="AJ365">
        <v>273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</row>
    <row r="366" spans="1:44" x14ac:dyDescent="0.2">
      <c r="A366">
        <f>ROW(Source!A185)</f>
        <v>185</v>
      </c>
      <c r="B366">
        <v>1473418285</v>
      </c>
      <c r="C366">
        <v>1473084492</v>
      </c>
      <c r="D366">
        <v>1441836250</v>
      </c>
      <c r="E366">
        <v>1</v>
      </c>
      <c r="F366">
        <v>1</v>
      </c>
      <c r="G366">
        <v>15514512</v>
      </c>
      <c r="H366">
        <v>3</v>
      </c>
      <c r="I366" t="s">
        <v>522</v>
      </c>
      <c r="J366" t="s">
        <v>523</v>
      </c>
      <c r="K366" t="s">
        <v>524</v>
      </c>
      <c r="L366">
        <v>1327</v>
      </c>
      <c r="N366">
        <v>1005</v>
      </c>
      <c r="O366" t="s">
        <v>525</v>
      </c>
      <c r="P366" t="s">
        <v>525</v>
      </c>
      <c r="Q366">
        <v>1</v>
      </c>
      <c r="X366">
        <v>2.1</v>
      </c>
      <c r="Y366">
        <v>149.25</v>
      </c>
      <c r="Z366">
        <v>0</v>
      </c>
      <c r="AA366">
        <v>0</v>
      </c>
      <c r="AB366">
        <v>0</v>
      </c>
      <c r="AC366">
        <v>0</v>
      </c>
      <c r="AD366">
        <v>1</v>
      </c>
      <c r="AE366">
        <v>0</v>
      </c>
      <c r="AF366" t="s">
        <v>3</v>
      </c>
      <c r="AG366">
        <v>2.1</v>
      </c>
      <c r="AH366">
        <v>2</v>
      </c>
      <c r="AI366">
        <v>1473084496</v>
      </c>
      <c r="AJ366">
        <v>274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</row>
    <row r="367" spans="1:44" x14ac:dyDescent="0.2">
      <c r="A367">
        <f>ROW(Source!A185)</f>
        <v>185</v>
      </c>
      <c r="B367">
        <v>1473418286</v>
      </c>
      <c r="C367">
        <v>1473084492</v>
      </c>
      <c r="D367">
        <v>1441834635</v>
      </c>
      <c r="E367">
        <v>1</v>
      </c>
      <c r="F367">
        <v>1</v>
      </c>
      <c r="G367">
        <v>15514512</v>
      </c>
      <c r="H367">
        <v>3</v>
      </c>
      <c r="I367" t="s">
        <v>498</v>
      </c>
      <c r="J367" t="s">
        <v>499</v>
      </c>
      <c r="K367" t="s">
        <v>500</v>
      </c>
      <c r="L367">
        <v>1339</v>
      </c>
      <c r="N367">
        <v>1007</v>
      </c>
      <c r="O367" t="s">
        <v>105</v>
      </c>
      <c r="P367" t="s">
        <v>105</v>
      </c>
      <c r="Q367">
        <v>1</v>
      </c>
      <c r="X367">
        <v>0.5</v>
      </c>
      <c r="Y367">
        <v>103.4</v>
      </c>
      <c r="Z367">
        <v>0</v>
      </c>
      <c r="AA367">
        <v>0</v>
      </c>
      <c r="AB367">
        <v>0</v>
      </c>
      <c r="AC367">
        <v>0</v>
      </c>
      <c r="AD367">
        <v>1</v>
      </c>
      <c r="AE367">
        <v>0</v>
      </c>
      <c r="AF367" t="s">
        <v>3</v>
      </c>
      <c r="AG367">
        <v>0.5</v>
      </c>
      <c r="AH367">
        <v>2</v>
      </c>
      <c r="AI367">
        <v>1473084497</v>
      </c>
      <c r="AJ367">
        <v>275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</row>
    <row r="368" spans="1:44" x14ac:dyDescent="0.2">
      <c r="A368">
        <f>ROW(Source!A185)</f>
        <v>185</v>
      </c>
      <c r="B368">
        <v>1473418287</v>
      </c>
      <c r="C368">
        <v>1473084492</v>
      </c>
      <c r="D368">
        <v>1441834627</v>
      </c>
      <c r="E368">
        <v>1</v>
      </c>
      <c r="F368">
        <v>1</v>
      </c>
      <c r="G368">
        <v>15514512</v>
      </c>
      <c r="H368">
        <v>3</v>
      </c>
      <c r="I368" t="s">
        <v>501</v>
      </c>
      <c r="J368" t="s">
        <v>502</v>
      </c>
      <c r="K368" t="s">
        <v>503</v>
      </c>
      <c r="L368">
        <v>1339</v>
      </c>
      <c r="N368">
        <v>1007</v>
      </c>
      <c r="O368" t="s">
        <v>105</v>
      </c>
      <c r="P368" t="s">
        <v>105</v>
      </c>
      <c r="Q368">
        <v>1</v>
      </c>
      <c r="X368">
        <v>0.3</v>
      </c>
      <c r="Y368">
        <v>875.46</v>
      </c>
      <c r="Z368">
        <v>0</v>
      </c>
      <c r="AA368">
        <v>0</v>
      </c>
      <c r="AB368">
        <v>0</v>
      </c>
      <c r="AC368">
        <v>0</v>
      </c>
      <c r="AD368">
        <v>1</v>
      </c>
      <c r="AE368">
        <v>0</v>
      </c>
      <c r="AF368" t="s">
        <v>3</v>
      </c>
      <c r="AG368">
        <v>0.3</v>
      </c>
      <c r="AH368">
        <v>2</v>
      </c>
      <c r="AI368">
        <v>1473084498</v>
      </c>
      <c r="AJ368">
        <v>276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</row>
    <row r="369" spans="1:44" x14ac:dyDescent="0.2">
      <c r="A369">
        <f>ROW(Source!A185)</f>
        <v>185</v>
      </c>
      <c r="B369">
        <v>1473418288</v>
      </c>
      <c r="C369">
        <v>1473084492</v>
      </c>
      <c r="D369">
        <v>1441834671</v>
      </c>
      <c r="E369">
        <v>1</v>
      </c>
      <c r="F369">
        <v>1</v>
      </c>
      <c r="G369">
        <v>15514512</v>
      </c>
      <c r="H369">
        <v>3</v>
      </c>
      <c r="I369" t="s">
        <v>504</v>
      </c>
      <c r="J369" t="s">
        <v>505</v>
      </c>
      <c r="K369" t="s">
        <v>506</v>
      </c>
      <c r="L369">
        <v>1348</v>
      </c>
      <c r="N369">
        <v>1009</v>
      </c>
      <c r="O369" t="s">
        <v>485</v>
      </c>
      <c r="P369" t="s">
        <v>485</v>
      </c>
      <c r="Q369">
        <v>1000</v>
      </c>
      <c r="X369">
        <v>1E-4</v>
      </c>
      <c r="Y369">
        <v>184462.17</v>
      </c>
      <c r="Z369">
        <v>0</v>
      </c>
      <c r="AA369">
        <v>0</v>
      </c>
      <c r="AB369">
        <v>0</v>
      </c>
      <c r="AC369">
        <v>0</v>
      </c>
      <c r="AD369">
        <v>1</v>
      </c>
      <c r="AE369">
        <v>0</v>
      </c>
      <c r="AF369" t="s">
        <v>3</v>
      </c>
      <c r="AG369">
        <v>1E-4</v>
      </c>
      <c r="AH369">
        <v>2</v>
      </c>
      <c r="AI369">
        <v>1473084499</v>
      </c>
      <c r="AJ369">
        <v>277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</row>
    <row r="370" spans="1:44" x14ac:dyDescent="0.2">
      <c r="A370">
        <f>ROW(Source!A185)</f>
        <v>185</v>
      </c>
      <c r="B370">
        <v>1473418289</v>
      </c>
      <c r="C370">
        <v>1473084492</v>
      </c>
      <c r="D370">
        <v>1441834634</v>
      </c>
      <c r="E370">
        <v>1</v>
      </c>
      <c r="F370">
        <v>1</v>
      </c>
      <c r="G370">
        <v>15514512</v>
      </c>
      <c r="H370">
        <v>3</v>
      </c>
      <c r="I370" t="s">
        <v>507</v>
      </c>
      <c r="J370" t="s">
        <v>508</v>
      </c>
      <c r="K370" t="s">
        <v>509</v>
      </c>
      <c r="L370">
        <v>1348</v>
      </c>
      <c r="N370">
        <v>1009</v>
      </c>
      <c r="O370" t="s">
        <v>485</v>
      </c>
      <c r="P370" t="s">
        <v>485</v>
      </c>
      <c r="Q370">
        <v>1000</v>
      </c>
      <c r="X370">
        <v>5.9999999999999995E-4</v>
      </c>
      <c r="Y370">
        <v>88053.759999999995</v>
      </c>
      <c r="Z370">
        <v>0</v>
      </c>
      <c r="AA370">
        <v>0</v>
      </c>
      <c r="AB370">
        <v>0</v>
      </c>
      <c r="AC370">
        <v>0</v>
      </c>
      <c r="AD370">
        <v>1</v>
      </c>
      <c r="AE370">
        <v>0</v>
      </c>
      <c r="AF370" t="s">
        <v>3</v>
      </c>
      <c r="AG370">
        <v>5.9999999999999995E-4</v>
      </c>
      <c r="AH370">
        <v>2</v>
      </c>
      <c r="AI370">
        <v>1473084500</v>
      </c>
      <c r="AJ370">
        <v>278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</row>
    <row r="371" spans="1:44" x14ac:dyDescent="0.2">
      <c r="A371">
        <f>ROW(Source!A185)</f>
        <v>185</v>
      </c>
      <c r="B371">
        <v>1473418290</v>
      </c>
      <c r="C371">
        <v>1473084492</v>
      </c>
      <c r="D371">
        <v>1441834836</v>
      </c>
      <c r="E371">
        <v>1</v>
      </c>
      <c r="F371">
        <v>1</v>
      </c>
      <c r="G371">
        <v>15514512</v>
      </c>
      <c r="H371">
        <v>3</v>
      </c>
      <c r="I371" t="s">
        <v>510</v>
      </c>
      <c r="J371" t="s">
        <v>511</v>
      </c>
      <c r="K371" t="s">
        <v>512</v>
      </c>
      <c r="L371">
        <v>1348</v>
      </c>
      <c r="N371">
        <v>1009</v>
      </c>
      <c r="O371" t="s">
        <v>485</v>
      </c>
      <c r="P371" t="s">
        <v>485</v>
      </c>
      <c r="Q371">
        <v>1000</v>
      </c>
      <c r="X371">
        <v>3.15E-3</v>
      </c>
      <c r="Y371">
        <v>93194.67</v>
      </c>
      <c r="Z371">
        <v>0</v>
      </c>
      <c r="AA371">
        <v>0</v>
      </c>
      <c r="AB371">
        <v>0</v>
      </c>
      <c r="AC371">
        <v>0</v>
      </c>
      <c r="AD371">
        <v>1</v>
      </c>
      <c r="AE371">
        <v>0</v>
      </c>
      <c r="AF371" t="s">
        <v>3</v>
      </c>
      <c r="AG371">
        <v>3.15E-3</v>
      </c>
      <c r="AH371">
        <v>2</v>
      </c>
      <c r="AI371">
        <v>1473084501</v>
      </c>
      <c r="AJ371">
        <v>279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</row>
    <row r="372" spans="1:44" x14ac:dyDescent="0.2">
      <c r="A372">
        <f>ROW(Source!A185)</f>
        <v>185</v>
      </c>
      <c r="B372">
        <v>1473418291</v>
      </c>
      <c r="C372">
        <v>1473084492</v>
      </c>
      <c r="D372">
        <v>1441822273</v>
      </c>
      <c r="E372">
        <v>15514512</v>
      </c>
      <c r="F372">
        <v>1</v>
      </c>
      <c r="G372">
        <v>15514512</v>
      </c>
      <c r="H372">
        <v>3</v>
      </c>
      <c r="I372" t="s">
        <v>476</v>
      </c>
      <c r="J372" t="s">
        <v>3</v>
      </c>
      <c r="K372" t="s">
        <v>478</v>
      </c>
      <c r="L372">
        <v>1348</v>
      </c>
      <c r="N372">
        <v>1009</v>
      </c>
      <c r="O372" t="s">
        <v>485</v>
      </c>
      <c r="P372" t="s">
        <v>485</v>
      </c>
      <c r="Q372">
        <v>1000</v>
      </c>
      <c r="X372">
        <v>3.5E-4</v>
      </c>
      <c r="Y372">
        <v>94640</v>
      </c>
      <c r="Z372">
        <v>0</v>
      </c>
      <c r="AA372">
        <v>0</v>
      </c>
      <c r="AB372">
        <v>0</v>
      </c>
      <c r="AC372">
        <v>0</v>
      </c>
      <c r="AD372">
        <v>1</v>
      </c>
      <c r="AE372">
        <v>0</v>
      </c>
      <c r="AF372" t="s">
        <v>3</v>
      </c>
      <c r="AG372">
        <v>3.5E-4</v>
      </c>
      <c r="AH372">
        <v>2</v>
      </c>
      <c r="AI372">
        <v>1473084502</v>
      </c>
      <c r="AJ372">
        <v>280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</row>
    <row r="373" spans="1:44" x14ac:dyDescent="0.2">
      <c r="A373">
        <f>ROW(Source!A186)</f>
        <v>186</v>
      </c>
      <c r="B373">
        <v>1473418292</v>
      </c>
      <c r="C373">
        <v>1473315285</v>
      </c>
      <c r="D373">
        <v>1441819193</v>
      </c>
      <c r="E373">
        <v>15514512</v>
      </c>
      <c r="F373">
        <v>1</v>
      </c>
      <c r="G373">
        <v>15514512</v>
      </c>
      <c r="H373">
        <v>1</v>
      </c>
      <c r="I373" t="s">
        <v>457</v>
      </c>
      <c r="J373" t="s">
        <v>3</v>
      </c>
      <c r="K373" t="s">
        <v>458</v>
      </c>
      <c r="L373">
        <v>1191</v>
      </c>
      <c r="N373">
        <v>1013</v>
      </c>
      <c r="O373" t="s">
        <v>459</v>
      </c>
      <c r="P373" t="s">
        <v>459</v>
      </c>
      <c r="Q373">
        <v>1</v>
      </c>
      <c r="X373">
        <v>2.78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1</v>
      </c>
      <c r="AE373">
        <v>1</v>
      </c>
      <c r="AF373" t="s">
        <v>228</v>
      </c>
      <c r="AG373">
        <v>5.56</v>
      </c>
      <c r="AH373">
        <v>2</v>
      </c>
      <c r="AI373">
        <v>1473315286</v>
      </c>
      <c r="AJ373">
        <v>281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</row>
    <row r="374" spans="1:44" x14ac:dyDescent="0.2">
      <c r="A374">
        <f>ROW(Source!A186)</f>
        <v>186</v>
      </c>
      <c r="B374">
        <v>1473418293</v>
      </c>
      <c r="C374">
        <v>1473315285</v>
      </c>
      <c r="D374">
        <v>1441836235</v>
      </c>
      <c r="E374">
        <v>1</v>
      </c>
      <c r="F374">
        <v>1</v>
      </c>
      <c r="G374">
        <v>15514512</v>
      </c>
      <c r="H374">
        <v>3</v>
      </c>
      <c r="I374" t="s">
        <v>464</v>
      </c>
      <c r="J374" t="s">
        <v>465</v>
      </c>
      <c r="K374" t="s">
        <v>466</v>
      </c>
      <c r="L374">
        <v>1346</v>
      </c>
      <c r="N374">
        <v>1009</v>
      </c>
      <c r="O374" t="s">
        <v>467</v>
      </c>
      <c r="P374" t="s">
        <v>467</v>
      </c>
      <c r="Q374">
        <v>1</v>
      </c>
      <c r="X374">
        <v>4.0000000000000001E-3</v>
      </c>
      <c r="Y374">
        <v>31.49</v>
      </c>
      <c r="Z374">
        <v>0</v>
      </c>
      <c r="AA374">
        <v>0</v>
      </c>
      <c r="AB374">
        <v>0</v>
      </c>
      <c r="AC374">
        <v>0</v>
      </c>
      <c r="AD374">
        <v>1</v>
      </c>
      <c r="AE374">
        <v>0</v>
      </c>
      <c r="AF374" t="s">
        <v>228</v>
      </c>
      <c r="AG374">
        <v>8.0000000000000002E-3</v>
      </c>
      <c r="AH374">
        <v>2</v>
      </c>
      <c r="AI374">
        <v>1473315287</v>
      </c>
      <c r="AJ374">
        <v>282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</row>
    <row r="375" spans="1:44" x14ac:dyDescent="0.2">
      <c r="A375">
        <f>ROW(Source!A187)</f>
        <v>187</v>
      </c>
      <c r="B375">
        <v>1473418294</v>
      </c>
      <c r="C375">
        <v>1473315290</v>
      </c>
      <c r="D375">
        <v>1441819193</v>
      </c>
      <c r="E375">
        <v>15514512</v>
      </c>
      <c r="F375">
        <v>1</v>
      </c>
      <c r="G375">
        <v>15514512</v>
      </c>
      <c r="H375">
        <v>1</v>
      </c>
      <c r="I375" t="s">
        <v>457</v>
      </c>
      <c r="J375" t="s">
        <v>3</v>
      </c>
      <c r="K375" t="s">
        <v>458</v>
      </c>
      <c r="L375">
        <v>1191</v>
      </c>
      <c r="N375">
        <v>1013</v>
      </c>
      <c r="O375" t="s">
        <v>459</v>
      </c>
      <c r="P375" t="s">
        <v>459</v>
      </c>
      <c r="Q375">
        <v>1</v>
      </c>
      <c r="X375">
        <v>1.5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1</v>
      </c>
      <c r="AE375">
        <v>1</v>
      </c>
      <c r="AF375" t="s">
        <v>228</v>
      </c>
      <c r="AG375">
        <v>3</v>
      </c>
      <c r="AH375">
        <v>2</v>
      </c>
      <c r="AI375">
        <v>1473315291</v>
      </c>
      <c r="AJ375">
        <v>283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</row>
    <row r="376" spans="1:44" x14ac:dyDescent="0.2">
      <c r="A376">
        <f>ROW(Source!A187)</f>
        <v>187</v>
      </c>
      <c r="B376">
        <v>1473418295</v>
      </c>
      <c r="C376">
        <v>1473315290</v>
      </c>
      <c r="D376">
        <v>1441836235</v>
      </c>
      <c r="E376">
        <v>1</v>
      </c>
      <c r="F376">
        <v>1</v>
      </c>
      <c r="G376">
        <v>15514512</v>
      </c>
      <c r="H376">
        <v>3</v>
      </c>
      <c r="I376" t="s">
        <v>464</v>
      </c>
      <c r="J376" t="s">
        <v>465</v>
      </c>
      <c r="K376" t="s">
        <v>466</v>
      </c>
      <c r="L376">
        <v>1346</v>
      </c>
      <c r="N376">
        <v>1009</v>
      </c>
      <c r="O376" t="s">
        <v>467</v>
      </c>
      <c r="P376" t="s">
        <v>467</v>
      </c>
      <c r="Q376">
        <v>1</v>
      </c>
      <c r="X376">
        <v>4.1999999999999997E-3</v>
      </c>
      <c r="Y376">
        <v>31.49</v>
      </c>
      <c r="Z376">
        <v>0</v>
      </c>
      <c r="AA376">
        <v>0</v>
      </c>
      <c r="AB376">
        <v>0</v>
      </c>
      <c r="AC376">
        <v>0</v>
      </c>
      <c r="AD376">
        <v>1</v>
      </c>
      <c r="AE376">
        <v>0</v>
      </c>
      <c r="AF376" t="s">
        <v>228</v>
      </c>
      <c r="AG376">
        <v>8.3999999999999995E-3</v>
      </c>
      <c r="AH376">
        <v>2</v>
      </c>
      <c r="AI376">
        <v>1473315292</v>
      </c>
      <c r="AJ376">
        <v>284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</row>
    <row r="377" spans="1:44" x14ac:dyDescent="0.2">
      <c r="A377">
        <f>ROW(Source!A188)</f>
        <v>188</v>
      </c>
      <c r="B377">
        <v>1473418296</v>
      </c>
      <c r="C377">
        <v>1473084513</v>
      </c>
      <c r="D377">
        <v>1441819193</v>
      </c>
      <c r="E377">
        <v>15514512</v>
      </c>
      <c r="F377">
        <v>1</v>
      </c>
      <c r="G377">
        <v>15514512</v>
      </c>
      <c r="H377">
        <v>1</v>
      </c>
      <c r="I377" t="s">
        <v>457</v>
      </c>
      <c r="J377" t="s">
        <v>3</v>
      </c>
      <c r="K377" t="s">
        <v>458</v>
      </c>
      <c r="L377">
        <v>1191</v>
      </c>
      <c r="N377">
        <v>1013</v>
      </c>
      <c r="O377" t="s">
        <v>459</v>
      </c>
      <c r="P377" t="s">
        <v>459</v>
      </c>
      <c r="Q377">
        <v>1</v>
      </c>
      <c r="X377">
        <v>11.37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1</v>
      </c>
      <c r="AE377">
        <v>1</v>
      </c>
      <c r="AF377" t="s">
        <v>3</v>
      </c>
      <c r="AG377">
        <v>11.37</v>
      </c>
      <c r="AH377">
        <v>2</v>
      </c>
      <c r="AI377">
        <v>1473084514</v>
      </c>
      <c r="AJ377">
        <v>285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</row>
    <row r="378" spans="1:44" x14ac:dyDescent="0.2">
      <c r="A378">
        <f>ROW(Source!A188)</f>
        <v>188</v>
      </c>
      <c r="B378">
        <v>1473418297</v>
      </c>
      <c r="C378">
        <v>1473084513</v>
      </c>
      <c r="D378">
        <v>1441834142</v>
      </c>
      <c r="E378">
        <v>1</v>
      </c>
      <c r="F378">
        <v>1</v>
      </c>
      <c r="G378">
        <v>15514512</v>
      </c>
      <c r="H378">
        <v>2</v>
      </c>
      <c r="I378" t="s">
        <v>526</v>
      </c>
      <c r="J378" t="s">
        <v>569</v>
      </c>
      <c r="K378" t="s">
        <v>528</v>
      </c>
      <c r="L378">
        <v>1368</v>
      </c>
      <c r="N378">
        <v>1011</v>
      </c>
      <c r="O378" t="s">
        <v>463</v>
      </c>
      <c r="P378" t="s">
        <v>463</v>
      </c>
      <c r="Q378">
        <v>1</v>
      </c>
      <c r="X378">
        <v>2.31</v>
      </c>
      <c r="Y378">
        <v>0</v>
      </c>
      <c r="Z378">
        <v>10.14</v>
      </c>
      <c r="AA378">
        <v>0.31</v>
      </c>
      <c r="AB378">
        <v>0</v>
      </c>
      <c r="AC378">
        <v>0</v>
      </c>
      <c r="AD378">
        <v>1</v>
      </c>
      <c r="AE378">
        <v>0</v>
      </c>
      <c r="AF378" t="s">
        <v>3</v>
      </c>
      <c r="AG378">
        <v>2.31</v>
      </c>
      <c r="AH378">
        <v>2</v>
      </c>
      <c r="AI378">
        <v>1473084515</v>
      </c>
      <c r="AJ378">
        <v>286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</row>
    <row r="379" spans="1:44" x14ac:dyDescent="0.2">
      <c r="A379">
        <f>ROW(Source!A188)</f>
        <v>188</v>
      </c>
      <c r="B379">
        <v>1473418298</v>
      </c>
      <c r="C379">
        <v>1473084513</v>
      </c>
      <c r="D379">
        <v>1441834258</v>
      </c>
      <c r="E379">
        <v>1</v>
      </c>
      <c r="F379">
        <v>1</v>
      </c>
      <c r="G379">
        <v>15514512</v>
      </c>
      <c r="H379">
        <v>2</v>
      </c>
      <c r="I379" t="s">
        <v>460</v>
      </c>
      <c r="J379" t="s">
        <v>461</v>
      </c>
      <c r="K379" t="s">
        <v>462</v>
      </c>
      <c r="L379">
        <v>1368</v>
      </c>
      <c r="N379">
        <v>1011</v>
      </c>
      <c r="O379" t="s">
        <v>463</v>
      </c>
      <c r="P379" t="s">
        <v>463</v>
      </c>
      <c r="Q379">
        <v>1</v>
      </c>
      <c r="X379">
        <v>2.91</v>
      </c>
      <c r="Y379">
        <v>0</v>
      </c>
      <c r="Z379">
        <v>1303.01</v>
      </c>
      <c r="AA379">
        <v>826.2</v>
      </c>
      <c r="AB379">
        <v>0</v>
      </c>
      <c r="AC379">
        <v>0</v>
      </c>
      <c r="AD379">
        <v>1</v>
      </c>
      <c r="AE379">
        <v>0</v>
      </c>
      <c r="AF379" t="s">
        <v>3</v>
      </c>
      <c r="AG379">
        <v>2.91</v>
      </c>
      <c r="AH379">
        <v>2</v>
      </c>
      <c r="AI379">
        <v>1473084516</v>
      </c>
      <c r="AJ379">
        <v>287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</row>
    <row r="380" spans="1:44" x14ac:dyDescent="0.2">
      <c r="A380">
        <f>ROW(Source!A188)</f>
        <v>188</v>
      </c>
      <c r="B380">
        <v>1473418299</v>
      </c>
      <c r="C380">
        <v>1473084513</v>
      </c>
      <c r="D380">
        <v>1441836395</v>
      </c>
      <c r="E380">
        <v>1</v>
      </c>
      <c r="F380">
        <v>1</v>
      </c>
      <c r="G380">
        <v>15514512</v>
      </c>
      <c r="H380">
        <v>3</v>
      </c>
      <c r="I380" t="s">
        <v>530</v>
      </c>
      <c r="J380" t="s">
        <v>570</v>
      </c>
      <c r="K380" t="s">
        <v>532</v>
      </c>
      <c r="L380">
        <v>1346</v>
      </c>
      <c r="N380">
        <v>1009</v>
      </c>
      <c r="O380" t="s">
        <v>467</v>
      </c>
      <c r="P380" t="s">
        <v>467</v>
      </c>
      <c r="Q380">
        <v>1</v>
      </c>
      <c r="X380">
        <v>0.84</v>
      </c>
      <c r="Y380">
        <v>1021.71</v>
      </c>
      <c r="Z380">
        <v>0</v>
      </c>
      <c r="AA380">
        <v>0</v>
      </c>
      <c r="AB380">
        <v>0</v>
      </c>
      <c r="AC380">
        <v>0</v>
      </c>
      <c r="AD380">
        <v>1</v>
      </c>
      <c r="AE380">
        <v>0</v>
      </c>
      <c r="AF380" t="s">
        <v>3</v>
      </c>
      <c r="AG380">
        <v>0.84</v>
      </c>
      <c r="AH380">
        <v>2</v>
      </c>
      <c r="AI380">
        <v>1473084517</v>
      </c>
      <c r="AJ380">
        <v>288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</row>
    <row r="381" spans="1:44" x14ac:dyDescent="0.2">
      <c r="A381">
        <f>ROW(Source!A189)</f>
        <v>189</v>
      </c>
      <c r="B381">
        <v>1473418302</v>
      </c>
      <c r="C381">
        <v>1473084522</v>
      </c>
      <c r="D381">
        <v>1441819193</v>
      </c>
      <c r="E381">
        <v>15514512</v>
      </c>
      <c r="F381">
        <v>1</v>
      </c>
      <c r="G381">
        <v>15514512</v>
      </c>
      <c r="H381">
        <v>1</v>
      </c>
      <c r="I381" t="s">
        <v>457</v>
      </c>
      <c r="J381" t="s">
        <v>3</v>
      </c>
      <c r="K381" t="s">
        <v>458</v>
      </c>
      <c r="L381">
        <v>1191</v>
      </c>
      <c r="N381">
        <v>1013</v>
      </c>
      <c r="O381" t="s">
        <v>459</v>
      </c>
      <c r="P381" t="s">
        <v>459</v>
      </c>
      <c r="Q381">
        <v>1</v>
      </c>
      <c r="X381">
        <v>13.77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1</v>
      </c>
      <c r="AE381">
        <v>1</v>
      </c>
      <c r="AF381" t="s">
        <v>93</v>
      </c>
      <c r="AG381">
        <v>55.08</v>
      </c>
      <c r="AH381">
        <v>2</v>
      </c>
      <c r="AI381">
        <v>1473084523</v>
      </c>
      <c r="AJ381">
        <v>289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</row>
    <row r="382" spans="1:44" x14ac:dyDescent="0.2">
      <c r="A382">
        <f>ROW(Source!A189)</f>
        <v>189</v>
      </c>
      <c r="B382">
        <v>1473418303</v>
      </c>
      <c r="C382">
        <v>1473084522</v>
      </c>
      <c r="D382">
        <v>1441833844</v>
      </c>
      <c r="E382">
        <v>1</v>
      </c>
      <c r="F382">
        <v>1</v>
      </c>
      <c r="G382">
        <v>15514512</v>
      </c>
      <c r="H382">
        <v>2</v>
      </c>
      <c r="I382" t="s">
        <v>533</v>
      </c>
      <c r="J382" t="s">
        <v>534</v>
      </c>
      <c r="K382" t="s">
        <v>535</v>
      </c>
      <c r="L382">
        <v>1368</v>
      </c>
      <c r="N382">
        <v>1011</v>
      </c>
      <c r="O382" t="s">
        <v>463</v>
      </c>
      <c r="P382" t="s">
        <v>463</v>
      </c>
      <c r="Q382">
        <v>1</v>
      </c>
      <c r="X382">
        <v>0.09</v>
      </c>
      <c r="Y382">
        <v>0</v>
      </c>
      <c r="Z382">
        <v>17.37</v>
      </c>
      <c r="AA382">
        <v>0.04</v>
      </c>
      <c r="AB382">
        <v>0</v>
      </c>
      <c r="AC382">
        <v>0</v>
      </c>
      <c r="AD382">
        <v>1</v>
      </c>
      <c r="AE382">
        <v>0</v>
      </c>
      <c r="AF382" t="s">
        <v>93</v>
      </c>
      <c r="AG382">
        <v>0.36</v>
      </c>
      <c r="AH382">
        <v>2</v>
      </c>
      <c r="AI382">
        <v>1473084524</v>
      </c>
      <c r="AJ382">
        <v>290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</row>
    <row r="383" spans="1:44" x14ac:dyDescent="0.2">
      <c r="A383">
        <f>ROW(Source!A189)</f>
        <v>189</v>
      </c>
      <c r="B383">
        <v>1473418304</v>
      </c>
      <c r="C383">
        <v>1473084522</v>
      </c>
      <c r="D383">
        <v>1441833877</v>
      </c>
      <c r="E383">
        <v>1</v>
      </c>
      <c r="F383">
        <v>1</v>
      </c>
      <c r="G383">
        <v>15514512</v>
      </c>
      <c r="H383">
        <v>2</v>
      </c>
      <c r="I383" t="s">
        <v>536</v>
      </c>
      <c r="J383" t="s">
        <v>537</v>
      </c>
      <c r="K383" t="s">
        <v>538</v>
      </c>
      <c r="L383">
        <v>1368</v>
      </c>
      <c r="N383">
        <v>1011</v>
      </c>
      <c r="O383" t="s">
        <v>463</v>
      </c>
      <c r="P383" t="s">
        <v>463</v>
      </c>
      <c r="Q383">
        <v>1</v>
      </c>
      <c r="X383">
        <v>0.18</v>
      </c>
      <c r="Y383">
        <v>0</v>
      </c>
      <c r="Z383">
        <v>1165.03</v>
      </c>
      <c r="AA383">
        <v>351.43</v>
      </c>
      <c r="AB383">
        <v>0</v>
      </c>
      <c r="AC383">
        <v>0</v>
      </c>
      <c r="AD383">
        <v>1</v>
      </c>
      <c r="AE383">
        <v>0</v>
      </c>
      <c r="AF383" t="s">
        <v>93</v>
      </c>
      <c r="AG383">
        <v>0.72</v>
      </c>
      <c r="AH383">
        <v>2</v>
      </c>
      <c r="AI383">
        <v>1473084525</v>
      </c>
      <c r="AJ383">
        <v>291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</row>
    <row r="384" spans="1:44" x14ac:dyDescent="0.2">
      <c r="A384">
        <f>ROW(Source!A189)</f>
        <v>189</v>
      </c>
      <c r="B384">
        <v>1473418305</v>
      </c>
      <c r="C384">
        <v>1473084522</v>
      </c>
      <c r="D384">
        <v>1441833954</v>
      </c>
      <c r="E384">
        <v>1</v>
      </c>
      <c r="F384">
        <v>1</v>
      </c>
      <c r="G384">
        <v>15514512</v>
      </c>
      <c r="H384">
        <v>2</v>
      </c>
      <c r="I384" t="s">
        <v>519</v>
      </c>
      <c r="J384" t="s">
        <v>520</v>
      </c>
      <c r="K384" t="s">
        <v>521</v>
      </c>
      <c r="L384">
        <v>1368</v>
      </c>
      <c r="N384">
        <v>1011</v>
      </c>
      <c r="O384" t="s">
        <v>463</v>
      </c>
      <c r="P384" t="s">
        <v>463</v>
      </c>
      <c r="Q384">
        <v>1</v>
      </c>
      <c r="X384">
        <v>1.03</v>
      </c>
      <c r="Y384">
        <v>0</v>
      </c>
      <c r="Z384">
        <v>59.51</v>
      </c>
      <c r="AA384">
        <v>0.82</v>
      </c>
      <c r="AB384">
        <v>0</v>
      </c>
      <c r="AC384">
        <v>0</v>
      </c>
      <c r="AD384">
        <v>1</v>
      </c>
      <c r="AE384">
        <v>0</v>
      </c>
      <c r="AF384" t="s">
        <v>93</v>
      </c>
      <c r="AG384">
        <v>4.12</v>
      </c>
      <c r="AH384">
        <v>2</v>
      </c>
      <c r="AI384">
        <v>1473084526</v>
      </c>
      <c r="AJ384">
        <v>292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</row>
    <row r="385" spans="1:44" x14ac:dyDescent="0.2">
      <c r="A385">
        <f>ROW(Source!A189)</f>
        <v>189</v>
      </c>
      <c r="B385">
        <v>1473418306</v>
      </c>
      <c r="C385">
        <v>1473084522</v>
      </c>
      <c r="D385">
        <v>1441834139</v>
      </c>
      <c r="E385">
        <v>1</v>
      </c>
      <c r="F385">
        <v>1</v>
      </c>
      <c r="G385">
        <v>15514512</v>
      </c>
      <c r="H385">
        <v>2</v>
      </c>
      <c r="I385" t="s">
        <v>539</v>
      </c>
      <c r="J385" t="s">
        <v>540</v>
      </c>
      <c r="K385" t="s">
        <v>541</v>
      </c>
      <c r="L385">
        <v>1368</v>
      </c>
      <c r="N385">
        <v>1011</v>
      </c>
      <c r="O385" t="s">
        <v>463</v>
      </c>
      <c r="P385" t="s">
        <v>463</v>
      </c>
      <c r="Q385">
        <v>1</v>
      </c>
      <c r="X385">
        <v>0.25</v>
      </c>
      <c r="Y385">
        <v>0</v>
      </c>
      <c r="Z385">
        <v>8.82</v>
      </c>
      <c r="AA385">
        <v>0.11</v>
      </c>
      <c r="AB385">
        <v>0</v>
      </c>
      <c r="AC385">
        <v>0</v>
      </c>
      <c r="AD385">
        <v>1</v>
      </c>
      <c r="AE385">
        <v>0</v>
      </c>
      <c r="AF385" t="s">
        <v>93</v>
      </c>
      <c r="AG385">
        <v>1</v>
      </c>
      <c r="AH385">
        <v>2</v>
      </c>
      <c r="AI385">
        <v>1473084527</v>
      </c>
      <c r="AJ385">
        <v>293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</row>
    <row r="386" spans="1:44" x14ac:dyDescent="0.2">
      <c r="A386">
        <f>ROW(Source!A189)</f>
        <v>189</v>
      </c>
      <c r="B386">
        <v>1473418307</v>
      </c>
      <c r="C386">
        <v>1473084522</v>
      </c>
      <c r="D386">
        <v>1441834258</v>
      </c>
      <c r="E386">
        <v>1</v>
      </c>
      <c r="F386">
        <v>1</v>
      </c>
      <c r="G386">
        <v>15514512</v>
      </c>
      <c r="H386">
        <v>2</v>
      </c>
      <c r="I386" t="s">
        <v>460</v>
      </c>
      <c r="J386" t="s">
        <v>461</v>
      </c>
      <c r="K386" t="s">
        <v>462</v>
      </c>
      <c r="L386">
        <v>1368</v>
      </c>
      <c r="N386">
        <v>1011</v>
      </c>
      <c r="O386" t="s">
        <v>463</v>
      </c>
      <c r="P386" t="s">
        <v>463</v>
      </c>
      <c r="Q386">
        <v>1</v>
      </c>
      <c r="X386">
        <v>3.44</v>
      </c>
      <c r="Y386">
        <v>0</v>
      </c>
      <c r="Z386">
        <v>1303.01</v>
      </c>
      <c r="AA386">
        <v>826.2</v>
      </c>
      <c r="AB386">
        <v>0</v>
      </c>
      <c r="AC386">
        <v>0</v>
      </c>
      <c r="AD386">
        <v>1</v>
      </c>
      <c r="AE386">
        <v>0</v>
      </c>
      <c r="AF386" t="s">
        <v>93</v>
      </c>
      <c r="AG386">
        <v>13.76</v>
      </c>
      <c r="AH386">
        <v>2</v>
      </c>
      <c r="AI386">
        <v>1473084528</v>
      </c>
      <c r="AJ386">
        <v>294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</row>
    <row r="387" spans="1:44" x14ac:dyDescent="0.2">
      <c r="A387">
        <f>ROW(Source!A189)</f>
        <v>189</v>
      </c>
      <c r="B387">
        <v>1473418308</v>
      </c>
      <c r="C387">
        <v>1473084522</v>
      </c>
      <c r="D387">
        <v>1441836235</v>
      </c>
      <c r="E387">
        <v>1</v>
      </c>
      <c r="F387">
        <v>1</v>
      </c>
      <c r="G387">
        <v>15514512</v>
      </c>
      <c r="H387">
        <v>3</v>
      </c>
      <c r="I387" t="s">
        <v>464</v>
      </c>
      <c r="J387" t="s">
        <v>465</v>
      </c>
      <c r="K387" t="s">
        <v>466</v>
      </c>
      <c r="L387">
        <v>1346</v>
      </c>
      <c r="N387">
        <v>1009</v>
      </c>
      <c r="O387" t="s">
        <v>467</v>
      </c>
      <c r="P387" t="s">
        <v>467</v>
      </c>
      <c r="Q387">
        <v>1</v>
      </c>
      <c r="X387">
        <v>0.18</v>
      </c>
      <c r="Y387">
        <v>31.49</v>
      </c>
      <c r="Z387">
        <v>0</v>
      </c>
      <c r="AA387">
        <v>0</v>
      </c>
      <c r="AB387">
        <v>0</v>
      </c>
      <c r="AC387">
        <v>0</v>
      </c>
      <c r="AD387">
        <v>1</v>
      </c>
      <c r="AE387">
        <v>0</v>
      </c>
      <c r="AF387" t="s">
        <v>93</v>
      </c>
      <c r="AG387">
        <v>0.72</v>
      </c>
      <c r="AH387">
        <v>2</v>
      </c>
      <c r="AI387">
        <v>1473084529</v>
      </c>
      <c r="AJ387">
        <v>295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</row>
    <row r="388" spans="1:44" x14ac:dyDescent="0.2">
      <c r="A388">
        <f>ROW(Source!A189)</f>
        <v>189</v>
      </c>
      <c r="B388">
        <v>1473418309</v>
      </c>
      <c r="C388">
        <v>1473084522</v>
      </c>
      <c r="D388">
        <v>1441836393</v>
      </c>
      <c r="E388">
        <v>1</v>
      </c>
      <c r="F388">
        <v>1</v>
      </c>
      <c r="G388">
        <v>15514512</v>
      </c>
      <c r="H388">
        <v>3</v>
      </c>
      <c r="I388" t="s">
        <v>542</v>
      </c>
      <c r="J388" t="s">
        <v>543</v>
      </c>
      <c r="K388" t="s">
        <v>544</v>
      </c>
      <c r="L388">
        <v>1296</v>
      </c>
      <c r="N388">
        <v>1002</v>
      </c>
      <c r="O388" t="s">
        <v>545</v>
      </c>
      <c r="P388" t="s">
        <v>545</v>
      </c>
      <c r="Q388">
        <v>1</v>
      </c>
      <c r="X388">
        <v>2.3999999999999998E-3</v>
      </c>
      <c r="Y388">
        <v>4241.6400000000003</v>
      </c>
      <c r="Z388">
        <v>0</v>
      </c>
      <c r="AA388">
        <v>0</v>
      </c>
      <c r="AB388">
        <v>0</v>
      </c>
      <c r="AC388">
        <v>0</v>
      </c>
      <c r="AD388">
        <v>1</v>
      </c>
      <c r="AE388">
        <v>0</v>
      </c>
      <c r="AF388" t="s">
        <v>93</v>
      </c>
      <c r="AG388">
        <v>9.5999999999999992E-3</v>
      </c>
      <c r="AH388">
        <v>2</v>
      </c>
      <c r="AI388">
        <v>1473084530</v>
      </c>
      <c r="AJ388">
        <v>296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</row>
    <row r="389" spans="1:44" x14ac:dyDescent="0.2">
      <c r="A389">
        <f>ROW(Source!A189)</f>
        <v>189</v>
      </c>
      <c r="B389">
        <v>1473418310</v>
      </c>
      <c r="C389">
        <v>1473084522</v>
      </c>
      <c r="D389">
        <v>1441836514</v>
      </c>
      <c r="E389">
        <v>1</v>
      </c>
      <c r="F389">
        <v>1</v>
      </c>
      <c r="G389">
        <v>15514512</v>
      </c>
      <c r="H389">
        <v>3</v>
      </c>
      <c r="I389" t="s">
        <v>103</v>
      </c>
      <c r="J389" t="s">
        <v>106</v>
      </c>
      <c r="K389" t="s">
        <v>104</v>
      </c>
      <c r="L389">
        <v>1339</v>
      </c>
      <c r="N389">
        <v>1007</v>
      </c>
      <c r="O389" t="s">
        <v>105</v>
      </c>
      <c r="P389" t="s">
        <v>105</v>
      </c>
      <c r="Q389">
        <v>1</v>
      </c>
      <c r="X389">
        <v>2.3999999999999998E-3</v>
      </c>
      <c r="Y389">
        <v>54.81</v>
      </c>
      <c r="Z389">
        <v>0</v>
      </c>
      <c r="AA389">
        <v>0</v>
      </c>
      <c r="AB389">
        <v>0</v>
      </c>
      <c r="AC389">
        <v>0</v>
      </c>
      <c r="AD389">
        <v>1</v>
      </c>
      <c r="AE389">
        <v>0</v>
      </c>
      <c r="AF389" t="s">
        <v>93</v>
      </c>
      <c r="AG389">
        <v>9.5999999999999992E-3</v>
      </c>
      <c r="AH389">
        <v>2</v>
      </c>
      <c r="AI389">
        <v>1473084531</v>
      </c>
      <c r="AJ389">
        <v>297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</row>
    <row r="390" spans="1:44" x14ac:dyDescent="0.2">
      <c r="A390">
        <f>ROW(Source!A190)</f>
        <v>190</v>
      </c>
      <c r="B390">
        <v>1473418312</v>
      </c>
      <c r="C390">
        <v>1473084541</v>
      </c>
      <c r="D390">
        <v>1441819193</v>
      </c>
      <c r="E390">
        <v>15514512</v>
      </c>
      <c r="F390">
        <v>1</v>
      </c>
      <c r="G390">
        <v>15514512</v>
      </c>
      <c r="H390">
        <v>1</v>
      </c>
      <c r="I390" t="s">
        <v>457</v>
      </c>
      <c r="J390" t="s">
        <v>3</v>
      </c>
      <c r="K390" t="s">
        <v>458</v>
      </c>
      <c r="L390">
        <v>1191</v>
      </c>
      <c r="N390">
        <v>1013</v>
      </c>
      <c r="O390" t="s">
        <v>459</v>
      </c>
      <c r="P390" t="s">
        <v>459</v>
      </c>
      <c r="Q390">
        <v>1</v>
      </c>
      <c r="X390">
        <v>7.56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1</v>
      </c>
      <c r="AE390">
        <v>1</v>
      </c>
      <c r="AF390" t="s">
        <v>93</v>
      </c>
      <c r="AG390">
        <v>30.24</v>
      </c>
      <c r="AH390">
        <v>3</v>
      </c>
      <c r="AI390">
        <v>-1</v>
      </c>
      <c r="AJ390" t="s">
        <v>3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</row>
    <row r="391" spans="1:44" x14ac:dyDescent="0.2">
      <c r="A391">
        <f>ROW(Source!A190)</f>
        <v>190</v>
      </c>
      <c r="B391">
        <v>1473418313</v>
      </c>
      <c r="C391">
        <v>1473084541</v>
      </c>
      <c r="D391">
        <v>1441833954</v>
      </c>
      <c r="E391">
        <v>1</v>
      </c>
      <c r="F391">
        <v>1</v>
      </c>
      <c r="G391">
        <v>15514512</v>
      </c>
      <c r="H391">
        <v>2</v>
      </c>
      <c r="I391" t="s">
        <v>519</v>
      </c>
      <c r="J391" t="s">
        <v>520</v>
      </c>
      <c r="K391" t="s">
        <v>521</v>
      </c>
      <c r="L391">
        <v>1368</v>
      </c>
      <c r="N391">
        <v>1011</v>
      </c>
      <c r="O391" t="s">
        <v>463</v>
      </c>
      <c r="P391" t="s">
        <v>463</v>
      </c>
      <c r="Q391">
        <v>1</v>
      </c>
      <c r="X391">
        <v>0.46</v>
      </c>
      <c r="Y391">
        <v>0</v>
      </c>
      <c r="Z391">
        <v>59.51</v>
      </c>
      <c r="AA391">
        <v>0.82</v>
      </c>
      <c r="AB391">
        <v>0</v>
      </c>
      <c r="AC391">
        <v>0</v>
      </c>
      <c r="AD391">
        <v>1</v>
      </c>
      <c r="AE391">
        <v>0</v>
      </c>
      <c r="AF391" t="s">
        <v>93</v>
      </c>
      <c r="AG391">
        <v>1.84</v>
      </c>
      <c r="AH391">
        <v>3</v>
      </c>
      <c r="AI391">
        <v>-1</v>
      </c>
      <c r="AJ391" t="s">
        <v>3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</row>
    <row r="392" spans="1:44" x14ac:dyDescent="0.2">
      <c r="A392">
        <f>ROW(Source!A190)</f>
        <v>190</v>
      </c>
      <c r="B392">
        <v>1473418314</v>
      </c>
      <c r="C392">
        <v>1473084541</v>
      </c>
      <c r="D392">
        <v>1441834258</v>
      </c>
      <c r="E392">
        <v>1</v>
      </c>
      <c r="F392">
        <v>1</v>
      </c>
      <c r="G392">
        <v>15514512</v>
      </c>
      <c r="H392">
        <v>2</v>
      </c>
      <c r="I392" t="s">
        <v>460</v>
      </c>
      <c r="J392" t="s">
        <v>461</v>
      </c>
      <c r="K392" t="s">
        <v>462</v>
      </c>
      <c r="L392">
        <v>1368</v>
      </c>
      <c r="N392">
        <v>1011</v>
      </c>
      <c r="O392" t="s">
        <v>463</v>
      </c>
      <c r="P392" t="s">
        <v>463</v>
      </c>
      <c r="Q392">
        <v>1</v>
      </c>
      <c r="X392">
        <v>2.83</v>
      </c>
      <c r="Y392">
        <v>0</v>
      </c>
      <c r="Z392">
        <v>1303.01</v>
      </c>
      <c r="AA392">
        <v>826.2</v>
      </c>
      <c r="AB392">
        <v>0</v>
      </c>
      <c r="AC392">
        <v>0</v>
      </c>
      <c r="AD392">
        <v>1</v>
      </c>
      <c r="AE392">
        <v>0</v>
      </c>
      <c r="AF392" t="s">
        <v>93</v>
      </c>
      <c r="AG392">
        <v>11.32</v>
      </c>
      <c r="AH392">
        <v>3</v>
      </c>
      <c r="AI392">
        <v>-1</v>
      </c>
      <c r="AJ392" t="s">
        <v>3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</row>
    <row r="393" spans="1:44" x14ac:dyDescent="0.2">
      <c r="A393">
        <f>ROW(Source!A190)</f>
        <v>190</v>
      </c>
      <c r="B393">
        <v>1473418315</v>
      </c>
      <c r="C393">
        <v>1473084541</v>
      </c>
      <c r="D393">
        <v>1441836235</v>
      </c>
      <c r="E393">
        <v>1</v>
      </c>
      <c r="F393">
        <v>1</v>
      </c>
      <c r="G393">
        <v>15514512</v>
      </c>
      <c r="H393">
        <v>3</v>
      </c>
      <c r="I393" t="s">
        <v>464</v>
      </c>
      <c r="J393" t="s">
        <v>465</v>
      </c>
      <c r="K393" t="s">
        <v>466</v>
      </c>
      <c r="L393">
        <v>1346</v>
      </c>
      <c r="N393">
        <v>1009</v>
      </c>
      <c r="O393" t="s">
        <v>467</v>
      </c>
      <c r="P393" t="s">
        <v>467</v>
      </c>
      <c r="Q393">
        <v>1</v>
      </c>
      <c r="X393">
        <v>0.18</v>
      </c>
      <c r="Y393">
        <v>31.49</v>
      </c>
      <c r="Z393">
        <v>0</v>
      </c>
      <c r="AA393">
        <v>0</v>
      </c>
      <c r="AB393">
        <v>0</v>
      </c>
      <c r="AC393">
        <v>0</v>
      </c>
      <c r="AD393">
        <v>1</v>
      </c>
      <c r="AE393">
        <v>0</v>
      </c>
      <c r="AF393" t="s">
        <v>93</v>
      </c>
      <c r="AG393">
        <v>0.72</v>
      </c>
      <c r="AH393">
        <v>3</v>
      </c>
      <c r="AI393">
        <v>-1</v>
      </c>
      <c r="AJ393" t="s">
        <v>3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</row>
    <row r="394" spans="1:44" x14ac:dyDescent="0.2">
      <c r="A394">
        <f>ROW(Source!A191)</f>
        <v>191</v>
      </c>
      <c r="B394">
        <v>1473418316</v>
      </c>
      <c r="C394">
        <v>1473084546</v>
      </c>
      <c r="D394">
        <v>1441819193</v>
      </c>
      <c r="E394">
        <v>15514512</v>
      </c>
      <c r="F394">
        <v>1</v>
      </c>
      <c r="G394">
        <v>15514512</v>
      </c>
      <c r="H394">
        <v>1</v>
      </c>
      <c r="I394" t="s">
        <v>457</v>
      </c>
      <c r="J394" t="s">
        <v>3</v>
      </c>
      <c r="K394" t="s">
        <v>458</v>
      </c>
      <c r="L394">
        <v>1191</v>
      </c>
      <c r="N394">
        <v>1013</v>
      </c>
      <c r="O394" t="s">
        <v>459</v>
      </c>
      <c r="P394" t="s">
        <v>459</v>
      </c>
      <c r="Q394">
        <v>1</v>
      </c>
      <c r="X394">
        <v>0.4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1</v>
      </c>
      <c r="AE394">
        <v>1</v>
      </c>
      <c r="AF394" t="s">
        <v>93</v>
      </c>
      <c r="AG394">
        <v>1.6</v>
      </c>
      <c r="AH394">
        <v>3</v>
      </c>
      <c r="AI394">
        <v>-1</v>
      </c>
      <c r="AJ394" t="s">
        <v>3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</row>
    <row r="395" spans="1:44" x14ac:dyDescent="0.2">
      <c r="A395">
        <f>ROW(Source!A193)</f>
        <v>193</v>
      </c>
      <c r="B395">
        <v>1473418375</v>
      </c>
      <c r="C395">
        <v>1473084549</v>
      </c>
      <c r="D395">
        <v>1441819193</v>
      </c>
      <c r="E395">
        <v>15514512</v>
      </c>
      <c r="F395">
        <v>1</v>
      </c>
      <c r="G395">
        <v>15514512</v>
      </c>
      <c r="H395">
        <v>1</v>
      </c>
      <c r="I395" t="s">
        <v>457</v>
      </c>
      <c r="J395" t="s">
        <v>3</v>
      </c>
      <c r="K395" t="s">
        <v>458</v>
      </c>
      <c r="L395">
        <v>1191</v>
      </c>
      <c r="N395">
        <v>1013</v>
      </c>
      <c r="O395" t="s">
        <v>459</v>
      </c>
      <c r="P395" t="s">
        <v>459</v>
      </c>
      <c r="Q395">
        <v>1</v>
      </c>
      <c r="X395">
        <v>148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1</v>
      </c>
      <c r="AE395">
        <v>1</v>
      </c>
      <c r="AF395" t="s">
        <v>3</v>
      </c>
      <c r="AG395">
        <v>148</v>
      </c>
      <c r="AH395">
        <v>2</v>
      </c>
      <c r="AI395">
        <v>1473084550</v>
      </c>
      <c r="AJ395">
        <v>298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</row>
    <row r="396" spans="1:44" x14ac:dyDescent="0.2">
      <c r="A396">
        <f>ROW(Source!A193)</f>
        <v>193</v>
      </c>
      <c r="B396">
        <v>1473418376</v>
      </c>
      <c r="C396">
        <v>1473084549</v>
      </c>
      <c r="D396">
        <v>1441835475</v>
      </c>
      <c r="E396">
        <v>1</v>
      </c>
      <c r="F396">
        <v>1</v>
      </c>
      <c r="G396">
        <v>15514512</v>
      </c>
      <c r="H396">
        <v>3</v>
      </c>
      <c r="I396" t="s">
        <v>482</v>
      </c>
      <c r="J396" t="s">
        <v>483</v>
      </c>
      <c r="K396" t="s">
        <v>484</v>
      </c>
      <c r="L396">
        <v>1348</v>
      </c>
      <c r="N396">
        <v>1009</v>
      </c>
      <c r="O396" t="s">
        <v>485</v>
      </c>
      <c r="P396" t="s">
        <v>485</v>
      </c>
      <c r="Q396">
        <v>1000</v>
      </c>
      <c r="X396">
        <v>1.5E-3</v>
      </c>
      <c r="Y396">
        <v>155908.07999999999</v>
      </c>
      <c r="Z396">
        <v>0</v>
      </c>
      <c r="AA396">
        <v>0</v>
      </c>
      <c r="AB396">
        <v>0</v>
      </c>
      <c r="AC396">
        <v>0</v>
      </c>
      <c r="AD396">
        <v>1</v>
      </c>
      <c r="AE396">
        <v>0</v>
      </c>
      <c r="AF396" t="s">
        <v>3</v>
      </c>
      <c r="AG396">
        <v>1.5E-3</v>
      </c>
      <c r="AH396">
        <v>2</v>
      </c>
      <c r="AI396">
        <v>1473084551</v>
      </c>
      <c r="AJ396">
        <v>299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</row>
    <row r="397" spans="1:44" x14ac:dyDescent="0.2">
      <c r="A397">
        <f>ROW(Source!A193)</f>
        <v>193</v>
      </c>
      <c r="B397">
        <v>1473418377</v>
      </c>
      <c r="C397">
        <v>1473084549</v>
      </c>
      <c r="D397">
        <v>1441835549</v>
      </c>
      <c r="E397">
        <v>1</v>
      </c>
      <c r="F397">
        <v>1</v>
      </c>
      <c r="G397">
        <v>15514512</v>
      </c>
      <c r="H397">
        <v>3</v>
      </c>
      <c r="I397" t="s">
        <v>486</v>
      </c>
      <c r="J397" t="s">
        <v>487</v>
      </c>
      <c r="K397" t="s">
        <v>488</v>
      </c>
      <c r="L397">
        <v>1348</v>
      </c>
      <c r="N397">
        <v>1009</v>
      </c>
      <c r="O397" t="s">
        <v>485</v>
      </c>
      <c r="P397" t="s">
        <v>485</v>
      </c>
      <c r="Q397">
        <v>1000</v>
      </c>
      <c r="X397">
        <v>2.9999999999999997E-4</v>
      </c>
      <c r="Y397">
        <v>194655.19</v>
      </c>
      <c r="Z397">
        <v>0</v>
      </c>
      <c r="AA397">
        <v>0</v>
      </c>
      <c r="AB397">
        <v>0</v>
      </c>
      <c r="AC397">
        <v>0</v>
      </c>
      <c r="AD397">
        <v>1</v>
      </c>
      <c r="AE397">
        <v>0</v>
      </c>
      <c r="AF397" t="s">
        <v>3</v>
      </c>
      <c r="AG397">
        <v>2.9999999999999997E-4</v>
      </c>
      <c r="AH397">
        <v>2</v>
      </c>
      <c r="AI397">
        <v>1473084552</v>
      </c>
      <c r="AJ397">
        <v>300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</row>
    <row r="398" spans="1:44" x14ac:dyDescent="0.2">
      <c r="A398">
        <f>ROW(Source!A193)</f>
        <v>193</v>
      </c>
      <c r="B398">
        <v>1473418378</v>
      </c>
      <c r="C398">
        <v>1473084549</v>
      </c>
      <c r="D398">
        <v>1441836325</v>
      </c>
      <c r="E398">
        <v>1</v>
      </c>
      <c r="F398">
        <v>1</v>
      </c>
      <c r="G398">
        <v>15514512</v>
      </c>
      <c r="H398">
        <v>3</v>
      </c>
      <c r="I398" t="s">
        <v>489</v>
      </c>
      <c r="J398" t="s">
        <v>490</v>
      </c>
      <c r="K398" t="s">
        <v>491</v>
      </c>
      <c r="L398">
        <v>1348</v>
      </c>
      <c r="N398">
        <v>1009</v>
      </c>
      <c r="O398" t="s">
        <v>485</v>
      </c>
      <c r="P398" t="s">
        <v>485</v>
      </c>
      <c r="Q398">
        <v>1000</v>
      </c>
      <c r="X398">
        <v>1.6999999999999999E-3</v>
      </c>
      <c r="Y398">
        <v>108798.39999999999</v>
      </c>
      <c r="Z398">
        <v>0</v>
      </c>
      <c r="AA398">
        <v>0</v>
      </c>
      <c r="AB398">
        <v>0</v>
      </c>
      <c r="AC398">
        <v>0</v>
      </c>
      <c r="AD398">
        <v>1</v>
      </c>
      <c r="AE398">
        <v>0</v>
      </c>
      <c r="AF398" t="s">
        <v>3</v>
      </c>
      <c r="AG398">
        <v>1.6999999999999999E-3</v>
      </c>
      <c r="AH398">
        <v>2</v>
      </c>
      <c r="AI398">
        <v>1473084553</v>
      </c>
      <c r="AJ398">
        <v>301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</row>
    <row r="399" spans="1:44" x14ac:dyDescent="0.2">
      <c r="A399">
        <f>ROW(Source!A193)</f>
        <v>193</v>
      </c>
      <c r="B399">
        <v>1473418379</v>
      </c>
      <c r="C399">
        <v>1473084549</v>
      </c>
      <c r="D399">
        <v>1441838531</v>
      </c>
      <c r="E399">
        <v>1</v>
      </c>
      <c r="F399">
        <v>1</v>
      </c>
      <c r="G399">
        <v>15514512</v>
      </c>
      <c r="H399">
        <v>3</v>
      </c>
      <c r="I399" t="s">
        <v>492</v>
      </c>
      <c r="J399" t="s">
        <v>493</v>
      </c>
      <c r="K399" t="s">
        <v>494</v>
      </c>
      <c r="L399">
        <v>1348</v>
      </c>
      <c r="N399">
        <v>1009</v>
      </c>
      <c r="O399" t="s">
        <v>485</v>
      </c>
      <c r="P399" t="s">
        <v>485</v>
      </c>
      <c r="Q399">
        <v>1000</v>
      </c>
      <c r="X399">
        <v>1.1000000000000001E-3</v>
      </c>
      <c r="Y399">
        <v>370783.55</v>
      </c>
      <c r="Z399">
        <v>0</v>
      </c>
      <c r="AA399">
        <v>0</v>
      </c>
      <c r="AB399">
        <v>0</v>
      </c>
      <c r="AC399">
        <v>0</v>
      </c>
      <c r="AD399">
        <v>1</v>
      </c>
      <c r="AE399">
        <v>0</v>
      </c>
      <c r="AF399" t="s">
        <v>3</v>
      </c>
      <c r="AG399">
        <v>1.1000000000000001E-3</v>
      </c>
      <c r="AH399">
        <v>2</v>
      </c>
      <c r="AI399">
        <v>1473084554</v>
      </c>
      <c r="AJ399">
        <v>302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</row>
    <row r="400" spans="1:44" x14ac:dyDescent="0.2">
      <c r="A400">
        <f>ROW(Source!A193)</f>
        <v>193</v>
      </c>
      <c r="B400">
        <v>1473418380</v>
      </c>
      <c r="C400">
        <v>1473084549</v>
      </c>
      <c r="D400">
        <v>1441838759</v>
      </c>
      <c r="E400">
        <v>1</v>
      </c>
      <c r="F400">
        <v>1</v>
      </c>
      <c r="G400">
        <v>15514512</v>
      </c>
      <c r="H400">
        <v>3</v>
      </c>
      <c r="I400" t="s">
        <v>495</v>
      </c>
      <c r="J400" t="s">
        <v>496</v>
      </c>
      <c r="K400" t="s">
        <v>497</v>
      </c>
      <c r="L400">
        <v>1348</v>
      </c>
      <c r="N400">
        <v>1009</v>
      </c>
      <c r="O400" t="s">
        <v>485</v>
      </c>
      <c r="P400" t="s">
        <v>485</v>
      </c>
      <c r="Q400">
        <v>1000</v>
      </c>
      <c r="X400">
        <v>1.8E-3</v>
      </c>
      <c r="Y400">
        <v>1590701.16</v>
      </c>
      <c r="Z400">
        <v>0</v>
      </c>
      <c r="AA400">
        <v>0</v>
      </c>
      <c r="AB400">
        <v>0</v>
      </c>
      <c r="AC400">
        <v>0</v>
      </c>
      <c r="AD400">
        <v>1</v>
      </c>
      <c r="AE400">
        <v>0</v>
      </c>
      <c r="AF400" t="s">
        <v>3</v>
      </c>
      <c r="AG400">
        <v>1.8E-3</v>
      </c>
      <c r="AH400">
        <v>2</v>
      </c>
      <c r="AI400">
        <v>1473084555</v>
      </c>
      <c r="AJ400">
        <v>303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</row>
    <row r="401" spans="1:44" x14ac:dyDescent="0.2">
      <c r="A401">
        <f>ROW(Source!A193)</f>
        <v>193</v>
      </c>
      <c r="B401">
        <v>1473418381</v>
      </c>
      <c r="C401">
        <v>1473084549</v>
      </c>
      <c r="D401">
        <v>1441834635</v>
      </c>
      <c r="E401">
        <v>1</v>
      </c>
      <c r="F401">
        <v>1</v>
      </c>
      <c r="G401">
        <v>15514512</v>
      </c>
      <c r="H401">
        <v>3</v>
      </c>
      <c r="I401" t="s">
        <v>498</v>
      </c>
      <c r="J401" t="s">
        <v>499</v>
      </c>
      <c r="K401" t="s">
        <v>500</v>
      </c>
      <c r="L401">
        <v>1339</v>
      </c>
      <c r="N401">
        <v>1007</v>
      </c>
      <c r="O401" t="s">
        <v>105</v>
      </c>
      <c r="P401" t="s">
        <v>105</v>
      </c>
      <c r="Q401">
        <v>1</v>
      </c>
      <c r="X401">
        <v>2.4</v>
      </c>
      <c r="Y401">
        <v>103.4</v>
      </c>
      <c r="Z401">
        <v>0</v>
      </c>
      <c r="AA401">
        <v>0</v>
      </c>
      <c r="AB401">
        <v>0</v>
      </c>
      <c r="AC401">
        <v>0</v>
      </c>
      <c r="AD401">
        <v>1</v>
      </c>
      <c r="AE401">
        <v>0</v>
      </c>
      <c r="AF401" t="s">
        <v>3</v>
      </c>
      <c r="AG401">
        <v>2.4</v>
      </c>
      <c r="AH401">
        <v>2</v>
      </c>
      <c r="AI401">
        <v>1473084556</v>
      </c>
      <c r="AJ401">
        <v>304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</row>
    <row r="402" spans="1:44" x14ac:dyDescent="0.2">
      <c r="A402">
        <f>ROW(Source!A193)</f>
        <v>193</v>
      </c>
      <c r="B402">
        <v>1473418382</v>
      </c>
      <c r="C402">
        <v>1473084549</v>
      </c>
      <c r="D402">
        <v>1441834627</v>
      </c>
      <c r="E402">
        <v>1</v>
      </c>
      <c r="F402">
        <v>1</v>
      </c>
      <c r="G402">
        <v>15514512</v>
      </c>
      <c r="H402">
        <v>3</v>
      </c>
      <c r="I402" t="s">
        <v>501</v>
      </c>
      <c r="J402" t="s">
        <v>502</v>
      </c>
      <c r="K402" t="s">
        <v>503</v>
      </c>
      <c r="L402">
        <v>1339</v>
      </c>
      <c r="N402">
        <v>1007</v>
      </c>
      <c r="O402" t="s">
        <v>105</v>
      </c>
      <c r="P402" t="s">
        <v>105</v>
      </c>
      <c r="Q402">
        <v>1</v>
      </c>
      <c r="X402">
        <v>1.2</v>
      </c>
      <c r="Y402">
        <v>875.46</v>
      </c>
      <c r="Z402">
        <v>0</v>
      </c>
      <c r="AA402">
        <v>0</v>
      </c>
      <c r="AB402">
        <v>0</v>
      </c>
      <c r="AC402">
        <v>0</v>
      </c>
      <c r="AD402">
        <v>1</v>
      </c>
      <c r="AE402">
        <v>0</v>
      </c>
      <c r="AF402" t="s">
        <v>3</v>
      </c>
      <c r="AG402">
        <v>1.2</v>
      </c>
      <c r="AH402">
        <v>2</v>
      </c>
      <c r="AI402">
        <v>1473084557</v>
      </c>
      <c r="AJ402">
        <v>305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</row>
    <row r="403" spans="1:44" x14ac:dyDescent="0.2">
      <c r="A403">
        <f>ROW(Source!A193)</f>
        <v>193</v>
      </c>
      <c r="B403">
        <v>1473418383</v>
      </c>
      <c r="C403">
        <v>1473084549</v>
      </c>
      <c r="D403">
        <v>1441834671</v>
      </c>
      <c r="E403">
        <v>1</v>
      </c>
      <c r="F403">
        <v>1</v>
      </c>
      <c r="G403">
        <v>15514512</v>
      </c>
      <c r="H403">
        <v>3</v>
      </c>
      <c r="I403" t="s">
        <v>504</v>
      </c>
      <c r="J403" t="s">
        <v>505</v>
      </c>
      <c r="K403" t="s">
        <v>506</v>
      </c>
      <c r="L403">
        <v>1348</v>
      </c>
      <c r="N403">
        <v>1009</v>
      </c>
      <c r="O403" t="s">
        <v>485</v>
      </c>
      <c r="P403" t="s">
        <v>485</v>
      </c>
      <c r="Q403">
        <v>1000</v>
      </c>
      <c r="X403">
        <v>1.6999999999999999E-3</v>
      </c>
      <c r="Y403">
        <v>184462.17</v>
      </c>
      <c r="Z403">
        <v>0</v>
      </c>
      <c r="AA403">
        <v>0</v>
      </c>
      <c r="AB403">
        <v>0</v>
      </c>
      <c r="AC403">
        <v>0</v>
      </c>
      <c r="AD403">
        <v>1</v>
      </c>
      <c r="AE403">
        <v>0</v>
      </c>
      <c r="AF403" t="s">
        <v>3</v>
      </c>
      <c r="AG403">
        <v>1.6999999999999999E-3</v>
      </c>
      <c r="AH403">
        <v>2</v>
      </c>
      <c r="AI403">
        <v>1473084558</v>
      </c>
      <c r="AJ403">
        <v>306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</row>
    <row r="404" spans="1:44" x14ac:dyDescent="0.2">
      <c r="A404">
        <f>ROW(Source!A193)</f>
        <v>193</v>
      </c>
      <c r="B404">
        <v>1473418384</v>
      </c>
      <c r="C404">
        <v>1473084549</v>
      </c>
      <c r="D404">
        <v>1441834634</v>
      </c>
      <c r="E404">
        <v>1</v>
      </c>
      <c r="F404">
        <v>1</v>
      </c>
      <c r="G404">
        <v>15514512</v>
      </c>
      <c r="H404">
        <v>3</v>
      </c>
      <c r="I404" t="s">
        <v>507</v>
      </c>
      <c r="J404" t="s">
        <v>508</v>
      </c>
      <c r="K404" t="s">
        <v>509</v>
      </c>
      <c r="L404">
        <v>1348</v>
      </c>
      <c r="N404">
        <v>1009</v>
      </c>
      <c r="O404" t="s">
        <v>485</v>
      </c>
      <c r="P404" t="s">
        <v>485</v>
      </c>
      <c r="Q404">
        <v>1000</v>
      </c>
      <c r="X404">
        <v>1E-3</v>
      </c>
      <c r="Y404">
        <v>88053.759999999995</v>
      </c>
      <c r="Z404">
        <v>0</v>
      </c>
      <c r="AA404">
        <v>0</v>
      </c>
      <c r="AB404">
        <v>0</v>
      </c>
      <c r="AC404">
        <v>0</v>
      </c>
      <c r="AD404">
        <v>1</v>
      </c>
      <c r="AE404">
        <v>0</v>
      </c>
      <c r="AF404" t="s">
        <v>3</v>
      </c>
      <c r="AG404">
        <v>1E-3</v>
      </c>
      <c r="AH404">
        <v>2</v>
      </c>
      <c r="AI404">
        <v>1473084559</v>
      </c>
      <c r="AJ404">
        <v>307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</row>
    <row r="405" spans="1:44" x14ac:dyDescent="0.2">
      <c r="A405">
        <f>ROW(Source!A193)</f>
        <v>193</v>
      </c>
      <c r="B405">
        <v>1473418385</v>
      </c>
      <c r="C405">
        <v>1473084549</v>
      </c>
      <c r="D405">
        <v>1441834836</v>
      </c>
      <c r="E405">
        <v>1</v>
      </c>
      <c r="F405">
        <v>1</v>
      </c>
      <c r="G405">
        <v>15514512</v>
      </c>
      <c r="H405">
        <v>3</v>
      </c>
      <c r="I405" t="s">
        <v>510</v>
      </c>
      <c r="J405" t="s">
        <v>511</v>
      </c>
      <c r="K405" t="s">
        <v>512</v>
      </c>
      <c r="L405">
        <v>1348</v>
      </c>
      <c r="N405">
        <v>1009</v>
      </c>
      <c r="O405" t="s">
        <v>485</v>
      </c>
      <c r="P405" t="s">
        <v>485</v>
      </c>
      <c r="Q405">
        <v>1000</v>
      </c>
      <c r="X405">
        <v>7.4799999999999997E-3</v>
      </c>
      <c r="Y405">
        <v>93194.67</v>
      </c>
      <c r="Z405">
        <v>0</v>
      </c>
      <c r="AA405">
        <v>0</v>
      </c>
      <c r="AB405">
        <v>0</v>
      </c>
      <c r="AC405">
        <v>0</v>
      </c>
      <c r="AD405">
        <v>1</v>
      </c>
      <c r="AE405">
        <v>0</v>
      </c>
      <c r="AF405" t="s">
        <v>3</v>
      </c>
      <c r="AG405">
        <v>7.4799999999999997E-3</v>
      </c>
      <c r="AH405">
        <v>2</v>
      </c>
      <c r="AI405">
        <v>1473084560</v>
      </c>
      <c r="AJ405">
        <v>308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</row>
    <row r="406" spans="1:44" x14ac:dyDescent="0.2">
      <c r="A406">
        <f>ROW(Source!A193)</f>
        <v>193</v>
      </c>
      <c r="B406">
        <v>1473418386</v>
      </c>
      <c r="C406">
        <v>1473084549</v>
      </c>
      <c r="D406">
        <v>1441834853</v>
      </c>
      <c r="E406">
        <v>1</v>
      </c>
      <c r="F406">
        <v>1</v>
      </c>
      <c r="G406">
        <v>15514512</v>
      </c>
      <c r="H406">
        <v>3</v>
      </c>
      <c r="I406" t="s">
        <v>513</v>
      </c>
      <c r="J406" t="s">
        <v>514</v>
      </c>
      <c r="K406" t="s">
        <v>515</v>
      </c>
      <c r="L406">
        <v>1348</v>
      </c>
      <c r="N406">
        <v>1009</v>
      </c>
      <c r="O406" t="s">
        <v>485</v>
      </c>
      <c r="P406" t="s">
        <v>485</v>
      </c>
      <c r="Q406">
        <v>1000</v>
      </c>
      <c r="X406">
        <v>2.8E-3</v>
      </c>
      <c r="Y406">
        <v>78065.73</v>
      </c>
      <c r="Z406">
        <v>0</v>
      </c>
      <c r="AA406">
        <v>0</v>
      </c>
      <c r="AB406">
        <v>0</v>
      </c>
      <c r="AC406">
        <v>0</v>
      </c>
      <c r="AD406">
        <v>1</v>
      </c>
      <c r="AE406">
        <v>0</v>
      </c>
      <c r="AF406" t="s">
        <v>3</v>
      </c>
      <c r="AG406">
        <v>2.8E-3</v>
      </c>
      <c r="AH406">
        <v>2</v>
      </c>
      <c r="AI406">
        <v>1473084561</v>
      </c>
      <c r="AJ406">
        <v>309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</row>
    <row r="407" spans="1:44" x14ac:dyDescent="0.2">
      <c r="A407">
        <f>ROW(Source!A193)</f>
        <v>193</v>
      </c>
      <c r="B407">
        <v>1473418388</v>
      </c>
      <c r="C407">
        <v>1473084549</v>
      </c>
      <c r="D407">
        <v>1441822273</v>
      </c>
      <c r="E407">
        <v>15514512</v>
      </c>
      <c r="F407">
        <v>1</v>
      </c>
      <c r="G407">
        <v>15514512</v>
      </c>
      <c r="H407">
        <v>3</v>
      </c>
      <c r="I407" t="s">
        <v>476</v>
      </c>
      <c r="J407" t="s">
        <v>3</v>
      </c>
      <c r="K407" t="s">
        <v>478</v>
      </c>
      <c r="L407">
        <v>1348</v>
      </c>
      <c r="N407">
        <v>1009</v>
      </c>
      <c r="O407" t="s">
        <v>485</v>
      </c>
      <c r="P407" t="s">
        <v>485</v>
      </c>
      <c r="Q407">
        <v>1000</v>
      </c>
      <c r="X407">
        <v>8.1999999999999998E-4</v>
      </c>
      <c r="Y407">
        <v>94640</v>
      </c>
      <c r="Z407">
        <v>0</v>
      </c>
      <c r="AA407">
        <v>0</v>
      </c>
      <c r="AB407">
        <v>0</v>
      </c>
      <c r="AC407">
        <v>0</v>
      </c>
      <c r="AD407">
        <v>1</v>
      </c>
      <c r="AE407">
        <v>0</v>
      </c>
      <c r="AF407" t="s">
        <v>3</v>
      </c>
      <c r="AG407">
        <v>8.1999999999999998E-4</v>
      </c>
      <c r="AH407">
        <v>2</v>
      </c>
      <c r="AI407">
        <v>1473084562</v>
      </c>
      <c r="AJ407">
        <v>310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</row>
    <row r="408" spans="1:44" x14ac:dyDescent="0.2">
      <c r="A408">
        <f>ROW(Source!A193)</f>
        <v>193</v>
      </c>
      <c r="B408">
        <v>1473418387</v>
      </c>
      <c r="C408">
        <v>1473084549</v>
      </c>
      <c r="D408">
        <v>1441850453</v>
      </c>
      <c r="E408">
        <v>1</v>
      </c>
      <c r="F408">
        <v>1</v>
      </c>
      <c r="G408">
        <v>15514512</v>
      </c>
      <c r="H408">
        <v>3</v>
      </c>
      <c r="I408" t="s">
        <v>516</v>
      </c>
      <c r="J408" t="s">
        <v>517</v>
      </c>
      <c r="K408" t="s">
        <v>518</v>
      </c>
      <c r="L408">
        <v>1348</v>
      </c>
      <c r="N408">
        <v>1009</v>
      </c>
      <c r="O408" t="s">
        <v>485</v>
      </c>
      <c r="P408" t="s">
        <v>485</v>
      </c>
      <c r="Q408">
        <v>1000</v>
      </c>
      <c r="X408">
        <v>1.4E-3</v>
      </c>
      <c r="Y408">
        <v>178433.97</v>
      </c>
      <c r="Z408">
        <v>0</v>
      </c>
      <c r="AA408">
        <v>0</v>
      </c>
      <c r="AB408">
        <v>0</v>
      </c>
      <c r="AC408">
        <v>0</v>
      </c>
      <c r="AD408">
        <v>1</v>
      </c>
      <c r="AE408">
        <v>0</v>
      </c>
      <c r="AF408" t="s">
        <v>3</v>
      </c>
      <c r="AG408">
        <v>1.4E-3</v>
      </c>
      <c r="AH408">
        <v>2</v>
      </c>
      <c r="AI408">
        <v>1473084563</v>
      </c>
      <c r="AJ408">
        <v>311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</row>
    <row r="409" spans="1:44" x14ac:dyDescent="0.2">
      <c r="A409">
        <f>ROW(Source!A194)</f>
        <v>194</v>
      </c>
      <c r="B409">
        <v>1473418389</v>
      </c>
      <c r="C409">
        <v>1473323531</v>
      </c>
      <c r="D409">
        <v>1441819193</v>
      </c>
      <c r="E409">
        <v>15514512</v>
      </c>
      <c r="F409">
        <v>1</v>
      </c>
      <c r="G409">
        <v>15514512</v>
      </c>
      <c r="H409">
        <v>1</v>
      </c>
      <c r="I409" t="s">
        <v>457</v>
      </c>
      <c r="J409" t="s">
        <v>3</v>
      </c>
      <c r="K409" t="s">
        <v>458</v>
      </c>
      <c r="L409">
        <v>1191</v>
      </c>
      <c r="N409">
        <v>1013</v>
      </c>
      <c r="O409" t="s">
        <v>459</v>
      </c>
      <c r="P409" t="s">
        <v>459</v>
      </c>
      <c r="Q409">
        <v>1</v>
      </c>
      <c r="X409">
        <v>5.04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1</v>
      </c>
      <c r="AE409">
        <v>1</v>
      </c>
      <c r="AF409" t="s">
        <v>228</v>
      </c>
      <c r="AG409">
        <v>10.08</v>
      </c>
      <c r="AH409">
        <v>2</v>
      </c>
      <c r="AI409">
        <v>1473323532</v>
      </c>
      <c r="AJ409">
        <v>312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</row>
    <row r="410" spans="1:44" x14ac:dyDescent="0.2">
      <c r="A410">
        <f>ROW(Source!A194)</f>
        <v>194</v>
      </c>
      <c r="B410">
        <v>1473418390</v>
      </c>
      <c r="C410">
        <v>1473323531</v>
      </c>
      <c r="D410">
        <v>1441833954</v>
      </c>
      <c r="E410">
        <v>1</v>
      </c>
      <c r="F410">
        <v>1</v>
      </c>
      <c r="G410">
        <v>15514512</v>
      </c>
      <c r="H410">
        <v>2</v>
      </c>
      <c r="I410" t="s">
        <v>519</v>
      </c>
      <c r="J410" t="s">
        <v>520</v>
      </c>
      <c r="K410" t="s">
        <v>521</v>
      </c>
      <c r="L410">
        <v>1368</v>
      </c>
      <c r="N410">
        <v>1011</v>
      </c>
      <c r="O410" t="s">
        <v>463</v>
      </c>
      <c r="P410" t="s">
        <v>463</v>
      </c>
      <c r="Q410">
        <v>1</v>
      </c>
      <c r="X410">
        <v>0.09</v>
      </c>
      <c r="Y410">
        <v>0</v>
      </c>
      <c r="Z410">
        <v>59.51</v>
      </c>
      <c r="AA410">
        <v>0.82</v>
      </c>
      <c r="AB410">
        <v>0</v>
      </c>
      <c r="AC410">
        <v>0</v>
      </c>
      <c r="AD410">
        <v>1</v>
      </c>
      <c r="AE410">
        <v>0</v>
      </c>
      <c r="AF410" t="s">
        <v>228</v>
      </c>
      <c r="AG410">
        <v>0.18</v>
      </c>
      <c r="AH410">
        <v>2</v>
      </c>
      <c r="AI410">
        <v>1473323533</v>
      </c>
      <c r="AJ410">
        <v>313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</row>
    <row r="411" spans="1:44" x14ac:dyDescent="0.2">
      <c r="A411">
        <f>ROW(Source!A194)</f>
        <v>194</v>
      </c>
      <c r="B411">
        <v>1473418391</v>
      </c>
      <c r="C411">
        <v>1473323531</v>
      </c>
      <c r="D411">
        <v>1441836235</v>
      </c>
      <c r="E411">
        <v>1</v>
      </c>
      <c r="F411">
        <v>1</v>
      </c>
      <c r="G411">
        <v>15514512</v>
      </c>
      <c r="H411">
        <v>3</v>
      </c>
      <c r="I411" t="s">
        <v>464</v>
      </c>
      <c r="J411" t="s">
        <v>465</v>
      </c>
      <c r="K411" t="s">
        <v>466</v>
      </c>
      <c r="L411">
        <v>1346</v>
      </c>
      <c r="N411">
        <v>1009</v>
      </c>
      <c r="O411" t="s">
        <v>467</v>
      </c>
      <c r="P411" t="s">
        <v>467</v>
      </c>
      <c r="Q411">
        <v>1</v>
      </c>
      <c r="X411">
        <v>1.02</v>
      </c>
      <c r="Y411">
        <v>31.49</v>
      </c>
      <c r="Z411">
        <v>0</v>
      </c>
      <c r="AA411">
        <v>0</v>
      </c>
      <c r="AB411">
        <v>0</v>
      </c>
      <c r="AC411">
        <v>0</v>
      </c>
      <c r="AD411">
        <v>1</v>
      </c>
      <c r="AE411">
        <v>0</v>
      </c>
      <c r="AF411" t="s">
        <v>228</v>
      </c>
      <c r="AG411">
        <v>2.04</v>
      </c>
      <c r="AH411">
        <v>2</v>
      </c>
      <c r="AI411">
        <v>1473323534</v>
      </c>
      <c r="AJ411">
        <v>314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</row>
    <row r="412" spans="1:44" x14ac:dyDescent="0.2">
      <c r="A412">
        <f>ROW(Source!A195)</f>
        <v>195</v>
      </c>
      <c r="B412">
        <v>1473418392</v>
      </c>
      <c r="C412">
        <v>1473323539</v>
      </c>
      <c r="D412">
        <v>1441819193</v>
      </c>
      <c r="E412">
        <v>15514512</v>
      </c>
      <c r="F412">
        <v>1</v>
      </c>
      <c r="G412">
        <v>15514512</v>
      </c>
      <c r="H412">
        <v>1</v>
      </c>
      <c r="I412" t="s">
        <v>457</v>
      </c>
      <c r="J412" t="s">
        <v>3</v>
      </c>
      <c r="K412" t="s">
        <v>458</v>
      </c>
      <c r="L412">
        <v>1191</v>
      </c>
      <c r="N412">
        <v>1013</v>
      </c>
      <c r="O412" t="s">
        <v>459</v>
      </c>
      <c r="P412" t="s">
        <v>459</v>
      </c>
      <c r="Q412">
        <v>1</v>
      </c>
      <c r="X412">
        <v>2.78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1</v>
      </c>
      <c r="AE412">
        <v>1</v>
      </c>
      <c r="AF412" t="s">
        <v>228</v>
      </c>
      <c r="AG412">
        <v>5.56</v>
      </c>
      <c r="AH412">
        <v>2</v>
      </c>
      <c r="AI412">
        <v>1473323540</v>
      </c>
      <c r="AJ412">
        <v>315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</row>
    <row r="413" spans="1:44" x14ac:dyDescent="0.2">
      <c r="A413">
        <f>ROW(Source!A195)</f>
        <v>195</v>
      </c>
      <c r="B413">
        <v>1473418393</v>
      </c>
      <c r="C413">
        <v>1473323539</v>
      </c>
      <c r="D413">
        <v>1441833954</v>
      </c>
      <c r="E413">
        <v>1</v>
      </c>
      <c r="F413">
        <v>1</v>
      </c>
      <c r="G413">
        <v>15514512</v>
      </c>
      <c r="H413">
        <v>2</v>
      </c>
      <c r="I413" t="s">
        <v>519</v>
      </c>
      <c r="J413" t="s">
        <v>520</v>
      </c>
      <c r="K413" t="s">
        <v>521</v>
      </c>
      <c r="L413">
        <v>1368</v>
      </c>
      <c r="N413">
        <v>1011</v>
      </c>
      <c r="O413" t="s">
        <v>463</v>
      </c>
      <c r="P413" t="s">
        <v>463</v>
      </c>
      <c r="Q413">
        <v>1</v>
      </c>
      <c r="X413">
        <v>0.09</v>
      </c>
      <c r="Y413">
        <v>0</v>
      </c>
      <c r="Z413">
        <v>59.51</v>
      </c>
      <c r="AA413">
        <v>0.82</v>
      </c>
      <c r="AB413">
        <v>0</v>
      </c>
      <c r="AC413">
        <v>0</v>
      </c>
      <c r="AD413">
        <v>1</v>
      </c>
      <c r="AE413">
        <v>0</v>
      </c>
      <c r="AF413" t="s">
        <v>228</v>
      </c>
      <c r="AG413">
        <v>0.18</v>
      </c>
      <c r="AH413">
        <v>2</v>
      </c>
      <c r="AI413">
        <v>1473323541</v>
      </c>
      <c r="AJ413">
        <v>316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</row>
    <row r="414" spans="1:44" x14ac:dyDescent="0.2">
      <c r="A414">
        <f>ROW(Source!A195)</f>
        <v>195</v>
      </c>
      <c r="B414">
        <v>1473418394</v>
      </c>
      <c r="C414">
        <v>1473323539</v>
      </c>
      <c r="D414">
        <v>1441836235</v>
      </c>
      <c r="E414">
        <v>1</v>
      </c>
      <c r="F414">
        <v>1</v>
      </c>
      <c r="G414">
        <v>15514512</v>
      </c>
      <c r="H414">
        <v>3</v>
      </c>
      <c r="I414" t="s">
        <v>464</v>
      </c>
      <c r="J414" t="s">
        <v>465</v>
      </c>
      <c r="K414" t="s">
        <v>466</v>
      </c>
      <c r="L414">
        <v>1346</v>
      </c>
      <c r="N414">
        <v>1009</v>
      </c>
      <c r="O414" t="s">
        <v>467</v>
      </c>
      <c r="P414" t="s">
        <v>467</v>
      </c>
      <c r="Q414">
        <v>1</v>
      </c>
      <c r="X414">
        <v>0.05</v>
      </c>
      <c r="Y414">
        <v>31.49</v>
      </c>
      <c r="Z414">
        <v>0</v>
      </c>
      <c r="AA414">
        <v>0</v>
      </c>
      <c r="AB414">
        <v>0</v>
      </c>
      <c r="AC414">
        <v>0</v>
      </c>
      <c r="AD414">
        <v>1</v>
      </c>
      <c r="AE414">
        <v>0</v>
      </c>
      <c r="AF414" t="s">
        <v>228</v>
      </c>
      <c r="AG414">
        <v>0.1</v>
      </c>
      <c r="AH414">
        <v>2</v>
      </c>
      <c r="AI414">
        <v>1473323542</v>
      </c>
      <c r="AJ414">
        <v>317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</row>
    <row r="415" spans="1:44" x14ac:dyDescent="0.2">
      <c r="A415">
        <f>ROW(Source!A196)</f>
        <v>196</v>
      </c>
      <c r="B415">
        <v>1473418395</v>
      </c>
      <c r="C415">
        <v>1473084578</v>
      </c>
      <c r="D415">
        <v>1441819193</v>
      </c>
      <c r="E415">
        <v>15514512</v>
      </c>
      <c r="F415">
        <v>1</v>
      </c>
      <c r="G415">
        <v>15514512</v>
      </c>
      <c r="H415">
        <v>1</v>
      </c>
      <c r="I415" t="s">
        <v>457</v>
      </c>
      <c r="J415" t="s">
        <v>3</v>
      </c>
      <c r="K415" t="s">
        <v>458</v>
      </c>
      <c r="L415">
        <v>1191</v>
      </c>
      <c r="N415">
        <v>1013</v>
      </c>
      <c r="O415" t="s">
        <v>459</v>
      </c>
      <c r="P415" t="s">
        <v>459</v>
      </c>
      <c r="Q415">
        <v>1</v>
      </c>
      <c r="X415">
        <v>84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1</v>
      </c>
      <c r="AE415">
        <v>1</v>
      </c>
      <c r="AF415" t="s">
        <v>3</v>
      </c>
      <c r="AG415">
        <v>84</v>
      </c>
      <c r="AH415">
        <v>2</v>
      </c>
      <c r="AI415">
        <v>1473084579</v>
      </c>
      <c r="AJ415">
        <v>318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</row>
    <row r="416" spans="1:44" x14ac:dyDescent="0.2">
      <c r="A416">
        <f>ROW(Source!A196)</f>
        <v>196</v>
      </c>
      <c r="B416">
        <v>1473418396</v>
      </c>
      <c r="C416">
        <v>1473084578</v>
      </c>
      <c r="D416">
        <v>1441835475</v>
      </c>
      <c r="E416">
        <v>1</v>
      </c>
      <c r="F416">
        <v>1</v>
      </c>
      <c r="G416">
        <v>15514512</v>
      </c>
      <c r="H416">
        <v>3</v>
      </c>
      <c r="I416" t="s">
        <v>482</v>
      </c>
      <c r="J416" t="s">
        <v>483</v>
      </c>
      <c r="K416" t="s">
        <v>484</v>
      </c>
      <c r="L416">
        <v>1348</v>
      </c>
      <c r="N416">
        <v>1009</v>
      </c>
      <c r="O416" t="s">
        <v>485</v>
      </c>
      <c r="P416" t="s">
        <v>485</v>
      </c>
      <c r="Q416">
        <v>1000</v>
      </c>
      <c r="X416">
        <v>2.9999999999999997E-4</v>
      </c>
      <c r="Y416">
        <v>155908.07999999999</v>
      </c>
      <c r="Z416">
        <v>0</v>
      </c>
      <c r="AA416">
        <v>0</v>
      </c>
      <c r="AB416">
        <v>0</v>
      </c>
      <c r="AC416">
        <v>0</v>
      </c>
      <c r="AD416">
        <v>1</v>
      </c>
      <c r="AE416">
        <v>0</v>
      </c>
      <c r="AF416" t="s">
        <v>3</v>
      </c>
      <c r="AG416">
        <v>2.9999999999999997E-4</v>
      </c>
      <c r="AH416">
        <v>2</v>
      </c>
      <c r="AI416">
        <v>1473084580</v>
      </c>
      <c r="AJ416">
        <v>319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</row>
    <row r="417" spans="1:44" x14ac:dyDescent="0.2">
      <c r="A417">
        <f>ROW(Source!A196)</f>
        <v>196</v>
      </c>
      <c r="B417">
        <v>1473418397</v>
      </c>
      <c r="C417">
        <v>1473084578</v>
      </c>
      <c r="D417">
        <v>1441835549</v>
      </c>
      <c r="E417">
        <v>1</v>
      </c>
      <c r="F417">
        <v>1</v>
      </c>
      <c r="G417">
        <v>15514512</v>
      </c>
      <c r="H417">
        <v>3</v>
      </c>
      <c r="I417" t="s">
        <v>486</v>
      </c>
      <c r="J417" t="s">
        <v>487</v>
      </c>
      <c r="K417" t="s">
        <v>488</v>
      </c>
      <c r="L417">
        <v>1348</v>
      </c>
      <c r="N417">
        <v>1009</v>
      </c>
      <c r="O417" t="s">
        <v>485</v>
      </c>
      <c r="P417" t="s">
        <v>485</v>
      </c>
      <c r="Q417">
        <v>1000</v>
      </c>
      <c r="X417">
        <v>1E-4</v>
      </c>
      <c r="Y417">
        <v>194655.19</v>
      </c>
      <c r="Z417">
        <v>0</v>
      </c>
      <c r="AA417">
        <v>0</v>
      </c>
      <c r="AB417">
        <v>0</v>
      </c>
      <c r="AC417">
        <v>0</v>
      </c>
      <c r="AD417">
        <v>1</v>
      </c>
      <c r="AE417">
        <v>0</v>
      </c>
      <c r="AF417" t="s">
        <v>3</v>
      </c>
      <c r="AG417">
        <v>1E-4</v>
      </c>
      <c r="AH417">
        <v>2</v>
      </c>
      <c r="AI417">
        <v>1473084581</v>
      </c>
      <c r="AJ417">
        <v>320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</row>
    <row r="418" spans="1:44" x14ac:dyDescent="0.2">
      <c r="A418">
        <f>ROW(Source!A196)</f>
        <v>196</v>
      </c>
      <c r="B418">
        <v>1473418398</v>
      </c>
      <c r="C418">
        <v>1473084578</v>
      </c>
      <c r="D418">
        <v>1441836250</v>
      </c>
      <c r="E418">
        <v>1</v>
      </c>
      <c r="F418">
        <v>1</v>
      </c>
      <c r="G418">
        <v>15514512</v>
      </c>
      <c r="H418">
        <v>3</v>
      </c>
      <c r="I418" t="s">
        <v>522</v>
      </c>
      <c r="J418" t="s">
        <v>523</v>
      </c>
      <c r="K418" t="s">
        <v>524</v>
      </c>
      <c r="L418">
        <v>1327</v>
      </c>
      <c r="N418">
        <v>1005</v>
      </c>
      <c r="O418" t="s">
        <v>525</v>
      </c>
      <c r="P418" t="s">
        <v>525</v>
      </c>
      <c r="Q418">
        <v>1</v>
      </c>
      <c r="X418">
        <v>2.1</v>
      </c>
      <c r="Y418">
        <v>149.25</v>
      </c>
      <c r="Z418">
        <v>0</v>
      </c>
      <c r="AA418">
        <v>0</v>
      </c>
      <c r="AB418">
        <v>0</v>
      </c>
      <c r="AC418">
        <v>0</v>
      </c>
      <c r="AD418">
        <v>1</v>
      </c>
      <c r="AE418">
        <v>0</v>
      </c>
      <c r="AF418" t="s">
        <v>3</v>
      </c>
      <c r="AG418">
        <v>2.1</v>
      </c>
      <c r="AH418">
        <v>2</v>
      </c>
      <c r="AI418">
        <v>1473084582</v>
      </c>
      <c r="AJ418">
        <v>321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</row>
    <row r="419" spans="1:44" x14ac:dyDescent="0.2">
      <c r="A419">
        <f>ROW(Source!A196)</f>
        <v>196</v>
      </c>
      <c r="B419">
        <v>1473418399</v>
      </c>
      <c r="C419">
        <v>1473084578</v>
      </c>
      <c r="D419">
        <v>1441834635</v>
      </c>
      <c r="E419">
        <v>1</v>
      </c>
      <c r="F419">
        <v>1</v>
      </c>
      <c r="G419">
        <v>15514512</v>
      </c>
      <c r="H419">
        <v>3</v>
      </c>
      <c r="I419" t="s">
        <v>498</v>
      </c>
      <c r="J419" t="s">
        <v>499</v>
      </c>
      <c r="K419" t="s">
        <v>500</v>
      </c>
      <c r="L419">
        <v>1339</v>
      </c>
      <c r="N419">
        <v>1007</v>
      </c>
      <c r="O419" t="s">
        <v>105</v>
      </c>
      <c r="P419" t="s">
        <v>105</v>
      </c>
      <c r="Q419">
        <v>1</v>
      </c>
      <c r="X419">
        <v>0.5</v>
      </c>
      <c r="Y419">
        <v>103.4</v>
      </c>
      <c r="Z419">
        <v>0</v>
      </c>
      <c r="AA419">
        <v>0</v>
      </c>
      <c r="AB419">
        <v>0</v>
      </c>
      <c r="AC419">
        <v>0</v>
      </c>
      <c r="AD419">
        <v>1</v>
      </c>
      <c r="AE419">
        <v>0</v>
      </c>
      <c r="AF419" t="s">
        <v>3</v>
      </c>
      <c r="AG419">
        <v>0.5</v>
      </c>
      <c r="AH419">
        <v>2</v>
      </c>
      <c r="AI419">
        <v>1473084583</v>
      </c>
      <c r="AJ419">
        <v>322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</row>
    <row r="420" spans="1:44" x14ac:dyDescent="0.2">
      <c r="A420">
        <f>ROW(Source!A196)</f>
        <v>196</v>
      </c>
      <c r="B420">
        <v>1473418400</v>
      </c>
      <c r="C420">
        <v>1473084578</v>
      </c>
      <c r="D420">
        <v>1441834627</v>
      </c>
      <c r="E420">
        <v>1</v>
      </c>
      <c r="F420">
        <v>1</v>
      </c>
      <c r="G420">
        <v>15514512</v>
      </c>
      <c r="H420">
        <v>3</v>
      </c>
      <c r="I420" t="s">
        <v>501</v>
      </c>
      <c r="J420" t="s">
        <v>502</v>
      </c>
      <c r="K420" t="s">
        <v>503</v>
      </c>
      <c r="L420">
        <v>1339</v>
      </c>
      <c r="N420">
        <v>1007</v>
      </c>
      <c r="O420" t="s">
        <v>105</v>
      </c>
      <c r="P420" t="s">
        <v>105</v>
      </c>
      <c r="Q420">
        <v>1</v>
      </c>
      <c r="X420">
        <v>0.3</v>
      </c>
      <c r="Y420">
        <v>875.46</v>
      </c>
      <c r="Z420">
        <v>0</v>
      </c>
      <c r="AA420">
        <v>0</v>
      </c>
      <c r="AB420">
        <v>0</v>
      </c>
      <c r="AC420">
        <v>0</v>
      </c>
      <c r="AD420">
        <v>1</v>
      </c>
      <c r="AE420">
        <v>0</v>
      </c>
      <c r="AF420" t="s">
        <v>3</v>
      </c>
      <c r="AG420">
        <v>0.3</v>
      </c>
      <c r="AH420">
        <v>2</v>
      </c>
      <c r="AI420">
        <v>1473084584</v>
      </c>
      <c r="AJ420">
        <v>323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</row>
    <row r="421" spans="1:44" x14ac:dyDescent="0.2">
      <c r="A421">
        <f>ROW(Source!A196)</f>
        <v>196</v>
      </c>
      <c r="B421">
        <v>1473418401</v>
      </c>
      <c r="C421">
        <v>1473084578</v>
      </c>
      <c r="D421">
        <v>1441834671</v>
      </c>
      <c r="E421">
        <v>1</v>
      </c>
      <c r="F421">
        <v>1</v>
      </c>
      <c r="G421">
        <v>15514512</v>
      </c>
      <c r="H421">
        <v>3</v>
      </c>
      <c r="I421" t="s">
        <v>504</v>
      </c>
      <c r="J421" t="s">
        <v>505</v>
      </c>
      <c r="K421" t="s">
        <v>506</v>
      </c>
      <c r="L421">
        <v>1348</v>
      </c>
      <c r="N421">
        <v>1009</v>
      </c>
      <c r="O421" t="s">
        <v>485</v>
      </c>
      <c r="P421" t="s">
        <v>485</v>
      </c>
      <c r="Q421">
        <v>1000</v>
      </c>
      <c r="X421">
        <v>1E-4</v>
      </c>
      <c r="Y421">
        <v>184462.17</v>
      </c>
      <c r="Z421">
        <v>0</v>
      </c>
      <c r="AA421">
        <v>0</v>
      </c>
      <c r="AB421">
        <v>0</v>
      </c>
      <c r="AC421">
        <v>0</v>
      </c>
      <c r="AD421">
        <v>1</v>
      </c>
      <c r="AE421">
        <v>0</v>
      </c>
      <c r="AF421" t="s">
        <v>3</v>
      </c>
      <c r="AG421">
        <v>1E-4</v>
      </c>
      <c r="AH421">
        <v>2</v>
      </c>
      <c r="AI421">
        <v>1473084585</v>
      </c>
      <c r="AJ421">
        <v>324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</row>
    <row r="422" spans="1:44" x14ac:dyDescent="0.2">
      <c r="A422">
        <f>ROW(Source!A196)</f>
        <v>196</v>
      </c>
      <c r="B422">
        <v>1473418402</v>
      </c>
      <c r="C422">
        <v>1473084578</v>
      </c>
      <c r="D422">
        <v>1441834634</v>
      </c>
      <c r="E422">
        <v>1</v>
      </c>
      <c r="F422">
        <v>1</v>
      </c>
      <c r="G422">
        <v>15514512</v>
      </c>
      <c r="H422">
        <v>3</v>
      </c>
      <c r="I422" t="s">
        <v>507</v>
      </c>
      <c r="J422" t="s">
        <v>508</v>
      </c>
      <c r="K422" t="s">
        <v>509</v>
      </c>
      <c r="L422">
        <v>1348</v>
      </c>
      <c r="N422">
        <v>1009</v>
      </c>
      <c r="O422" t="s">
        <v>485</v>
      </c>
      <c r="P422" t="s">
        <v>485</v>
      </c>
      <c r="Q422">
        <v>1000</v>
      </c>
      <c r="X422">
        <v>5.9999999999999995E-4</v>
      </c>
      <c r="Y422">
        <v>88053.759999999995</v>
      </c>
      <c r="Z422">
        <v>0</v>
      </c>
      <c r="AA422">
        <v>0</v>
      </c>
      <c r="AB422">
        <v>0</v>
      </c>
      <c r="AC422">
        <v>0</v>
      </c>
      <c r="AD422">
        <v>1</v>
      </c>
      <c r="AE422">
        <v>0</v>
      </c>
      <c r="AF422" t="s">
        <v>3</v>
      </c>
      <c r="AG422">
        <v>5.9999999999999995E-4</v>
      </c>
      <c r="AH422">
        <v>2</v>
      </c>
      <c r="AI422">
        <v>1473084586</v>
      </c>
      <c r="AJ422">
        <v>325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</row>
    <row r="423" spans="1:44" x14ac:dyDescent="0.2">
      <c r="A423">
        <f>ROW(Source!A196)</f>
        <v>196</v>
      </c>
      <c r="B423">
        <v>1473418403</v>
      </c>
      <c r="C423">
        <v>1473084578</v>
      </c>
      <c r="D423">
        <v>1441834836</v>
      </c>
      <c r="E423">
        <v>1</v>
      </c>
      <c r="F423">
        <v>1</v>
      </c>
      <c r="G423">
        <v>15514512</v>
      </c>
      <c r="H423">
        <v>3</v>
      </c>
      <c r="I423" t="s">
        <v>510</v>
      </c>
      <c r="J423" t="s">
        <v>511</v>
      </c>
      <c r="K423" t="s">
        <v>512</v>
      </c>
      <c r="L423">
        <v>1348</v>
      </c>
      <c r="N423">
        <v>1009</v>
      </c>
      <c r="O423" t="s">
        <v>485</v>
      </c>
      <c r="P423" t="s">
        <v>485</v>
      </c>
      <c r="Q423">
        <v>1000</v>
      </c>
      <c r="X423">
        <v>3.15E-3</v>
      </c>
      <c r="Y423">
        <v>93194.67</v>
      </c>
      <c r="Z423">
        <v>0</v>
      </c>
      <c r="AA423">
        <v>0</v>
      </c>
      <c r="AB423">
        <v>0</v>
      </c>
      <c r="AC423">
        <v>0</v>
      </c>
      <c r="AD423">
        <v>1</v>
      </c>
      <c r="AE423">
        <v>0</v>
      </c>
      <c r="AF423" t="s">
        <v>3</v>
      </c>
      <c r="AG423">
        <v>3.15E-3</v>
      </c>
      <c r="AH423">
        <v>2</v>
      </c>
      <c r="AI423">
        <v>1473084587</v>
      </c>
      <c r="AJ423">
        <v>326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</row>
    <row r="424" spans="1:44" x14ac:dyDescent="0.2">
      <c r="A424">
        <f>ROW(Source!A196)</f>
        <v>196</v>
      </c>
      <c r="B424">
        <v>1473418404</v>
      </c>
      <c r="C424">
        <v>1473084578</v>
      </c>
      <c r="D424">
        <v>1441822273</v>
      </c>
      <c r="E424">
        <v>15514512</v>
      </c>
      <c r="F424">
        <v>1</v>
      </c>
      <c r="G424">
        <v>15514512</v>
      </c>
      <c r="H424">
        <v>3</v>
      </c>
      <c r="I424" t="s">
        <v>476</v>
      </c>
      <c r="J424" t="s">
        <v>3</v>
      </c>
      <c r="K424" t="s">
        <v>478</v>
      </c>
      <c r="L424">
        <v>1348</v>
      </c>
      <c r="N424">
        <v>1009</v>
      </c>
      <c r="O424" t="s">
        <v>485</v>
      </c>
      <c r="P424" t="s">
        <v>485</v>
      </c>
      <c r="Q424">
        <v>1000</v>
      </c>
      <c r="X424">
        <v>3.5E-4</v>
      </c>
      <c r="Y424">
        <v>94640</v>
      </c>
      <c r="Z424">
        <v>0</v>
      </c>
      <c r="AA424">
        <v>0</v>
      </c>
      <c r="AB424">
        <v>0</v>
      </c>
      <c r="AC424">
        <v>0</v>
      </c>
      <c r="AD424">
        <v>1</v>
      </c>
      <c r="AE424">
        <v>0</v>
      </c>
      <c r="AF424" t="s">
        <v>3</v>
      </c>
      <c r="AG424">
        <v>3.5E-4</v>
      </c>
      <c r="AH424">
        <v>2</v>
      </c>
      <c r="AI424">
        <v>1473084588</v>
      </c>
      <c r="AJ424">
        <v>327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</row>
    <row r="425" spans="1:44" x14ac:dyDescent="0.2">
      <c r="A425">
        <f>ROW(Source!A197)</f>
        <v>197</v>
      </c>
      <c r="B425">
        <v>1473418406</v>
      </c>
      <c r="C425">
        <v>1473323752</v>
      </c>
      <c r="D425">
        <v>1441819193</v>
      </c>
      <c r="E425">
        <v>15514512</v>
      </c>
      <c r="F425">
        <v>1</v>
      </c>
      <c r="G425">
        <v>15514512</v>
      </c>
      <c r="H425">
        <v>1</v>
      </c>
      <c r="I425" t="s">
        <v>457</v>
      </c>
      <c r="J425" t="s">
        <v>3</v>
      </c>
      <c r="K425" t="s">
        <v>458</v>
      </c>
      <c r="L425">
        <v>1191</v>
      </c>
      <c r="N425">
        <v>1013</v>
      </c>
      <c r="O425" t="s">
        <v>459</v>
      </c>
      <c r="P425" t="s">
        <v>459</v>
      </c>
      <c r="Q425">
        <v>1</v>
      </c>
      <c r="X425">
        <v>2.78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1</v>
      </c>
      <c r="AE425">
        <v>1</v>
      </c>
      <c r="AF425" t="s">
        <v>228</v>
      </c>
      <c r="AG425">
        <v>5.56</v>
      </c>
      <c r="AH425">
        <v>2</v>
      </c>
      <c r="AI425">
        <v>1473323754</v>
      </c>
      <c r="AJ425">
        <v>328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</row>
    <row r="426" spans="1:44" x14ac:dyDescent="0.2">
      <c r="A426">
        <f>ROW(Source!A197)</f>
        <v>197</v>
      </c>
      <c r="B426">
        <v>1473418407</v>
      </c>
      <c r="C426">
        <v>1473323752</v>
      </c>
      <c r="D426">
        <v>1441836235</v>
      </c>
      <c r="E426">
        <v>1</v>
      </c>
      <c r="F426">
        <v>1</v>
      </c>
      <c r="G426">
        <v>15514512</v>
      </c>
      <c r="H426">
        <v>3</v>
      </c>
      <c r="I426" t="s">
        <v>464</v>
      </c>
      <c r="J426" t="s">
        <v>465</v>
      </c>
      <c r="K426" t="s">
        <v>466</v>
      </c>
      <c r="L426">
        <v>1346</v>
      </c>
      <c r="N426">
        <v>1009</v>
      </c>
      <c r="O426" t="s">
        <v>467</v>
      </c>
      <c r="P426" t="s">
        <v>467</v>
      </c>
      <c r="Q426">
        <v>1</v>
      </c>
      <c r="X426">
        <v>4.0000000000000001E-3</v>
      </c>
      <c r="Y426">
        <v>31.49</v>
      </c>
      <c r="Z426">
        <v>0</v>
      </c>
      <c r="AA426">
        <v>0</v>
      </c>
      <c r="AB426">
        <v>0</v>
      </c>
      <c r="AC426">
        <v>0</v>
      </c>
      <c r="AD426">
        <v>1</v>
      </c>
      <c r="AE426">
        <v>0</v>
      </c>
      <c r="AF426" t="s">
        <v>228</v>
      </c>
      <c r="AG426">
        <v>8.0000000000000002E-3</v>
      </c>
      <c r="AH426">
        <v>2</v>
      </c>
      <c r="AI426">
        <v>1473323755</v>
      </c>
      <c r="AJ426">
        <v>329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</row>
    <row r="427" spans="1:44" x14ac:dyDescent="0.2">
      <c r="A427">
        <f>ROW(Source!A198)</f>
        <v>198</v>
      </c>
      <c r="B427">
        <v>1473418410</v>
      </c>
      <c r="C427">
        <v>1473323758</v>
      </c>
      <c r="D427">
        <v>1441819193</v>
      </c>
      <c r="E427">
        <v>15514512</v>
      </c>
      <c r="F427">
        <v>1</v>
      </c>
      <c r="G427">
        <v>15514512</v>
      </c>
      <c r="H427">
        <v>1</v>
      </c>
      <c r="I427" t="s">
        <v>457</v>
      </c>
      <c r="J427" t="s">
        <v>3</v>
      </c>
      <c r="K427" t="s">
        <v>458</v>
      </c>
      <c r="L427">
        <v>1191</v>
      </c>
      <c r="N427">
        <v>1013</v>
      </c>
      <c r="O427" t="s">
        <v>459</v>
      </c>
      <c r="P427" t="s">
        <v>459</v>
      </c>
      <c r="Q427">
        <v>1</v>
      </c>
      <c r="X427">
        <v>1.5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1</v>
      </c>
      <c r="AE427">
        <v>1</v>
      </c>
      <c r="AF427" t="s">
        <v>228</v>
      </c>
      <c r="AG427">
        <v>3</v>
      </c>
      <c r="AH427">
        <v>2</v>
      </c>
      <c r="AI427">
        <v>1473323759</v>
      </c>
      <c r="AJ427">
        <v>330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</row>
    <row r="428" spans="1:44" x14ac:dyDescent="0.2">
      <c r="A428">
        <f>ROW(Source!A198)</f>
        <v>198</v>
      </c>
      <c r="B428">
        <v>1473418411</v>
      </c>
      <c r="C428">
        <v>1473323758</v>
      </c>
      <c r="D428">
        <v>1441836235</v>
      </c>
      <c r="E428">
        <v>1</v>
      </c>
      <c r="F428">
        <v>1</v>
      </c>
      <c r="G428">
        <v>15514512</v>
      </c>
      <c r="H428">
        <v>3</v>
      </c>
      <c r="I428" t="s">
        <v>464</v>
      </c>
      <c r="J428" t="s">
        <v>465</v>
      </c>
      <c r="K428" t="s">
        <v>466</v>
      </c>
      <c r="L428">
        <v>1346</v>
      </c>
      <c r="N428">
        <v>1009</v>
      </c>
      <c r="O428" t="s">
        <v>467</v>
      </c>
      <c r="P428" t="s">
        <v>467</v>
      </c>
      <c r="Q428">
        <v>1</v>
      </c>
      <c r="X428">
        <v>4.1999999999999997E-3</v>
      </c>
      <c r="Y428">
        <v>31.49</v>
      </c>
      <c r="Z428">
        <v>0</v>
      </c>
      <c r="AA428">
        <v>0</v>
      </c>
      <c r="AB428">
        <v>0</v>
      </c>
      <c r="AC428">
        <v>0</v>
      </c>
      <c r="AD428">
        <v>1</v>
      </c>
      <c r="AE428">
        <v>0</v>
      </c>
      <c r="AF428" t="s">
        <v>228</v>
      </c>
      <c r="AG428">
        <v>8.3999999999999995E-3</v>
      </c>
      <c r="AH428">
        <v>2</v>
      </c>
      <c r="AI428">
        <v>1473323760</v>
      </c>
      <c r="AJ428">
        <v>331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</row>
    <row r="429" spans="1:44" x14ac:dyDescent="0.2">
      <c r="A429">
        <f>ROW(Source!A199)</f>
        <v>199</v>
      </c>
      <c r="B429">
        <v>1473418412</v>
      </c>
      <c r="C429">
        <v>1473084599</v>
      </c>
      <c r="D429">
        <v>1441819193</v>
      </c>
      <c r="E429">
        <v>15514512</v>
      </c>
      <c r="F429">
        <v>1</v>
      </c>
      <c r="G429">
        <v>15514512</v>
      </c>
      <c r="H429">
        <v>1</v>
      </c>
      <c r="I429" t="s">
        <v>457</v>
      </c>
      <c r="J429" t="s">
        <v>3</v>
      </c>
      <c r="K429" t="s">
        <v>458</v>
      </c>
      <c r="L429">
        <v>1191</v>
      </c>
      <c r="N429">
        <v>1013</v>
      </c>
      <c r="O429" t="s">
        <v>459</v>
      </c>
      <c r="P429" t="s">
        <v>459</v>
      </c>
      <c r="Q429">
        <v>1</v>
      </c>
      <c r="X429">
        <v>11.37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1</v>
      </c>
      <c r="AE429">
        <v>1</v>
      </c>
      <c r="AF429" t="s">
        <v>3</v>
      </c>
      <c r="AG429">
        <v>11.37</v>
      </c>
      <c r="AH429">
        <v>2</v>
      </c>
      <c r="AI429">
        <v>1473084600</v>
      </c>
      <c r="AJ429">
        <v>332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</row>
    <row r="430" spans="1:44" x14ac:dyDescent="0.2">
      <c r="A430">
        <f>ROW(Source!A199)</f>
        <v>199</v>
      </c>
      <c r="B430">
        <v>1473418413</v>
      </c>
      <c r="C430">
        <v>1473084599</v>
      </c>
      <c r="D430">
        <v>1441834142</v>
      </c>
      <c r="E430">
        <v>1</v>
      </c>
      <c r="F430">
        <v>1</v>
      </c>
      <c r="G430">
        <v>15514512</v>
      </c>
      <c r="H430">
        <v>2</v>
      </c>
      <c r="I430" t="s">
        <v>526</v>
      </c>
      <c r="J430" t="s">
        <v>569</v>
      </c>
      <c r="K430" t="s">
        <v>528</v>
      </c>
      <c r="L430">
        <v>1368</v>
      </c>
      <c r="N430">
        <v>1011</v>
      </c>
      <c r="O430" t="s">
        <v>463</v>
      </c>
      <c r="P430" t="s">
        <v>463</v>
      </c>
      <c r="Q430">
        <v>1</v>
      </c>
      <c r="X430">
        <v>2.31</v>
      </c>
      <c r="Y430">
        <v>0</v>
      </c>
      <c r="Z430">
        <v>10.14</v>
      </c>
      <c r="AA430">
        <v>0.31</v>
      </c>
      <c r="AB430">
        <v>0</v>
      </c>
      <c r="AC430">
        <v>0</v>
      </c>
      <c r="AD430">
        <v>1</v>
      </c>
      <c r="AE430">
        <v>0</v>
      </c>
      <c r="AF430" t="s">
        <v>3</v>
      </c>
      <c r="AG430">
        <v>2.31</v>
      </c>
      <c r="AH430">
        <v>2</v>
      </c>
      <c r="AI430">
        <v>1473084601</v>
      </c>
      <c r="AJ430">
        <v>333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</row>
    <row r="431" spans="1:44" x14ac:dyDescent="0.2">
      <c r="A431">
        <f>ROW(Source!A199)</f>
        <v>199</v>
      </c>
      <c r="B431">
        <v>1473418414</v>
      </c>
      <c r="C431">
        <v>1473084599</v>
      </c>
      <c r="D431">
        <v>1441834258</v>
      </c>
      <c r="E431">
        <v>1</v>
      </c>
      <c r="F431">
        <v>1</v>
      </c>
      <c r="G431">
        <v>15514512</v>
      </c>
      <c r="H431">
        <v>2</v>
      </c>
      <c r="I431" t="s">
        <v>460</v>
      </c>
      <c r="J431" t="s">
        <v>461</v>
      </c>
      <c r="K431" t="s">
        <v>462</v>
      </c>
      <c r="L431">
        <v>1368</v>
      </c>
      <c r="N431">
        <v>1011</v>
      </c>
      <c r="O431" t="s">
        <v>463</v>
      </c>
      <c r="P431" t="s">
        <v>463</v>
      </c>
      <c r="Q431">
        <v>1</v>
      </c>
      <c r="X431">
        <v>2.91</v>
      </c>
      <c r="Y431">
        <v>0</v>
      </c>
      <c r="Z431">
        <v>1303.01</v>
      </c>
      <c r="AA431">
        <v>826.2</v>
      </c>
      <c r="AB431">
        <v>0</v>
      </c>
      <c r="AC431">
        <v>0</v>
      </c>
      <c r="AD431">
        <v>1</v>
      </c>
      <c r="AE431">
        <v>0</v>
      </c>
      <c r="AF431" t="s">
        <v>3</v>
      </c>
      <c r="AG431">
        <v>2.91</v>
      </c>
      <c r="AH431">
        <v>2</v>
      </c>
      <c r="AI431">
        <v>1473084602</v>
      </c>
      <c r="AJ431">
        <v>334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</row>
    <row r="432" spans="1:44" x14ac:dyDescent="0.2">
      <c r="A432">
        <f>ROW(Source!A199)</f>
        <v>199</v>
      </c>
      <c r="B432">
        <v>1473418415</v>
      </c>
      <c r="C432">
        <v>1473084599</v>
      </c>
      <c r="D432">
        <v>1441836395</v>
      </c>
      <c r="E432">
        <v>1</v>
      </c>
      <c r="F432">
        <v>1</v>
      </c>
      <c r="G432">
        <v>15514512</v>
      </c>
      <c r="H432">
        <v>3</v>
      </c>
      <c r="I432" t="s">
        <v>530</v>
      </c>
      <c r="J432" t="s">
        <v>570</v>
      </c>
      <c r="K432" t="s">
        <v>532</v>
      </c>
      <c r="L432">
        <v>1346</v>
      </c>
      <c r="N432">
        <v>1009</v>
      </c>
      <c r="O432" t="s">
        <v>467</v>
      </c>
      <c r="P432" t="s">
        <v>467</v>
      </c>
      <c r="Q432">
        <v>1</v>
      </c>
      <c r="X432">
        <v>0.84</v>
      </c>
      <c r="Y432">
        <v>1021.71</v>
      </c>
      <c r="Z432">
        <v>0</v>
      </c>
      <c r="AA432">
        <v>0</v>
      </c>
      <c r="AB432">
        <v>0</v>
      </c>
      <c r="AC432">
        <v>0</v>
      </c>
      <c r="AD432">
        <v>1</v>
      </c>
      <c r="AE432">
        <v>0</v>
      </c>
      <c r="AF432" t="s">
        <v>3</v>
      </c>
      <c r="AG432">
        <v>0.84</v>
      </c>
      <c r="AH432">
        <v>2</v>
      </c>
      <c r="AI432">
        <v>1473084603</v>
      </c>
      <c r="AJ432">
        <v>335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</row>
    <row r="433" spans="1:44" x14ac:dyDescent="0.2">
      <c r="A433">
        <f>ROW(Source!A200)</f>
        <v>200</v>
      </c>
      <c r="B433">
        <v>1473418417</v>
      </c>
      <c r="C433">
        <v>1473084608</v>
      </c>
      <c r="D433">
        <v>1441819193</v>
      </c>
      <c r="E433">
        <v>15514512</v>
      </c>
      <c r="F433">
        <v>1</v>
      </c>
      <c r="G433">
        <v>15514512</v>
      </c>
      <c r="H433">
        <v>1</v>
      </c>
      <c r="I433" t="s">
        <v>457</v>
      </c>
      <c r="J433" t="s">
        <v>3</v>
      </c>
      <c r="K433" t="s">
        <v>458</v>
      </c>
      <c r="L433">
        <v>1191</v>
      </c>
      <c r="N433">
        <v>1013</v>
      </c>
      <c r="O433" t="s">
        <v>459</v>
      </c>
      <c r="P433" t="s">
        <v>459</v>
      </c>
      <c r="Q433">
        <v>1</v>
      </c>
      <c r="X433">
        <v>13.77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1</v>
      </c>
      <c r="AE433">
        <v>1</v>
      </c>
      <c r="AF433" t="s">
        <v>93</v>
      </c>
      <c r="AG433">
        <v>55.08</v>
      </c>
      <c r="AH433">
        <v>2</v>
      </c>
      <c r="AI433">
        <v>1473084609</v>
      </c>
      <c r="AJ433">
        <v>336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</row>
    <row r="434" spans="1:44" x14ac:dyDescent="0.2">
      <c r="A434">
        <f>ROW(Source!A200)</f>
        <v>200</v>
      </c>
      <c r="B434">
        <v>1473418418</v>
      </c>
      <c r="C434">
        <v>1473084608</v>
      </c>
      <c r="D434">
        <v>1441833844</v>
      </c>
      <c r="E434">
        <v>1</v>
      </c>
      <c r="F434">
        <v>1</v>
      </c>
      <c r="G434">
        <v>15514512</v>
      </c>
      <c r="H434">
        <v>2</v>
      </c>
      <c r="I434" t="s">
        <v>533</v>
      </c>
      <c r="J434" t="s">
        <v>534</v>
      </c>
      <c r="K434" t="s">
        <v>535</v>
      </c>
      <c r="L434">
        <v>1368</v>
      </c>
      <c r="N434">
        <v>1011</v>
      </c>
      <c r="O434" t="s">
        <v>463</v>
      </c>
      <c r="P434" t="s">
        <v>463</v>
      </c>
      <c r="Q434">
        <v>1</v>
      </c>
      <c r="X434">
        <v>0.09</v>
      </c>
      <c r="Y434">
        <v>0</v>
      </c>
      <c r="Z434">
        <v>17.37</v>
      </c>
      <c r="AA434">
        <v>0.04</v>
      </c>
      <c r="AB434">
        <v>0</v>
      </c>
      <c r="AC434">
        <v>0</v>
      </c>
      <c r="AD434">
        <v>1</v>
      </c>
      <c r="AE434">
        <v>0</v>
      </c>
      <c r="AF434" t="s">
        <v>93</v>
      </c>
      <c r="AG434">
        <v>0.36</v>
      </c>
      <c r="AH434">
        <v>2</v>
      </c>
      <c r="AI434">
        <v>1473084610</v>
      </c>
      <c r="AJ434">
        <v>337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</row>
    <row r="435" spans="1:44" x14ac:dyDescent="0.2">
      <c r="A435">
        <f>ROW(Source!A200)</f>
        <v>200</v>
      </c>
      <c r="B435">
        <v>1473418419</v>
      </c>
      <c r="C435">
        <v>1473084608</v>
      </c>
      <c r="D435">
        <v>1441833877</v>
      </c>
      <c r="E435">
        <v>1</v>
      </c>
      <c r="F435">
        <v>1</v>
      </c>
      <c r="G435">
        <v>15514512</v>
      </c>
      <c r="H435">
        <v>2</v>
      </c>
      <c r="I435" t="s">
        <v>536</v>
      </c>
      <c r="J435" t="s">
        <v>537</v>
      </c>
      <c r="K435" t="s">
        <v>538</v>
      </c>
      <c r="L435">
        <v>1368</v>
      </c>
      <c r="N435">
        <v>1011</v>
      </c>
      <c r="O435" t="s">
        <v>463</v>
      </c>
      <c r="P435" t="s">
        <v>463</v>
      </c>
      <c r="Q435">
        <v>1</v>
      </c>
      <c r="X435">
        <v>0.18</v>
      </c>
      <c r="Y435">
        <v>0</v>
      </c>
      <c r="Z435">
        <v>1165.03</v>
      </c>
      <c r="AA435">
        <v>351.43</v>
      </c>
      <c r="AB435">
        <v>0</v>
      </c>
      <c r="AC435">
        <v>0</v>
      </c>
      <c r="AD435">
        <v>1</v>
      </c>
      <c r="AE435">
        <v>0</v>
      </c>
      <c r="AF435" t="s">
        <v>93</v>
      </c>
      <c r="AG435">
        <v>0.72</v>
      </c>
      <c r="AH435">
        <v>2</v>
      </c>
      <c r="AI435">
        <v>1473084611</v>
      </c>
      <c r="AJ435">
        <v>338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</row>
    <row r="436" spans="1:44" x14ac:dyDescent="0.2">
      <c r="A436">
        <f>ROW(Source!A200)</f>
        <v>200</v>
      </c>
      <c r="B436">
        <v>1473418420</v>
      </c>
      <c r="C436">
        <v>1473084608</v>
      </c>
      <c r="D436">
        <v>1441833954</v>
      </c>
      <c r="E436">
        <v>1</v>
      </c>
      <c r="F436">
        <v>1</v>
      </c>
      <c r="G436">
        <v>15514512</v>
      </c>
      <c r="H436">
        <v>2</v>
      </c>
      <c r="I436" t="s">
        <v>519</v>
      </c>
      <c r="J436" t="s">
        <v>520</v>
      </c>
      <c r="K436" t="s">
        <v>521</v>
      </c>
      <c r="L436">
        <v>1368</v>
      </c>
      <c r="N436">
        <v>1011</v>
      </c>
      <c r="O436" t="s">
        <v>463</v>
      </c>
      <c r="P436" t="s">
        <v>463</v>
      </c>
      <c r="Q436">
        <v>1</v>
      </c>
      <c r="X436">
        <v>1.03</v>
      </c>
      <c r="Y436">
        <v>0</v>
      </c>
      <c r="Z436">
        <v>59.51</v>
      </c>
      <c r="AA436">
        <v>0.82</v>
      </c>
      <c r="AB436">
        <v>0</v>
      </c>
      <c r="AC436">
        <v>0</v>
      </c>
      <c r="AD436">
        <v>1</v>
      </c>
      <c r="AE436">
        <v>0</v>
      </c>
      <c r="AF436" t="s">
        <v>93</v>
      </c>
      <c r="AG436">
        <v>4.12</v>
      </c>
      <c r="AH436">
        <v>2</v>
      </c>
      <c r="AI436">
        <v>1473084612</v>
      </c>
      <c r="AJ436">
        <v>339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</row>
    <row r="437" spans="1:44" x14ac:dyDescent="0.2">
      <c r="A437">
        <f>ROW(Source!A200)</f>
        <v>200</v>
      </c>
      <c r="B437">
        <v>1473418421</v>
      </c>
      <c r="C437">
        <v>1473084608</v>
      </c>
      <c r="D437">
        <v>1441834139</v>
      </c>
      <c r="E437">
        <v>1</v>
      </c>
      <c r="F437">
        <v>1</v>
      </c>
      <c r="G437">
        <v>15514512</v>
      </c>
      <c r="H437">
        <v>2</v>
      </c>
      <c r="I437" t="s">
        <v>539</v>
      </c>
      <c r="J437" t="s">
        <v>540</v>
      </c>
      <c r="K437" t="s">
        <v>541</v>
      </c>
      <c r="L437">
        <v>1368</v>
      </c>
      <c r="N437">
        <v>1011</v>
      </c>
      <c r="O437" t="s">
        <v>463</v>
      </c>
      <c r="P437" t="s">
        <v>463</v>
      </c>
      <c r="Q437">
        <v>1</v>
      </c>
      <c r="X437">
        <v>0.25</v>
      </c>
      <c r="Y437">
        <v>0</v>
      </c>
      <c r="Z437">
        <v>8.82</v>
      </c>
      <c r="AA437">
        <v>0.11</v>
      </c>
      <c r="AB437">
        <v>0</v>
      </c>
      <c r="AC437">
        <v>0</v>
      </c>
      <c r="AD437">
        <v>1</v>
      </c>
      <c r="AE437">
        <v>0</v>
      </c>
      <c r="AF437" t="s">
        <v>93</v>
      </c>
      <c r="AG437">
        <v>1</v>
      </c>
      <c r="AH437">
        <v>2</v>
      </c>
      <c r="AI437">
        <v>1473084613</v>
      </c>
      <c r="AJ437">
        <v>340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</row>
    <row r="438" spans="1:44" x14ac:dyDescent="0.2">
      <c r="A438">
        <f>ROW(Source!A200)</f>
        <v>200</v>
      </c>
      <c r="B438">
        <v>1473418422</v>
      </c>
      <c r="C438">
        <v>1473084608</v>
      </c>
      <c r="D438">
        <v>1441834258</v>
      </c>
      <c r="E438">
        <v>1</v>
      </c>
      <c r="F438">
        <v>1</v>
      </c>
      <c r="G438">
        <v>15514512</v>
      </c>
      <c r="H438">
        <v>2</v>
      </c>
      <c r="I438" t="s">
        <v>460</v>
      </c>
      <c r="J438" t="s">
        <v>461</v>
      </c>
      <c r="K438" t="s">
        <v>462</v>
      </c>
      <c r="L438">
        <v>1368</v>
      </c>
      <c r="N438">
        <v>1011</v>
      </c>
      <c r="O438" t="s">
        <v>463</v>
      </c>
      <c r="P438" t="s">
        <v>463</v>
      </c>
      <c r="Q438">
        <v>1</v>
      </c>
      <c r="X438">
        <v>3.44</v>
      </c>
      <c r="Y438">
        <v>0</v>
      </c>
      <c r="Z438">
        <v>1303.01</v>
      </c>
      <c r="AA438">
        <v>826.2</v>
      </c>
      <c r="AB438">
        <v>0</v>
      </c>
      <c r="AC438">
        <v>0</v>
      </c>
      <c r="AD438">
        <v>1</v>
      </c>
      <c r="AE438">
        <v>0</v>
      </c>
      <c r="AF438" t="s">
        <v>93</v>
      </c>
      <c r="AG438">
        <v>13.76</v>
      </c>
      <c r="AH438">
        <v>2</v>
      </c>
      <c r="AI438">
        <v>1473084614</v>
      </c>
      <c r="AJ438">
        <v>341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</row>
    <row r="439" spans="1:44" x14ac:dyDescent="0.2">
      <c r="A439">
        <f>ROW(Source!A200)</f>
        <v>200</v>
      </c>
      <c r="B439">
        <v>1473418423</v>
      </c>
      <c r="C439">
        <v>1473084608</v>
      </c>
      <c r="D439">
        <v>1441836235</v>
      </c>
      <c r="E439">
        <v>1</v>
      </c>
      <c r="F439">
        <v>1</v>
      </c>
      <c r="G439">
        <v>15514512</v>
      </c>
      <c r="H439">
        <v>3</v>
      </c>
      <c r="I439" t="s">
        <v>464</v>
      </c>
      <c r="J439" t="s">
        <v>465</v>
      </c>
      <c r="K439" t="s">
        <v>466</v>
      </c>
      <c r="L439">
        <v>1346</v>
      </c>
      <c r="N439">
        <v>1009</v>
      </c>
      <c r="O439" t="s">
        <v>467</v>
      </c>
      <c r="P439" t="s">
        <v>467</v>
      </c>
      <c r="Q439">
        <v>1</v>
      </c>
      <c r="X439">
        <v>0.18</v>
      </c>
      <c r="Y439">
        <v>31.49</v>
      </c>
      <c r="Z439">
        <v>0</v>
      </c>
      <c r="AA439">
        <v>0</v>
      </c>
      <c r="AB439">
        <v>0</v>
      </c>
      <c r="AC439">
        <v>0</v>
      </c>
      <c r="AD439">
        <v>1</v>
      </c>
      <c r="AE439">
        <v>0</v>
      </c>
      <c r="AF439" t="s">
        <v>93</v>
      </c>
      <c r="AG439">
        <v>0.72</v>
      </c>
      <c r="AH439">
        <v>2</v>
      </c>
      <c r="AI439">
        <v>1473084615</v>
      </c>
      <c r="AJ439">
        <v>342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</row>
    <row r="440" spans="1:44" x14ac:dyDescent="0.2">
      <c r="A440">
        <f>ROW(Source!A200)</f>
        <v>200</v>
      </c>
      <c r="B440">
        <v>1473418424</v>
      </c>
      <c r="C440">
        <v>1473084608</v>
      </c>
      <c r="D440">
        <v>1441836393</v>
      </c>
      <c r="E440">
        <v>1</v>
      </c>
      <c r="F440">
        <v>1</v>
      </c>
      <c r="G440">
        <v>15514512</v>
      </c>
      <c r="H440">
        <v>3</v>
      </c>
      <c r="I440" t="s">
        <v>542</v>
      </c>
      <c r="J440" t="s">
        <v>543</v>
      </c>
      <c r="K440" t="s">
        <v>544</v>
      </c>
      <c r="L440">
        <v>1296</v>
      </c>
      <c r="N440">
        <v>1002</v>
      </c>
      <c r="O440" t="s">
        <v>545</v>
      </c>
      <c r="P440" t="s">
        <v>545</v>
      </c>
      <c r="Q440">
        <v>1</v>
      </c>
      <c r="X440">
        <v>2.3999999999999998E-3</v>
      </c>
      <c r="Y440">
        <v>4241.6400000000003</v>
      </c>
      <c r="Z440">
        <v>0</v>
      </c>
      <c r="AA440">
        <v>0</v>
      </c>
      <c r="AB440">
        <v>0</v>
      </c>
      <c r="AC440">
        <v>0</v>
      </c>
      <c r="AD440">
        <v>1</v>
      </c>
      <c r="AE440">
        <v>0</v>
      </c>
      <c r="AF440" t="s">
        <v>93</v>
      </c>
      <c r="AG440">
        <v>9.5999999999999992E-3</v>
      </c>
      <c r="AH440">
        <v>2</v>
      </c>
      <c r="AI440">
        <v>1473084616</v>
      </c>
      <c r="AJ440">
        <v>343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</row>
    <row r="441" spans="1:44" x14ac:dyDescent="0.2">
      <c r="A441">
        <f>ROW(Source!A200)</f>
        <v>200</v>
      </c>
      <c r="B441">
        <v>1473418425</v>
      </c>
      <c r="C441">
        <v>1473084608</v>
      </c>
      <c r="D441">
        <v>1441836514</v>
      </c>
      <c r="E441">
        <v>1</v>
      </c>
      <c r="F441">
        <v>1</v>
      </c>
      <c r="G441">
        <v>15514512</v>
      </c>
      <c r="H441">
        <v>3</v>
      </c>
      <c r="I441" t="s">
        <v>103</v>
      </c>
      <c r="J441" t="s">
        <v>106</v>
      </c>
      <c r="K441" t="s">
        <v>104</v>
      </c>
      <c r="L441">
        <v>1339</v>
      </c>
      <c r="N441">
        <v>1007</v>
      </c>
      <c r="O441" t="s">
        <v>105</v>
      </c>
      <c r="P441" t="s">
        <v>105</v>
      </c>
      <c r="Q441">
        <v>1</v>
      </c>
      <c r="X441">
        <v>2.3999999999999998E-3</v>
      </c>
      <c r="Y441">
        <v>54.81</v>
      </c>
      <c r="Z441">
        <v>0</v>
      </c>
      <c r="AA441">
        <v>0</v>
      </c>
      <c r="AB441">
        <v>0</v>
      </c>
      <c r="AC441">
        <v>0</v>
      </c>
      <c r="AD441">
        <v>1</v>
      </c>
      <c r="AE441">
        <v>0</v>
      </c>
      <c r="AF441" t="s">
        <v>93</v>
      </c>
      <c r="AG441">
        <v>9.5999999999999992E-3</v>
      </c>
      <c r="AH441">
        <v>2</v>
      </c>
      <c r="AI441">
        <v>1473084617</v>
      </c>
      <c r="AJ441">
        <v>344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</row>
    <row r="442" spans="1:44" x14ac:dyDescent="0.2">
      <c r="A442">
        <f>ROW(Source!A201)</f>
        <v>201</v>
      </c>
      <c r="B442">
        <v>1473418427</v>
      </c>
      <c r="C442">
        <v>1473084627</v>
      </c>
      <c r="D442">
        <v>1441819193</v>
      </c>
      <c r="E442">
        <v>15514512</v>
      </c>
      <c r="F442">
        <v>1</v>
      </c>
      <c r="G442">
        <v>15514512</v>
      </c>
      <c r="H442">
        <v>1</v>
      </c>
      <c r="I442" t="s">
        <v>457</v>
      </c>
      <c r="J442" t="s">
        <v>3</v>
      </c>
      <c r="K442" t="s">
        <v>458</v>
      </c>
      <c r="L442">
        <v>1191</v>
      </c>
      <c r="N442">
        <v>1013</v>
      </c>
      <c r="O442" t="s">
        <v>459</v>
      </c>
      <c r="P442" t="s">
        <v>459</v>
      </c>
      <c r="Q442">
        <v>1</v>
      </c>
      <c r="X442">
        <v>7.56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1</v>
      </c>
      <c r="AE442">
        <v>1</v>
      </c>
      <c r="AF442" t="s">
        <v>93</v>
      </c>
      <c r="AG442">
        <v>30.24</v>
      </c>
      <c r="AH442">
        <v>3</v>
      </c>
      <c r="AI442">
        <v>-1</v>
      </c>
      <c r="AJ442" t="s">
        <v>3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</row>
    <row r="443" spans="1:44" x14ac:dyDescent="0.2">
      <c r="A443">
        <f>ROW(Source!A201)</f>
        <v>201</v>
      </c>
      <c r="B443">
        <v>1473418428</v>
      </c>
      <c r="C443">
        <v>1473084627</v>
      </c>
      <c r="D443">
        <v>1441833954</v>
      </c>
      <c r="E443">
        <v>1</v>
      </c>
      <c r="F443">
        <v>1</v>
      </c>
      <c r="G443">
        <v>15514512</v>
      </c>
      <c r="H443">
        <v>2</v>
      </c>
      <c r="I443" t="s">
        <v>519</v>
      </c>
      <c r="J443" t="s">
        <v>520</v>
      </c>
      <c r="K443" t="s">
        <v>521</v>
      </c>
      <c r="L443">
        <v>1368</v>
      </c>
      <c r="N443">
        <v>1011</v>
      </c>
      <c r="O443" t="s">
        <v>463</v>
      </c>
      <c r="P443" t="s">
        <v>463</v>
      </c>
      <c r="Q443">
        <v>1</v>
      </c>
      <c r="X443">
        <v>0.46</v>
      </c>
      <c r="Y443">
        <v>0</v>
      </c>
      <c r="Z443">
        <v>59.51</v>
      </c>
      <c r="AA443">
        <v>0.82</v>
      </c>
      <c r="AB443">
        <v>0</v>
      </c>
      <c r="AC443">
        <v>0</v>
      </c>
      <c r="AD443">
        <v>1</v>
      </c>
      <c r="AE443">
        <v>0</v>
      </c>
      <c r="AF443" t="s">
        <v>93</v>
      </c>
      <c r="AG443">
        <v>1.84</v>
      </c>
      <c r="AH443">
        <v>3</v>
      </c>
      <c r="AI443">
        <v>-1</v>
      </c>
      <c r="AJ443" t="s">
        <v>3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</row>
    <row r="444" spans="1:44" x14ac:dyDescent="0.2">
      <c r="A444">
        <f>ROW(Source!A201)</f>
        <v>201</v>
      </c>
      <c r="B444">
        <v>1473418429</v>
      </c>
      <c r="C444">
        <v>1473084627</v>
      </c>
      <c r="D444">
        <v>1441834258</v>
      </c>
      <c r="E444">
        <v>1</v>
      </c>
      <c r="F444">
        <v>1</v>
      </c>
      <c r="G444">
        <v>15514512</v>
      </c>
      <c r="H444">
        <v>2</v>
      </c>
      <c r="I444" t="s">
        <v>460</v>
      </c>
      <c r="J444" t="s">
        <v>461</v>
      </c>
      <c r="K444" t="s">
        <v>462</v>
      </c>
      <c r="L444">
        <v>1368</v>
      </c>
      <c r="N444">
        <v>1011</v>
      </c>
      <c r="O444" t="s">
        <v>463</v>
      </c>
      <c r="P444" t="s">
        <v>463</v>
      </c>
      <c r="Q444">
        <v>1</v>
      </c>
      <c r="X444">
        <v>2.83</v>
      </c>
      <c r="Y444">
        <v>0</v>
      </c>
      <c r="Z444">
        <v>1303.01</v>
      </c>
      <c r="AA444">
        <v>826.2</v>
      </c>
      <c r="AB444">
        <v>0</v>
      </c>
      <c r="AC444">
        <v>0</v>
      </c>
      <c r="AD444">
        <v>1</v>
      </c>
      <c r="AE444">
        <v>0</v>
      </c>
      <c r="AF444" t="s">
        <v>93</v>
      </c>
      <c r="AG444">
        <v>11.32</v>
      </c>
      <c r="AH444">
        <v>3</v>
      </c>
      <c r="AI444">
        <v>-1</v>
      </c>
      <c r="AJ444" t="s">
        <v>3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</row>
    <row r="445" spans="1:44" x14ac:dyDescent="0.2">
      <c r="A445">
        <f>ROW(Source!A201)</f>
        <v>201</v>
      </c>
      <c r="B445">
        <v>1473418430</v>
      </c>
      <c r="C445">
        <v>1473084627</v>
      </c>
      <c r="D445">
        <v>1441836235</v>
      </c>
      <c r="E445">
        <v>1</v>
      </c>
      <c r="F445">
        <v>1</v>
      </c>
      <c r="G445">
        <v>15514512</v>
      </c>
      <c r="H445">
        <v>3</v>
      </c>
      <c r="I445" t="s">
        <v>464</v>
      </c>
      <c r="J445" t="s">
        <v>465</v>
      </c>
      <c r="K445" t="s">
        <v>466</v>
      </c>
      <c r="L445">
        <v>1346</v>
      </c>
      <c r="N445">
        <v>1009</v>
      </c>
      <c r="O445" t="s">
        <v>467</v>
      </c>
      <c r="P445" t="s">
        <v>467</v>
      </c>
      <c r="Q445">
        <v>1</v>
      </c>
      <c r="X445">
        <v>0.18</v>
      </c>
      <c r="Y445">
        <v>31.49</v>
      </c>
      <c r="Z445">
        <v>0</v>
      </c>
      <c r="AA445">
        <v>0</v>
      </c>
      <c r="AB445">
        <v>0</v>
      </c>
      <c r="AC445">
        <v>0</v>
      </c>
      <c r="AD445">
        <v>1</v>
      </c>
      <c r="AE445">
        <v>0</v>
      </c>
      <c r="AF445" t="s">
        <v>93</v>
      </c>
      <c r="AG445">
        <v>0.72</v>
      </c>
      <c r="AH445">
        <v>3</v>
      </c>
      <c r="AI445">
        <v>-1</v>
      </c>
      <c r="AJ445" t="s">
        <v>3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</row>
    <row r="446" spans="1:44" x14ac:dyDescent="0.2">
      <c r="A446">
        <f>ROW(Source!A202)</f>
        <v>202</v>
      </c>
      <c r="B446">
        <v>1473418431</v>
      </c>
      <c r="C446">
        <v>1473084632</v>
      </c>
      <c r="D446">
        <v>1441819193</v>
      </c>
      <c r="E446">
        <v>15514512</v>
      </c>
      <c r="F446">
        <v>1</v>
      </c>
      <c r="G446">
        <v>15514512</v>
      </c>
      <c r="H446">
        <v>1</v>
      </c>
      <c r="I446" t="s">
        <v>457</v>
      </c>
      <c r="J446" t="s">
        <v>3</v>
      </c>
      <c r="K446" t="s">
        <v>458</v>
      </c>
      <c r="L446">
        <v>1191</v>
      </c>
      <c r="N446">
        <v>1013</v>
      </c>
      <c r="O446" t="s">
        <v>459</v>
      </c>
      <c r="P446" t="s">
        <v>459</v>
      </c>
      <c r="Q446">
        <v>1</v>
      </c>
      <c r="X446">
        <v>0.4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1</v>
      </c>
      <c r="AE446">
        <v>1</v>
      </c>
      <c r="AF446" t="s">
        <v>93</v>
      </c>
      <c r="AG446">
        <v>1.6</v>
      </c>
      <c r="AH446">
        <v>3</v>
      </c>
      <c r="AI446">
        <v>-1</v>
      </c>
      <c r="AJ446" t="s">
        <v>3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</row>
    <row r="447" spans="1:44" x14ac:dyDescent="0.2">
      <c r="A447">
        <f>ROW(Source!A204)</f>
        <v>204</v>
      </c>
      <c r="B447">
        <v>1473418432</v>
      </c>
      <c r="C447">
        <v>1473084635</v>
      </c>
      <c r="D447">
        <v>1441819193</v>
      </c>
      <c r="E447">
        <v>15514512</v>
      </c>
      <c r="F447">
        <v>1</v>
      </c>
      <c r="G447">
        <v>15514512</v>
      </c>
      <c r="H447">
        <v>1</v>
      </c>
      <c r="I447" t="s">
        <v>457</v>
      </c>
      <c r="J447" t="s">
        <v>3</v>
      </c>
      <c r="K447" t="s">
        <v>458</v>
      </c>
      <c r="L447">
        <v>1191</v>
      </c>
      <c r="N447">
        <v>1013</v>
      </c>
      <c r="O447" t="s">
        <v>459</v>
      </c>
      <c r="P447" t="s">
        <v>459</v>
      </c>
      <c r="Q447">
        <v>1</v>
      </c>
      <c r="X447">
        <v>148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1</v>
      </c>
      <c r="AE447">
        <v>1</v>
      </c>
      <c r="AF447" t="s">
        <v>3</v>
      </c>
      <c r="AG447">
        <v>148</v>
      </c>
      <c r="AH447">
        <v>2</v>
      </c>
      <c r="AI447">
        <v>1473084636</v>
      </c>
      <c r="AJ447">
        <v>345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</row>
    <row r="448" spans="1:44" x14ac:dyDescent="0.2">
      <c r="A448">
        <f>ROW(Source!A204)</f>
        <v>204</v>
      </c>
      <c r="B448">
        <v>1473418433</v>
      </c>
      <c r="C448">
        <v>1473084635</v>
      </c>
      <c r="D448">
        <v>1441835475</v>
      </c>
      <c r="E448">
        <v>1</v>
      </c>
      <c r="F448">
        <v>1</v>
      </c>
      <c r="G448">
        <v>15514512</v>
      </c>
      <c r="H448">
        <v>3</v>
      </c>
      <c r="I448" t="s">
        <v>482</v>
      </c>
      <c r="J448" t="s">
        <v>483</v>
      </c>
      <c r="K448" t="s">
        <v>484</v>
      </c>
      <c r="L448">
        <v>1348</v>
      </c>
      <c r="N448">
        <v>1009</v>
      </c>
      <c r="O448" t="s">
        <v>485</v>
      </c>
      <c r="P448" t="s">
        <v>485</v>
      </c>
      <c r="Q448">
        <v>1000</v>
      </c>
      <c r="X448">
        <v>1.5E-3</v>
      </c>
      <c r="Y448">
        <v>155908.07999999999</v>
      </c>
      <c r="Z448">
        <v>0</v>
      </c>
      <c r="AA448">
        <v>0</v>
      </c>
      <c r="AB448">
        <v>0</v>
      </c>
      <c r="AC448">
        <v>0</v>
      </c>
      <c r="AD448">
        <v>1</v>
      </c>
      <c r="AE448">
        <v>0</v>
      </c>
      <c r="AF448" t="s">
        <v>3</v>
      </c>
      <c r="AG448">
        <v>1.5E-3</v>
      </c>
      <c r="AH448">
        <v>2</v>
      </c>
      <c r="AI448">
        <v>1473084637</v>
      </c>
      <c r="AJ448">
        <v>346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</row>
    <row r="449" spans="1:44" x14ac:dyDescent="0.2">
      <c r="A449">
        <f>ROW(Source!A204)</f>
        <v>204</v>
      </c>
      <c r="B449">
        <v>1473418434</v>
      </c>
      <c r="C449">
        <v>1473084635</v>
      </c>
      <c r="D449">
        <v>1441835549</v>
      </c>
      <c r="E449">
        <v>1</v>
      </c>
      <c r="F449">
        <v>1</v>
      </c>
      <c r="G449">
        <v>15514512</v>
      </c>
      <c r="H449">
        <v>3</v>
      </c>
      <c r="I449" t="s">
        <v>486</v>
      </c>
      <c r="J449" t="s">
        <v>487</v>
      </c>
      <c r="K449" t="s">
        <v>488</v>
      </c>
      <c r="L449">
        <v>1348</v>
      </c>
      <c r="N449">
        <v>1009</v>
      </c>
      <c r="O449" t="s">
        <v>485</v>
      </c>
      <c r="P449" t="s">
        <v>485</v>
      </c>
      <c r="Q449">
        <v>1000</v>
      </c>
      <c r="X449">
        <v>2.9999999999999997E-4</v>
      </c>
      <c r="Y449">
        <v>194655.19</v>
      </c>
      <c r="Z449">
        <v>0</v>
      </c>
      <c r="AA449">
        <v>0</v>
      </c>
      <c r="AB449">
        <v>0</v>
      </c>
      <c r="AC449">
        <v>0</v>
      </c>
      <c r="AD449">
        <v>1</v>
      </c>
      <c r="AE449">
        <v>0</v>
      </c>
      <c r="AF449" t="s">
        <v>3</v>
      </c>
      <c r="AG449">
        <v>2.9999999999999997E-4</v>
      </c>
      <c r="AH449">
        <v>2</v>
      </c>
      <c r="AI449">
        <v>1473084638</v>
      </c>
      <c r="AJ449">
        <v>347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</row>
    <row r="450" spans="1:44" x14ac:dyDescent="0.2">
      <c r="A450">
        <f>ROW(Source!A204)</f>
        <v>204</v>
      </c>
      <c r="B450">
        <v>1473418435</v>
      </c>
      <c r="C450">
        <v>1473084635</v>
      </c>
      <c r="D450">
        <v>1441836325</v>
      </c>
      <c r="E450">
        <v>1</v>
      </c>
      <c r="F450">
        <v>1</v>
      </c>
      <c r="G450">
        <v>15514512</v>
      </c>
      <c r="H450">
        <v>3</v>
      </c>
      <c r="I450" t="s">
        <v>489</v>
      </c>
      <c r="J450" t="s">
        <v>490</v>
      </c>
      <c r="K450" t="s">
        <v>491</v>
      </c>
      <c r="L450">
        <v>1348</v>
      </c>
      <c r="N450">
        <v>1009</v>
      </c>
      <c r="O450" t="s">
        <v>485</v>
      </c>
      <c r="P450" t="s">
        <v>485</v>
      </c>
      <c r="Q450">
        <v>1000</v>
      </c>
      <c r="X450">
        <v>1.6999999999999999E-3</v>
      </c>
      <c r="Y450">
        <v>108798.39999999999</v>
      </c>
      <c r="Z450">
        <v>0</v>
      </c>
      <c r="AA450">
        <v>0</v>
      </c>
      <c r="AB450">
        <v>0</v>
      </c>
      <c r="AC450">
        <v>0</v>
      </c>
      <c r="AD450">
        <v>1</v>
      </c>
      <c r="AE450">
        <v>0</v>
      </c>
      <c r="AF450" t="s">
        <v>3</v>
      </c>
      <c r="AG450">
        <v>1.6999999999999999E-3</v>
      </c>
      <c r="AH450">
        <v>2</v>
      </c>
      <c r="AI450">
        <v>1473084639</v>
      </c>
      <c r="AJ450">
        <v>348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</row>
    <row r="451" spans="1:44" x14ac:dyDescent="0.2">
      <c r="A451">
        <f>ROW(Source!A204)</f>
        <v>204</v>
      </c>
      <c r="B451">
        <v>1473418436</v>
      </c>
      <c r="C451">
        <v>1473084635</v>
      </c>
      <c r="D451">
        <v>1441838531</v>
      </c>
      <c r="E451">
        <v>1</v>
      </c>
      <c r="F451">
        <v>1</v>
      </c>
      <c r="G451">
        <v>15514512</v>
      </c>
      <c r="H451">
        <v>3</v>
      </c>
      <c r="I451" t="s">
        <v>492</v>
      </c>
      <c r="J451" t="s">
        <v>493</v>
      </c>
      <c r="K451" t="s">
        <v>494</v>
      </c>
      <c r="L451">
        <v>1348</v>
      </c>
      <c r="N451">
        <v>1009</v>
      </c>
      <c r="O451" t="s">
        <v>485</v>
      </c>
      <c r="P451" t="s">
        <v>485</v>
      </c>
      <c r="Q451">
        <v>1000</v>
      </c>
      <c r="X451">
        <v>1.1000000000000001E-3</v>
      </c>
      <c r="Y451">
        <v>370783.55</v>
      </c>
      <c r="Z451">
        <v>0</v>
      </c>
      <c r="AA451">
        <v>0</v>
      </c>
      <c r="AB451">
        <v>0</v>
      </c>
      <c r="AC451">
        <v>0</v>
      </c>
      <c r="AD451">
        <v>1</v>
      </c>
      <c r="AE451">
        <v>0</v>
      </c>
      <c r="AF451" t="s">
        <v>3</v>
      </c>
      <c r="AG451">
        <v>1.1000000000000001E-3</v>
      </c>
      <c r="AH451">
        <v>2</v>
      </c>
      <c r="AI451">
        <v>1473084640</v>
      </c>
      <c r="AJ451">
        <v>349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</row>
    <row r="452" spans="1:44" x14ac:dyDescent="0.2">
      <c r="A452">
        <f>ROW(Source!A204)</f>
        <v>204</v>
      </c>
      <c r="B452">
        <v>1473418437</v>
      </c>
      <c r="C452">
        <v>1473084635</v>
      </c>
      <c r="D452">
        <v>1441838759</v>
      </c>
      <c r="E452">
        <v>1</v>
      </c>
      <c r="F452">
        <v>1</v>
      </c>
      <c r="G452">
        <v>15514512</v>
      </c>
      <c r="H452">
        <v>3</v>
      </c>
      <c r="I452" t="s">
        <v>495</v>
      </c>
      <c r="J452" t="s">
        <v>496</v>
      </c>
      <c r="K452" t="s">
        <v>497</v>
      </c>
      <c r="L452">
        <v>1348</v>
      </c>
      <c r="N452">
        <v>1009</v>
      </c>
      <c r="O452" t="s">
        <v>485</v>
      </c>
      <c r="P452" t="s">
        <v>485</v>
      </c>
      <c r="Q452">
        <v>1000</v>
      </c>
      <c r="X452">
        <v>1.8E-3</v>
      </c>
      <c r="Y452">
        <v>1590701.16</v>
      </c>
      <c r="Z452">
        <v>0</v>
      </c>
      <c r="AA452">
        <v>0</v>
      </c>
      <c r="AB452">
        <v>0</v>
      </c>
      <c r="AC452">
        <v>0</v>
      </c>
      <c r="AD452">
        <v>1</v>
      </c>
      <c r="AE452">
        <v>0</v>
      </c>
      <c r="AF452" t="s">
        <v>3</v>
      </c>
      <c r="AG452">
        <v>1.8E-3</v>
      </c>
      <c r="AH452">
        <v>2</v>
      </c>
      <c r="AI452">
        <v>1473084641</v>
      </c>
      <c r="AJ452">
        <v>350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</row>
    <row r="453" spans="1:44" x14ac:dyDescent="0.2">
      <c r="A453">
        <f>ROW(Source!A204)</f>
        <v>204</v>
      </c>
      <c r="B453">
        <v>1473418438</v>
      </c>
      <c r="C453">
        <v>1473084635</v>
      </c>
      <c r="D453">
        <v>1441834635</v>
      </c>
      <c r="E453">
        <v>1</v>
      </c>
      <c r="F453">
        <v>1</v>
      </c>
      <c r="G453">
        <v>15514512</v>
      </c>
      <c r="H453">
        <v>3</v>
      </c>
      <c r="I453" t="s">
        <v>498</v>
      </c>
      <c r="J453" t="s">
        <v>499</v>
      </c>
      <c r="K453" t="s">
        <v>500</v>
      </c>
      <c r="L453">
        <v>1339</v>
      </c>
      <c r="N453">
        <v>1007</v>
      </c>
      <c r="O453" t="s">
        <v>105</v>
      </c>
      <c r="P453" t="s">
        <v>105</v>
      </c>
      <c r="Q453">
        <v>1</v>
      </c>
      <c r="X453">
        <v>2.4</v>
      </c>
      <c r="Y453">
        <v>103.4</v>
      </c>
      <c r="Z453">
        <v>0</v>
      </c>
      <c r="AA453">
        <v>0</v>
      </c>
      <c r="AB453">
        <v>0</v>
      </c>
      <c r="AC453">
        <v>0</v>
      </c>
      <c r="AD453">
        <v>1</v>
      </c>
      <c r="AE453">
        <v>0</v>
      </c>
      <c r="AF453" t="s">
        <v>3</v>
      </c>
      <c r="AG453">
        <v>2.4</v>
      </c>
      <c r="AH453">
        <v>2</v>
      </c>
      <c r="AI453">
        <v>1473084642</v>
      </c>
      <c r="AJ453">
        <v>351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</row>
    <row r="454" spans="1:44" x14ac:dyDescent="0.2">
      <c r="A454">
        <f>ROW(Source!A204)</f>
        <v>204</v>
      </c>
      <c r="B454">
        <v>1473418439</v>
      </c>
      <c r="C454">
        <v>1473084635</v>
      </c>
      <c r="D454">
        <v>1441834627</v>
      </c>
      <c r="E454">
        <v>1</v>
      </c>
      <c r="F454">
        <v>1</v>
      </c>
      <c r="G454">
        <v>15514512</v>
      </c>
      <c r="H454">
        <v>3</v>
      </c>
      <c r="I454" t="s">
        <v>501</v>
      </c>
      <c r="J454" t="s">
        <v>502</v>
      </c>
      <c r="K454" t="s">
        <v>503</v>
      </c>
      <c r="L454">
        <v>1339</v>
      </c>
      <c r="N454">
        <v>1007</v>
      </c>
      <c r="O454" t="s">
        <v>105</v>
      </c>
      <c r="P454" t="s">
        <v>105</v>
      </c>
      <c r="Q454">
        <v>1</v>
      </c>
      <c r="X454">
        <v>1.2</v>
      </c>
      <c r="Y454">
        <v>875.46</v>
      </c>
      <c r="Z454">
        <v>0</v>
      </c>
      <c r="AA454">
        <v>0</v>
      </c>
      <c r="AB454">
        <v>0</v>
      </c>
      <c r="AC454">
        <v>0</v>
      </c>
      <c r="AD454">
        <v>1</v>
      </c>
      <c r="AE454">
        <v>0</v>
      </c>
      <c r="AF454" t="s">
        <v>3</v>
      </c>
      <c r="AG454">
        <v>1.2</v>
      </c>
      <c r="AH454">
        <v>2</v>
      </c>
      <c r="AI454">
        <v>1473084643</v>
      </c>
      <c r="AJ454">
        <v>352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</row>
    <row r="455" spans="1:44" x14ac:dyDescent="0.2">
      <c r="A455">
        <f>ROW(Source!A204)</f>
        <v>204</v>
      </c>
      <c r="B455">
        <v>1473418440</v>
      </c>
      <c r="C455">
        <v>1473084635</v>
      </c>
      <c r="D455">
        <v>1441834671</v>
      </c>
      <c r="E455">
        <v>1</v>
      </c>
      <c r="F455">
        <v>1</v>
      </c>
      <c r="G455">
        <v>15514512</v>
      </c>
      <c r="H455">
        <v>3</v>
      </c>
      <c r="I455" t="s">
        <v>504</v>
      </c>
      <c r="J455" t="s">
        <v>505</v>
      </c>
      <c r="K455" t="s">
        <v>506</v>
      </c>
      <c r="L455">
        <v>1348</v>
      </c>
      <c r="N455">
        <v>1009</v>
      </c>
      <c r="O455" t="s">
        <v>485</v>
      </c>
      <c r="P455" t="s">
        <v>485</v>
      </c>
      <c r="Q455">
        <v>1000</v>
      </c>
      <c r="X455">
        <v>1.6999999999999999E-3</v>
      </c>
      <c r="Y455">
        <v>184462.17</v>
      </c>
      <c r="Z455">
        <v>0</v>
      </c>
      <c r="AA455">
        <v>0</v>
      </c>
      <c r="AB455">
        <v>0</v>
      </c>
      <c r="AC455">
        <v>0</v>
      </c>
      <c r="AD455">
        <v>1</v>
      </c>
      <c r="AE455">
        <v>0</v>
      </c>
      <c r="AF455" t="s">
        <v>3</v>
      </c>
      <c r="AG455">
        <v>1.6999999999999999E-3</v>
      </c>
      <c r="AH455">
        <v>2</v>
      </c>
      <c r="AI455">
        <v>1473084644</v>
      </c>
      <c r="AJ455">
        <v>353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</row>
    <row r="456" spans="1:44" x14ac:dyDescent="0.2">
      <c r="A456">
        <f>ROW(Source!A204)</f>
        <v>204</v>
      </c>
      <c r="B456">
        <v>1473418441</v>
      </c>
      <c r="C456">
        <v>1473084635</v>
      </c>
      <c r="D456">
        <v>1441834634</v>
      </c>
      <c r="E456">
        <v>1</v>
      </c>
      <c r="F456">
        <v>1</v>
      </c>
      <c r="G456">
        <v>15514512</v>
      </c>
      <c r="H456">
        <v>3</v>
      </c>
      <c r="I456" t="s">
        <v>507</v>
      </c>
      <c r="J456" t="s">
        <v>508</v>
      </c>
      <c r="K456" t="s">
        <v>509</v>
      </c>
      <c r="L456">
        <v>1348</v>
      </c>
      <c r="N456">
        <v>1009</v>
      </c>
      <c r="O456" t="s">
        <v>485</v>
      </c>
      <c r="P456" t="s">
        <v>485</v>
      </c>
      <c r="Q456">
        <v>1000</v>
      </c>
      <c r="X456">
        <v>1E-3</v>
      </c>
      <c r="Y456">
        <v>88053.759999999995</v>
      </c>
      <c r="Z456">
        <v>0</v>
      </c>
      <c r="AA456">
        <v>0</v>
      </c>
      <c r="AB456">
        <v>0</v>
      </c>
      <c r="AC456">
        <v>0</v>
      </c>
      <c r="AD456">
        <v>1</v>
      </c>
      <c r="AE456">
        <v>0</v>
      </c>
      <c r="AF456" t="s">
        <v>3</v>
      </c>
      <c r="AG456">
        <v>1E-3</v>
      </c>
      <c r="AH456">
        <v>2</v>
      </c>
      <c r="AI456">
        <v>1473084645</v>
      </c>
      <c r="AJ456">
        <v>354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</row>
    <row r="457" spans="1:44" x14ac:dyDescent="0.2">
      <c r="A457">
        <f>ROW(Source!A204)</f>
        <v>204</v>
      </c>
      <c r="B457">
        <v>1473418442</v>
      </c>
      <c r="C457">
        <v>1473084635</v>
      </c>
      <c r="D457">
        <v>1441834836</v>
      </c>
      <c r="E457">
        <v>1</v>
      </c>
      <c r="F457">
        <v>1</v>
      </c>
      <c r="G457">
        <v>15514512</v>
      </c>
      <c r="H457">
        <v>3</v>
      </c>
      <c r="I457" t="s">
        <v>510</v>
      </c>
      <c r="J457" t="s">
        <v>511</v>
      </c>
      <c r="K457" t="s">
        <v>512</v>
      </c>
      <c r="L457">
        <v>1348</v>
      </c>
      <c r="N457">
        <v>1009</v>
      </c>
      <c r="O457" t="s">
        <v>485</v>
      </c>
      <c r="P457" t="s">
        <v>485</v>
      </c>
      <c r="Q457">
        <v>1000</v>
      </c>
      <c r="X457">
        <v>7.4799999999999997E-3</v>
      </c>
      <c r="Y457">
        <v>93194.67</v>
      </c>
      <c r="Z457">
        <v>0</v>
      </c>
      <c r="AA457">
        <v>0</v>
      </c>
      <c r="AB457">
        <v>0</v>
      </c>
      <c r="AC457">
        <v>0</v>
      </c>
      <c r="AD457">
        <v>1</v>
      </c>
      <c r="AE457">
        <v>0</v>
      </c>
      <c r="AF457" t="s">
        <v>3</v>
      </c>
      <c r="AG457">
        <v>7.4799999999999997E-3</v>
      </c>
      <c r="AH457">
        <v>2</v>
      </c>
      <c r="AI457">
        <v>1473084646</v>
      </c>
      <c r="AJ457">
        <v>355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</row>
    <row r="458" spans="1:44" x14ac:dyDescent="0.2">
      <c r="A458">
        <f>ROW(Source!A204)</f>
        <v>204</v>
      </c>
      <c r="B458">
        <v>1473418443</v>
      </c>
      <c r="C458">
        <v>1473084635</v>
      </c>
      <c r="D458">
        <v>1441834853</v>
      </c>
      <c r="E458">
        <v>1</v>
      </c>
      <c r="F458">
        <v>1</v>
      </c>
      <c r="G458">
        <v>15514512</v>
      </c>
      <c r="H458">
        <v>3</v>
      </c>
      <c r="I458" t="s">
        <v>513</v>
      </c>
      <c r="J458" t="s">
        <v>514</v>
      </c>
      <c r="K458" t="s">
        <v>515</v>
      </c>
      <c r="L458">
        <v>1348</v>
      </c>
      <c r="N458">
        <v>1009</v>
      </c>
      <c r="O458" t="s">
        <v>485</v>
      </c>
      <c r="P458" t="s">
        <v>485</v>
      </c>
      <c r="Q458">
        <v>1000</v>
      </c>
      <c r="X458">
        <v>2.8E-3</v>
      </c>
      <c r="Y458">
        <v>78065.73</v>
      </c>
      <c r="Z458">
        <v>0</v>
      </c>
      <c r="AA458">
        <v>0</v>
      </c>
      <c r="AB458">
        <v>0</v>
      </c>
      <c r="AC458">
        <v>0</v>
      </c>
      <c r="AD458">
        <v>1</v>
      </c>
      <c r="AE458">
        <v>0</v>
      </c>
      <c r="AF458" t="s">
        <v>3</v>
      </c>
      <c r="AG458">
        <v>2.8E-3</v>
      </c>
      <c r="AH458">
        <v>2</v>
      </c>
      <c r="AI458">
        <v>1473084647</v>
      </c>
      <c r="AJ458">
        <v>356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</row>
    <row r="459" spans="1:44" x14ac:dyDescent="0.2">
      <c r="A459">
        <f>ROW(Source!A204)</f>
        <v>204</v>
      </c>
      <c r="B459">
        <v>1473418445</v>
      </c>
      <c r="C459">
        <v>1473084635</v>
      </c>
      <c r="D459">
        <v>1441822273</v>
      </c>
      <c r="E459">
        <v>15514512</v>
      </c>
      <c r="F459">
        <v>1</v>
      </c>
      <c r="G459">
        <v>15514512</v>
      </c>
      <c r="H459">
        <v>3</v>
      </c>
      <c r="I459" t="s">
        <v>476</v>
      </c>
      <c r="J459" t="s">
        <v>3</v>
      </c>
      <c r="K459" t="s">
        <v>478</v>
      </c>
      <c r="L459">
        <v>1348</v>
      </c>
      <c r="N459">
        <v>1009</v>
      </c>
      <c r="O459" t="s">
        <v>485</v>
      </c>
      <c r="P459" t="s">
        <v>485</v>
      </c>
      <c r="Q459">
        <v>1000</v>
      </c>
      <c r="X459">
        <v>8.1999999999999998E-4</v>
      </c>
      <c r="Y459">
        <v>94640</v>
      </c>
      <c r="Z459">
        <v>0</v>
      </c>
      <c r="AA459">
        <v>0</v>
      </c>
      <c r="AB459">
        <v>0</v>
      </c>
      <c r="AC459">
        <v>0</v>
      </c>
      <c r="AD459">
        <v>1</v>
      </c>
      <c r="AE459">
        <v>0</v>
      </c>
      <c r="AF459" t="s">
        <v>3</v>
      </c>
      <c r="AG459">
        <v>8.1999999999999998E-4</v>
      </c>
      <c r="AH459">
        <v>2</v>
      </c>
      <c r="AI459">
        <v>1473084648</v>
      </c>
      <c r="AJ459">
        <v>357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</row>
    <row r="460" spans="1:44" x14ac:dyDescent="0.2">
      <c r="A460">
        <f>ROW(Source!A204)</f>
        <v>204</v>
      </c>
      <c r="B460">
        <v>1473418444</v>
      </c>
      <c r="C460">
        <v>1473084635</v>
      </c>
      <c r="D460">
        <v>1441850453</v>
      </c>
      <c r="E460">
        <v>1</v>
      </c>
      <c r="F460">
        <v>1</v>
      </c>
      <c r="G460">
        <v>15514512</v>
      </c>
      <c r="H460">
        <v>3</v>
      </c>
      <c r="I460" t="s">
        <v>516</v>
      </c>
      <c r="J460" t="s">
        <v>517</v>
      </c>
      <c r="K460" t="s">
        <v>518</v>
      </c>
      <c r="L460">
        <v>1348</v>
      </c>
      <c r="N460">
        <v>1009</v>
      </c>
      <c r="O460" t="s">
        <v>485</v>
      </c>
      <c r="P460" t="s">
        <v>485</v>
      </c>
      <c r="Q460">
        <v>1000</v>
      </c>
      <c r="X460">
        <v>1.4E-3</v>
      </c>
      <c r="Y460">
        <v>178433.97</v>
      </c>
      <c r="Z460">
        <v>0</v>
      </c>
      <c r="AA460">
        <v>0</v>
      </c>
      <c r="AB460">
        <v>0</v>
      </c>
      <c r="AC460">
        <v>0</v>
      </c>
      <c r="AD460">
        <v>1</v>
      </c>
      <c r="AE460">
        <v>0</v>
      </c>
      <c r="AF460" t="s">
        <v>3</v>
      </c>
      <c r="AG460">
        <v>1.4E-3</v>
      </c>
      <c r="AH460">
        <v>2</v>
      </c>
      <c r="AI460">
        <v>1473084649</v>
      </c>
      <c r="AJ460">
        <v>358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</row>
    <row r="461" spans="1:44" x14ac:dyDescent="0.2">
      <c r="A461">
        <f>ROW(Source!A205)</f>
        <v>205</v>
      </c>
      <c r="B461">
        <v>1473418446</v>
      </c>
      <c r="C461">
        <v>1473324679</v>
      </c>
      <c r="D461">
        <v>1441819193</v>
      </c>
      <c r="E461">
        <v>15514512</v>
      </c>
      <c r="F461">
        <v>1</v>
      </c>
      <c r="G461">
        <v>15514512</v>
      </c>
      <c r="H461">
        <v>1</v>
      </c>
      <c r="I461" t="s">
        <v>457</v>
      </c>
      <c r="J461" t="s">
        <v>3</v>
      </c>
      <c r="K461" t="s">
        <v>458</v>
      </c>
      <c r="L461">
        <v>1191</v>
      </c>
      <c r="N461">
        <v>1013</v>
      </c>
      <c r="O461" t="s">
        <v>459</v>
      </c>
      <c r="P461" t="s">
        <v>459</v>
      </c>
      <c r="Q461">
        <v>1</v>
      </c>
      <c r="X461">
        <v>5.04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1</v>
      </c>
      <c r="AE461">
        <v>1</v>
      </c>
      <c r="AF461" t="s">
        <v>228</v>
      </c>
      <c r="AG461">
        <v>10.08</v>
      </c>
      <c r="AH461">
        <v>2</v>
      </c>
      <c r="AI461">
        <v>1473324681</v>
      </c>
      <c r="AJ461">
        <v>359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</row>
    <row r="462" spans="1:44" x14ac:dyDescent="0.2">
      <c r="A462">
        <f>ROW(Source!A205)</f>
        <v>205</v>
      </c>
      <c r="B462">
        <v>1473418447</v>
      </c>
      <c r="C462">
        <v>1473324679</v>
      </c>
      <c r="D462">
        <v>1441833954</v>
      </c>
      <c r="E462">
        <v>1</v>
      </c>
      <c r="F462">
        <v>1</v>
      </c>
      <c r="G462">
        <v>15514512</v>
      </c>
      <c r="H462">
        <v>2</v>
      </c>
      <c r="I462" t="s">
        <v>519</v>
      </c>
      <c r="J462" t="s">
        <v>520</v>
      </c>
      <c r="K462" t="s">
        <v>521</v>
      </c>
      <c r="L462">
        <v>1368</v>
      </c>
      <c r="N462">
        <v>1011</v>
      </c>
      <c r="O462" t="s">
        <v>463</v>
      </c>
      <c r="P462" t="s">
        <v>463</v>
      </c>
      <c r="Q462">
        <v>1</v>
      </c>
      <c r="X462">
        <v>0.09</v>
      </c>
      <c r="Y462">
        <v>0</v>
      </c>
      <c r="Z462">
        <v>59.51</v>
      </c>
      <c r="AA462">
        <v>0.82</v>
      </c>
      <c r="AB462">
        <v>0</v>
      </c>
      <c r="AC462">
        <v>0</v>
      </c>
      <c r="AD462">
        <v>1</v>
      </c>
      <c r="AE462">
        <v>0</v>
      </c>
      <c r="AF462" t="s">
        <v>228</v>
      </c>
      <c r="AG462">
        <v>0.18</v>
      </c>
      <c r="AH462">
        <v>2</v>
      </c>
      <c r="AI462">
        <v>1473324682</v>
      </c>
      <c r="AJ462">
        <v>360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</row>
    <row r="463" spans="1:44" x14ac:dyDescent="0.2">
      <c r="A463">
        <f>ROW(Source!A205)</f>
        <v>205</v>
      </c>
      <c r="B463">
        <v>1473418448</v>
      </c>
      <c r="C463">
        <v>1473324679</v>
      </c>
      <c r="D463">
        <v>1441836235</v>
      </c>
      <c r="E463">
        <v>1</v>
      </c>
      <c r="F463">
        <v>1</v>
      </c>
      <c r="G463">
        <v>15514512</v>
      </c>
      <c r="H463">
        <v>3</v>
      </c>
      <c r="I463" t="s">
        <v>464</v>
      </c>
      <c r="J463" t="s">
        <v>465</v>
      </c>
      <c r="K463" t="s">
        <v>466</v>
      </c>
      <c r="L463">
        <v>1346</v>
      </c>
      <c r="N463">
        <v>1009</v>
      </c>
      <c r="O463" t="s">
        <v>467</v>
      </c>
      <c r="P463" t="s">
        <v>467</v>
      </c>
      <c r="Q463">
        <v>1</v>
      </c>
      <c r="X463">
        <v>1.02</v>
      </c>
      <c r="Y463">
        <v>31.49</v>
      </c>
      <c r="Z463">
        <v>0</v>
      </c>
      <c r="AA463">
        <v>0</v>
      </c>
      <c r="AB463">
        <v>0</v>
      </c>
      <c r="AC463">
        <v>0</v>
      </c>
      <c r="AD463">
        <v>1</v>
      </c>
      <c r="AE463">
        <v>0</v>
      </c>
      <c r="AF463" t="s">
        <v>228</v>
      </c>
      <c r="AG463">
        <v>2.04</v>
      </c>
      <c r="AH463">
        <v>2</v>
      </c>
      <c r="AI463">
        <v>1473324683</v>
      </c>
      <c r="AJ463">
        <v>361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</row>
    <row r="464" spans="1:44" x14ac:dyDescent="0.2">
      <c r="A464">
        <f>ROW(Source!A206)</f>
        <v>206</v>
      </c>
      <c r="B464">
        <v>1473418449</v>
      </c>
      <c r="C464">
        <v>1473324688</v>
      </c>
      <c r="D464">
        <v>1441819193</v>
      </c>
      <c r="E464">
        <v>15514512</v>
      </c>
      <c r="F464">
        <v>1</v>
      </c>
      <c r="G464">
        <v>15514512</v>
      </c>
      <c r="H464">
        <v>1</v>
      </c>
      <c r="I464" t="s">
        <v>457</v>
      </c>
      <c r="J464" t="s">
        <v>3</v>
      </c>
      <c r="K464" t="s">
        <v>458</v>
      </c>
      <c r="L464">
        <v>1191</v>
      </c>
      <c r="N464">
        <v>1013</v>
      </c>
      <c r="O464" t="s">
        <v>459</v>
      </c>
      <c r="P464" t="s">
        <v>459</v>
      </c>
      <c r="Q464">
        <v>1</v>
      </c>
      <c r="X464">
        <v>2.78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1</v>
      </c>
      <c r="AE464">
        <v>1</v>
      </c>
      <c r="AF464" t="s">
        <v>228</v>
      </c>
      <c r="AG464">
        <v>5.56</v>
      </c>
      <c r="AH464">
        <v>2</v>
      </c>
      <c r="AI464">
        <v>1473324689</v>
      </c>
      <c r="AJ464">
        <v>362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</row>
    <row r="465" spans="1:44" x14ac:dyDescent="0.2">
      <c r="A465">
        <f>ROW(Source!A206)</f>
        <v>206</v>
      </c>
      <c r="B465">
        <v>1473418450</v>
      </c>
      <c r="C465">
        <v>1473324688</v>
      </c>
      <c r="D465">
        <v>1441833954</v>
      </c>
      <c r="E465">
        <v>1</v>
      </c>
      <c r="F465">
        <v>1</v>
      </c>
      <c r="G465">
        <v>15514512</v>
      </c>
      <c r="H465">
        <v>2</v>
      </c>
      <c r="I465" t="s">
        <v>519</v>
      </c>
      <c r="J465" t="s">
        <v>520</v>
      </c>
      <c r="K465" t="s">
        <v>521</v>
      </c>
      <c r="L465">
        <v>1368</v>
      </c>
      <c r="N465">
        <v>1011</v>
      </c>
      <c r="O465" t="s">
        <v>463</v>
      </c>
      <c r="P465" t="s">
        <v>463</v>
      </c>
      <c r="Q465">
        <v>1</v>
      </c>
      <c r="X465">
        <v>0.09</v>
      </c>
      <c r="Y465">
        <v>0</v>
      </c>
      <c r="Z465">
        <v>59.51</v>
      </c>
      <c r="AA465">
        <v>0.82</v>
      </c>
      <c r="AB465">
        <v>0</v>
      </c>
      <c r="AC465">
        <v>0</v>
      </c>
      <c r="AD465">
        <v>1</v>
      </c>
      <c r="AE465">
        <v>0</v>
      </c>
      <c r="AF465" t="s">
        <v>228</v>
      </c>
      <c r="AG465">
        <v>0.18</v>
      </c>
      <c r="AH465">
        <v>2</v>
      </c>
      <c r="AI465">
        <v>1473324690</v>
      </c>
      <c r="AJ465">
        <v>363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</row>
    <row r="466" spans="1:44" x14ac:dyDescent="0.2">
      <c r="A466">
        <f>ROW(Source!A206)</f>
        <v>206</v>
      </c>
      <c r="B466">
        <v>1473418451</v>
      </c>
      <c r="C466">
        <v>1473324688</v>
      </c>
      <c r="D466">
        <v>1441836235</v>
      </c>
      <c r="E466">
        <v>1</v>
      </c>
      <c r="F466">
        <v>1</v>
      </c>
      <c r="G466">
        <v>15514512</v>
      </c>
      <c r="H466">
        <v>3</v>
      </c>
      <c r="I466" t="s">
        <v>464</v>
      </c>
      <c r="J466" t="s">
        <v>465</v>
      </c>
      <c r="K466" t="s">
        <v>466</v>
      </c>
      <c r="L466">
        <v>1346</v>
      </c>
      <c r="N466">
        <v>1009</v>
      </c>
      <c r="O466" t="s">
        <v>467</v>
      </c>
      <c r="P466" t="s">
        <v>467</v>
      </c>
      <c r="Q466">
        <v>1</v>
      </c>
      <c r="X466">
        <v>0.05</v>
      </c>
      <c r="Y466">
        <v>31.49</v>
      </c>
      <c r="Z466">
        <v>0</v>
      </c>
      <c r="AA466">
        <v>0</v>
      </c>
      <c r="AB466">
        <v>0</v>
      </c>
      <c r="AC466">
        <v>0</v>
      </c>
      <c r="AD466">
        <v>1</v>
      </c>
      <c r="AE466">
        <v>0</v>
      </c>
      <c r="AF466" t="s">
        <v>228</v>
      </c>
      <c r="AG466">
        <v>0.1</v>
      </c>
      <c r="AH466">
        <v>2</v>
      </c>
      <c r="AI466">
        <v>1473324691</v>
      </c>
      <c r="AJ466">
        <v>364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</row>
    <row r="467" spans="1:44" x14ac:dyDescent="0.2">
      <c r="A467">
        <f>ROW(Source!A207)</f>
        <v>207</v>
      </c>
      <c r="B467">
        <v>1473418452</v>
      </c>
      <c r="C467">
        <v>1473084664</v>
      </c>
      <c r="D467">
        <v>1441819193</v>
      </c>
      <c r="E467">
        <v>15514512</v>
      </c>
      <c r="F467">
        <v>1</v>
      </c>
      <c r="G467">
        <v>15514512</v>
      </c>
      <c r="H467">
        <v>1</v>
      </c>
      <c r="I467" t="s">
        <v>457</v>
      </c>
      <c r="J467" t="s">
        <v>3</v>
      </c>
      <c r="K467" t="s">
        <v>458</v>
      </c>
      <c r="L467">
        <v>1191</v>
      </c>
      <c r="N467">
        <v>1013</v>
      </c>
      <c r="O467" t="s">
        <v>459</v>
      </c>
      <c r="P467" t="s">
        <v>459</v>
      </c>
      <c r="Q467">
        <v>1</v>
      </c>
      <c r="X467">
        <v>84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1</v>
      </c>
      <c r="AE467">
        <v>1</v>
      </c>
      <c r="AF467" t="s">
        <v>3</v>
      </c>
      <c r="AG467">
        <v>84</v>
      </c>
      <c r="AH467">
        <v>2</v>
      </c>
      <c r="AI467">
        <v>1473084665</v>
      </c>
      <c r="AJ467">
        <v>365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</row>
    <row r="468" spans="1:44" x14ac:dyDescent="0.2">
      <c r="A468">
        <f>ROW(Source!A207)</f>
        <v>207</v>
      </c>
      <c r="B468">
        <v>1473418453</v>
      </c>
      <c r="C468">
        <v>1473084664</v>
      </c>
      <c r="D468">
        <v>1441835475</v>
      </c>
      <c r="E468">
        <v>1</v>
      </c>
      <c r="F468">
        <v>1</v>
      </c>
      <c r="G468">
        <v>15514512</v>
      </c>
      <c r="H468">
        <v>3</v>
      </c>
      <c r="I468" t="s">
        <v>482</v>
      </c>
      <c r="J468" t="s">
        <v>483</v>
      </c>
      <c r="K468" t="s">
        <v>484</v>
      </c>
      <c r="L468">
        <v>1348</v>
      </c>
      <c r="N468">
        <v>1009</v>
      </c>
      <c r="O468" t="s">
        <v>485</v>
      </c>
      <c r="P468" t="s">
        <v>485</v>
      </c>
      <c r="Q468">
        <v>1000</v>
      </c>
      <c r="X468">
        <v>2.9999999999999997E-4</v>
      </c>
      <c r="Y468">
        <v>155908.07999999999</v>
      </c>
      <c r="Z468">
        <v>0</v>
      </c>
      <c r="AA468">
        <v>0</v>
      </c>
      <c r="AB468">
        <v>0</v>
      </c>
      <c r="AC468">
        <v>0</v>
      </c>
      <c r="AD468">
        <v>1</v>
      </c>
      <c r="AE468">
        <v>0</v>
      </c>
      <c r="AF468" t="s">
        <v>3</v>
      </c>
      <c r="AG468">
        <v>2.9999999999999997E-4</v>
      </c>
      <c r="AH468">
        <v>2</v>
      </c>
      <c r="AI468">
        <v>1473084666</v>
      </c>
      <c r="AJ468">
        <v>366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</row>
    <row r="469" spans="1:44" x14ac:dyDescent="0.2">
      <c r="A469">
        <f>ROW(Source!A207)</f>
        <v>207</v>
      </c>
      <c r="B469">
        <v>1473418454</v>
      </c>
      <c r="C469">
        <v>1473084664</v>
      </c>
      <c r="D469">
        <v>1441835549</v>
      </c>
      <c r="E469">
        <v>1</v>
      </c>
      <c r="F469">
        <v>1</v>
      </c>
      <c r="G469">
        <v>15514512</v>
      </c>
      <c r="H469">
        <v>3</v>
      </c>
      <c r="I469" t="s">
        <v>486</v>
      </c>
      <c r="J469" t="s">
        <v>487</v>
      </c>
      <c r="K469" t="s">
        <v>488</v>
      </c>
      <c r="L469">
        <v>1348</v>
      </c>
      <c r="N469">
        <v>1009</v>
      </c>
      <c r="O469" t="s">
        <v>485</v>
      </c>
      <c r="P469" t="s">
        <v>485</v>
      </c>
      <c r="Q469">
        <v>1000</v>
      </c>
      <c r="X469">
        <v>1E-4</v>
      </c>
      <c r="Y469">
        <v>194655.19</v>
      </c>
      <c r="Z469">
        <v>0</v>
      </c>
      <c r="AA469">
        <v>0</v>
      </c>
      <c r="AB469">
        <v>0</v>
      </c>
      <c r="AC469">
        <v>0</v>
      </c>
      <c r="AD469">
        <v>1</v>
      </c>
      <c r="AE469">
        <v>0</v>
      </c>
      <c r="AF469" t="s">
        <v>3</v>
      </c>
      <c r="AG469">
        <v>1E-4</v>
      </c>
      <c r="AH469">
        <v>2</v>
      </c>
      <c r="AI469">
        <v>1473084667</v>
      </c>
      <c r="AJ469">
        <v>367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</row>
    <row r="470" spans="1:44" x14ac:dyDescent="0.2">
      <c r="A470">
        <f>ROW(Source!A207)</f>
        <v>207</v>
      </c>
      <c r="B470">
        <v>1473418455</v>
      </c>
      <c r="C470">
        <v>1473084664</v>
      </c>
      <c r="D470">
        <v>1441836250</v>
      </c>
      <c r="E470">
        <v>1</v>
      </c>
      <c r="F470">
        <v>1</v>
      </c>
      <c r="G470">
        <v>15514512</v>
      </c>
      <c r="H470">
        <v>3</v>
      </c>
      <c r="I470" t="s">
        <v>522</v>
      </c>
      <c r="J470" t="s">
        <v>523</v>
      </c>
      <c r="K470" t="s">
        <v>524</v>
      </c>
      <c r="L470">
        <v>1327</v>
      </c>
      <c r="N470">
        <v>1005</v>
      </c>
      <c r="O470" t="s">
        <v>525</v>
      </c>
      <c r="P470" t="s">
        <v>525</v>
      </c>
      <c r="Q470">
        <v>1</v>
      </c>
      <c r="X470">
        <v>2.1</v>
      </c>
      <c r="Y470">
        <v>149.25</v>
      </c>
      <c r="Z470">
        <v>0</v>
      </c>
      <c r="AA470">
        <v>0</v>
      </c>
      <c r="AB470">
        <v>0</v>
      </c>
      <c r="AC470">
        <v>0</v>
      </c>
      <c r="AD470">
        <v>1</v>
      </c>
      <c r="AE470">
        <v>0</v>
      </c>
      <c r="AF470" t="s">
        <v>3</v>
      </c>
      <c r="AG470">
        <v>2.1</v>
      </c>
      <c r="AH470">
        <v>2</v>
      </c>
      <c r="AI470">
        <v>1473084668</v>
      </c>
      <c r="AJ470">
        <v>368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</row>
    <row r="471" spans="1:44" x14ac:dyDescent="0.2">
      <c r="A471">
        <f>ROW(Source!A207)</f>
        <v>207</v>
      </c>
      <c r="B471">
        <v>1473418456</v>
      </c>
      <c r="C471">
        <v>1473084664</v>
      </c>
      <c r="D471">
        <v>1441834635</v>
      </c>
      <c r="E471">
        <v>1</v>
      </c>
      <c r="F471">
        <v>1</v>
      </c>
      <c r="G471">
        <v>15514512</v>
      </c>
      <c r="H471">
        <v>3</v>
      </c>
      <c r="I471" t="s">
        <v>498</v>
      </c>
      <c r="J471" t="s">
        <v>499</v>
      </c>
      <c r="K471" t="s">
        <v>500</v>
      </c>
      <c r="L471">
        <v>1339</v>
      </c>
      <c r="N471">
        <v>1007</v>
      </c>
      <c r="O471" t="s">
        <v>105</v>
      </c>
      <c r="P471" t="s">
        <v>105</v>
      </c>
      <c r="Q471">
        <v>1</v>
      </c>
      <c r="X471">
        <v>0.5</v>
      </c>
      <c r="Y471">
        <v>103.4</v>
      </c>
      <c r="Z471">
        <v>0</v>
      </c>
      <c r="AA471">
        <v>0</v>
      </c>
      <c r="AB471">
        <v>0</v>
      </c>
      <c r="AC471">
        <v>0</v>
      </c>
      <c r="AD471">
        <v>1</v>
      </c>
      <c r="AE471">
        <v>0</v>
      </c>
      <c r="AF471" t="s">
        <v>3</v>
      </c>
      <c r="AG471">
        <v>0.5</v>
      </c>
      <c r="AH471">
        <v>2</v>
      </c>
      <c r="AI471">
        <v>1473084669</v>
      </c>
      <c r="AJ471">
        <v>369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</row>
    <row r="472" spans="1:44" x14ac:dyDescent="0.2">
      <c r="A472">
        <f>ROW(Source!A207)</f>
        <v>207</v>
      </c>
      <c r="B472">
        <v>1473418457</v>
      </c>
      <c r="C472">
        <v>1473084664</v>
      </c>
      <c r="D472">
        <v>1441834627</v>
      </c>
      <c r="E472">
        <v>1</v>
      </c>
      <c r="F472">
        <v>1</v>
      </c>
      <c r="G472">
        <v>15514512</v>
      </c>
      <c r="H472">
        <v>3</v>
      </c>
      <c r="I472" t="s">
        <v>501</v>
      </c>
      <c r="J472" t="s">
        <v>502</v>
      </c>
      <c r="K472" t="s">
        <v>503</v>
      </c>
      <c r="L472">
        <v>1339</v>
      </c>
      <c r="N472">
        <v>1007</v>
      </c>
      <c r="O472" t="s">
        <v>105</v>
      </c>
      <c r="P472" t="s">
        <v>105</v>
      </c>
      <c r="Q472">
        <v>1</v>
      </c>
      <c r="X472">
        <v>0.3</v>
      </c>
      <c r="Y472">
        <v>875.46</v>
      </c>
      <c r="Z472">
        <v>0</v>
      </c>
      <c r="AA472">
        <v>0</v>
      </c>
      <c r="AB472">
        <v>0</v>
      </c>
      <c r="AC472">
        <v>0</v>
      </c>
      <c r="AD472">
        <v>1</v>
      </c>
      <c r="AE472">
        <v>0</v>
      </c>
      <c r="AF472" t="s">
        <v>3</v>
      </c>
      <c r="AG472">
        <v>0.3</v>
      </c>
      <c r="AH472">
        <v>2</v>
      </c>
      <c r="AI472">
        <v>1473084670</v>
      </c>
      <c r="AJ472">
        <v>370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</row>
    <row r="473" spans="1:44" x14ac:dyDescent="0.2">
      <c r="A473">
        <f>ROW(Source!A207)</f>
        <v>207</v>
      </c>
      <c r="B473">
        <v>1473418458</v>
      </c>
      <c r="C473">
        <v>1473084664</v>
      </c>
      <c r="D473">
        <v>1441834671</v>
      </c>
      <c r="E473">
        <v>1</v>
      </c>
      <c r="F473">
        <v>1</v>
      </c>
      <c r="G473">
        <v>15514512</v>
      </c>
      <c r="H473">
        <v>3</v>
      </c>
      <c r="I473" t="s">
        <v>504</v>
      </c>
      <c r="J473" t="s">
        <v>505</v>
      </c>
      <c r="K473" t="s">
        <v>506</v>
      </c>
      <c r="L473">
        <v>1348</v>
      </c>
      <c r="N473">
        <v>1009</v>
      </c>
      <c r="O473" t="s">
        <v>485</v>
      </c>
      <c r="P473" t="s">
        <v>485</v>
      </c>
      <c r="Q473">
        <v>1000</v>
      </c>
      <c r="X473">
        <v>1E-4</v>
      </c>
      <c r="Y473">
        <v>184462.17</v>
      </c>
      <c r="Z473">
        <v>0</v>
      </c>
      <c r="AA473">
        <v>0</v>
      </c>
      <c r="AB473">
        <v>0</v>
      </c>
      <c r="AC473">
        <v>0</v>
      </c>
      <c r="AD473">
        <v>1</v>
      </c>
      <c r="AE473">
        <v>0</v>
      </c>
      <c r="AF473" t="s">
        <v>3</v>
      </c>
      <c r="AG473">
        <v>1E-4</v>
      </c>
      <c r="AH473">
        <v>2</v>
      </c>
      <c r="AI473">
        <v>1473084671</v>
      </c>
      <c r="AJ473">
        <v>371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</row>
    <row r="474" spans="1:44" x14ac:dyDescent="0.2">
      <c r="A474">
        <f>ROW(Source!A207)</f>
        <v>207</v>
      </c>
      <c r="B474">
        <v>1473418459</v>
      </c>
      <c r="C474">
        <v>1473084664</v>
      </c>
      <c r="D474">
        <v>1441834634</v>
      </c>
      <c r="E474">
        <v>1</v>
      </c>
      <c r="F474">
        <v>1</v>
      </c>
      <c r="G474">
        <v>15514512</v>
      </c>
      <c r="H474">
        <v>3</v>
      </c>
      <c r="I474" t="s">
        <v>507</v>
      </c>
      <c r="J474" t="s">
        <v>508</v>
      </c>
      <c r="K474" t="s">
        <v>509</v>
      </c>
      <c r="L474">
        <v>1348</v>
      </c>
      <c r="N474">
        <v>1009</v>
      </c>
      <c r="O474" t="s">
        <v>485</v>
      </c>
      <c r="P474" t="s">
        <v>485</v>
      </c>
      <c r="Q474">
        <v>1000</v>
      </c>
      <c r="X474">
        <v>5.9999999999999995E-4</v>
      </c>
      <c r="Y474">
        <v>88053.759999999995</v>
      </c>
      <c r="Z474">
        <v>0</v>
      </c>
      <c r="AA474">
        <v>0</v>
      </c>
      <c r="AB474">
        <v>0</v>
      </c>
      <c r="AC474">
        <v>0</v>
      </c>
      <c r="AD474">
        <v>1</v>
      </c>
      <c r="AE474">
        <v>0</v>
      </c>
      <c r="AF474" t="s">
        <v>3</v>
      </c>
      <c r="AG474">
        <v>5.9999999999999995E-4</v>
      </c>
      <c r="AH474">
        <v>2</v>
      </c>
      <c r="AI474">
        <v>1473084672</v>
      </c>
      <c r="AJ474">
        <v>372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</row>
    <row r="475" spans="1:44" x14ac:dyDescent="0.2">
      <c r="A475">
        <f>ROW(Source!A207)</f>
        <v>207</v>
      </c>
      <c r="B475">
        <v>1473418460</v>
      </c>
      <c r="C475">
        <v>1473084664</v>
      </c>
      <c r="D475">
        <v>1441834836</v>
      </c>
      <c r="E475">
        <v>1</v>
      </c>
      <c r="F475">
        <v>1</v>
      </c>
      <c r="G475">
        <v>15514512</v>
      </c>
      <c r="H475">
        <v>3</v>
      </c>
      <c r="I475" t="s">
        <v>510</v>
      </c>
      <c r="J475" t="s">
        <v>511</v>
      </c>
      <c r="K475" t="s">
        <v>512</v>
      </c>
      <c r="L475">
        <v>1348</v>
      </c>
      <c r="N475">
        <v>1009</v>
      </c>
      <c r="O475" t="s">
        <v>485</v>
      </c>
      <c r="P475" t="s">
        <v>485</v>
      </c>
      <c r="Q475">
        <v>1000</v>
      </c>
      <c r="X475">
        <v>3.15E-3</v>
      </c>
      <c r="Y475">
        <v>93194.67</v>
      </c>
      <c r="Z475">
        <v>0</v>
      </c>
      <c r="AA475">
        <v>0</v>
      </c>
      <c r="AB475">
        <v>0</v>
      </c>
      <c r="AC475">
        <v>0</v>
      </c>
      <c r="AD475">
        <v>1</v>
      </c>
      <c r="AE475">
        <v>0</v>
      </c>
      <c r="AF475" t="s">
        <v>3</v>
      </c>
      <c r="AG475">
        <v>3.15E-3</v>
      </c>
      <c r="AH475">
        <v>2</v>
      </c>
      <c r="AI475">
        <v>1473084673</v>
      </c>
      <c r="AJ475">
        <v>373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</row>
    <row r="476" spans="1:44" x14ac:dyDescent="0.2">
      <c r="A476">
        <f>ROW(Source!A207)</f>
        <v>207</v>
      </c>
      <c r="B476">
        <v>1473418461</v>
      </c>
      <c r="C476">
        <v>1473084664</v>
      </c>
      <c r="D476">
        <v>1441822273</v>
      </c>
      <c r="E476">
        <v>15514512</v>
      </c>
      <c r="F476">
        <v>1</v>
      </c>
      <c r="G476">
        <v>15514512</v>
      </c>
      <c r="H476">
        <v>3</v>
      </c>
      <c r="I476" t="s">
        <v>476</v>
      </c>
      <c r="J476" t="s">
        <v>3</v>
      </c>
      <c r="K476" t="s">
        <v>478</v>
      </c>
      <c r="L476">
        <v>1348</v>
      </c>
      <c r="N476">
        <v>1009</v>
      </c>
      <c r="O476" t="s">
        <v>485</v>
      </c>
      <c r="P476" t="s">
        <v>485</v>
      </c>
      <c r="Q476">
        <v>1000</v>
      </c>
      <c r="X476">
        <v>3.5E-4</v>
      </c>
      <c r="Y476">
        <v>94640</v>
      </c>
      <c r="Z476">
        <v>0</v>
      </c>
      <c r="AA476">
        <v>0</v>
      </c>
      <c r="AB476">
        <v>0</v>
      </c>
      <c r="AC476">
        <v>0</v>
      </c>
      <c r="AD476">
        <v>1</v>
      </c>
      <c r="AE476">
        <v>0</v>
      </c>
      <c r="AF476" t="s">
        <v>3</v>
      </c>
      <c r="AG476">
        <v>3.5E-4</v>
      </c>
      <c r="AH476">
        <v>2</v>
      </c>
      <c r="AI476">
        <v>1473084674</v>
      </c>
      <c r="AJ476">
        <v>374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</row>
    <row r="477" spans="1:44" x14ac:dyDescent="0.2">
      <c r="A477">
        <f>ROW(Source!A208)</f>
        <v>208</v>
      </c>
      <c r="B477">
        <v>1473418462</v>
      </c>
      <c r="C477">
        <v>1473324719</v>
      </c>
      <c r="D477">
        <v>1441819193</v>
      </c>
      <c r="E477">
        <v>15514512</v>
      </c>
      <c r="F477">
        <v>1</v>
      </c>
      <c r="G477">
        <v>15514512</v>
      </c>
      <c r="H477">
        <v>1</v>
      </c>
      <c r="I477" t="s">
        <v>457</v>
      </c>
      <c r="J477" t="s">
        <v>3</v>
      </c>
      <c r="K477" t="s">
        <v>458</v>
      </c>
      <c r="L477">
        <v>1191</v>
      </c>
      <c r="N477">
        <v>1013</v>
      </c>
      <c r="O477" t="s">
        <v>459</v>
      </c>
      <c r="P477" t="s">
        <v>459</v>
      </c>
      <c r="Q477">
        <v>1</v>
      </c>
      <c r="X477">
        <v>2.78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1</v>
      </c>
      <c r="AE477">
        <v>1</v>
      </c>
      <c r="AF477" t="s">
        <v>228</v>
      </c>
      <c r="AG477">
        <v>5.56</v>
      </c>
      <c r="AH477">
        <v>2</v>
      </c>
      <c r="AI477">
        <v>1473324720</v>
      </c>
      <c r="AJ477">
        <v>375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</row>
    <row r="478" spans="1:44" x14ac:dyDescent="0.2">
      <c r="A478">
        <f>ROW(Source!A208)</f>
        <v>208</v>
      </c>
      <c r="B478">
        <v>1473418463</v>
      </c>
      <c r="C478">
        <v>1473324719</v>
      </c>
      <c r="D478">
        <v>1441836235</v>
      </c>
      <c r="E478">
        <v>1</v>
      </c>
      <c r="F478">
        <v>1</v>
      </c>
      <c r="G478">
        <v>15514512</v>
      </c>
      <c r="H478">
        <v>3</v>
      </c>
      <c r="I478" t="s">
        <v>464</v>
      </c>
      <c r="J478" t="s">
        <v>465</v>
      </c>
      <c r="K478" t="s">
        <v>466</v>
      </c>
      <c r="L478">
        <v>1346</v>
      </c>
      <c r="N478">
        <v>1009</v>
      </c>
      <c r="O478" t="s">
        <v>467</v>
      </c>
      <c r="P478" t="s">
        <v>467</v>
      </c>
      <c r="Q478">
        <v>1</v>
      </c>
      <c r="X478">
        <v>4.0000000000000001E-3</v>
      </c>
      <c r="Y478">
        <v>31.49</v>
      </c>
      <c r="Z478">
        <v>0</v>
      </c>
      <c r="AA478">
        <v>0</v>
      </c>
      <c r="AB478">
        <v>0</v>
      </c>
      <c r="AC478">
        <v>0</v>
      </c>
      <c r="AD478">
        <v>1</v>
      </c>
      <c r="AE478">
        <v>0</v>
      </c>
      <c r="AF478" t="s">
        <v>228</v>
      </c>
      <c r="AG478">
        <v>8.0000000000000002E-3</v>
      </c>
      <c r="AH478">
        <v>2</v>
      </c>
      <c r="AI478">
        <v>1473324721</v>
      </c>
      <c r="AJ478">
        <v>376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</row>
    <row r="479" spans="1:44" x14ac:dyDescent="0.2">
      <c r="A479">
        <f>ROW(Source!A209)</f>
        <v>209</v>
      </c>
      <c r="B479">
        <v>1473418464</v>
      </c>
      <c r="C479">
        <v>1473324724</v>
      </c>
      <c r="D479">
        <v>1441819193</v>
      </c>
      <c r="E479">
        <v>15514512</v>
      </c>
      <c r="F479">
        <v>1</v>
      </c>
      <c r="G479">
        <v>15514512</v>
      </c>
      <c r="H479">
        <v>1</v>
      </c>
      <c r="I479" t="s">
        <v>457</v>
      </c>
      <c r="J479" t="s">
        <v>3</v>
      </c>
      <c r="K479" t="s">
        <v>458</v>
      </c>
      <c r="L479">
        <v>1191</v>
      </c>
      <c r="N479">
        <v>1013</v>
      </c>
      <c r="O479" t="s">
        <v>459</v>
      </c>
      <c r="P479" t="s">
        <v>459</v>
      </c>
      <c r="Q479">
        <v>1</v>
      </c>
      <c r="X479">
        <v>1.5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1</v>
      </c>
      <c r="AE479">
        <v>1</v>
      </c>
      <c r="AF479" t="s">
        <v>228</v>
      </c>
      <c r="AG479">
        <v>3</v>
      </c>
      <c r="AH479">
        <v>2</v>
      </c>
      <c r="AI479">
        <v>1473324725</v>
      </c>
      <c r="AJ479">
        <v>377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</row>
    <row r="480" spans="1:44" x14ac:dyDescent="0.2">
      <c r="A480">
        <f>ROW(Source!A209)</f>
        <v>209</v>
      </c>
      <c r="B480">
        <v>1473418465</v>
      </c>
      <c r="C480">
        <v>1473324724</v>
      </c>
      <c r="D480">
        <v>1441836235</v>
      </c>
      <c r="E480">
        <v>1</v>
      </c>
      <c r="F480">
        <v>1</v>
      </c>
      <c r="G480">
        <v>15514512</v>
      </c>
      <c r="H480">
        <v>3</v>
      </c>
      <c r="I480" t="s">
        <v>464</v>
      </c>
      <c r="J480" t="s">
        <v>465</v>
      </c>
      <c r="K480" t="s">
        <v>466</v>
      </c>
      <c r="L480">
        <v>1346</v>
      </c>
      <c r="N480">
        <v>1009</v>
      </c>
      <c r="O480" t="s">
        <v>467</v>
      </c>
      <c r="P480" t="s">
        <v>467</v>
      </c>
      <c r="Q480">
        <v>1</v>
      </c>
      <c r="X480">
        <v>4.1999999999999997E-3</v>
      </c>
      <c r="Y480">
        <v>31.49</v>
      </c>
      <c r="Z480">
        <v>0</v>
      </c>
      <c r="AA480">
        <v>0</v>
      </c>
      <c r="AB480">
        <v>0</v>
      </c>
      <c r="AC480">
        <v>0</v>
      </c>
      <c r="AD480">
        <v>1</v>
      </c>
      <c r="AE480">
        <v>0</v>
      </c>
      <c r="AF480" t="s">
        <v>228</v>
      </c>
      <c r="AG480">
        <v>8.3999999999999995E-3</v>
      </c>
      <c r="AH480">
        <v>2</v>
      </c>
      <c r="AI480">
        <v>1473324726</v>
      </c>
      <c r="AJ480">
        <v>378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</row>
    <row r="481" spans="1:44" x14ac:dyDescent="0.2">
      <c r="A481">
        <f>ROW(Source!A210)</f>
        <v>210</v>
      </c>
      <c r="B481">
        <v>1473418469</v>
      </c>
      <c r="C481">
        <v>1473084685</v>
      </c>
      <c r="D481">
        <v>1441819193</v>
      </c>
      <c r="E481">
        <v>15514512</v>
      </c>
      <c r="F481">
        <v>1</v>
      </c>
      <c r="G481">
        <v>15514512</v>
      </c>
      <c r="H481">
        <v>1</v>
      </c>
      <c r="I481" t="s">
        <v>457</v>
      </c>
      <c r="J481" t="s">
        <v>3</v>
      </c>
      <c r="K481" t="s">
        <v>458</v>
      </c>
      <c r="L481">
        <v>1191</v>
      </c>
      <c r="N481">
        <v>1013</v>
      </c>
      <c r="O481" t="s">
        <v>459</v>
      </c>
      <c r="P481" t="s">
        <v>459</v>
      </c>
      <c r="Q481">
        <v>1</v>
      </c>
      <c r="X481">
        <v>11.37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1</v>
      </c>
      <c r="AE481">
        <v>1</v>
      </c>
      <c r="AF481" t="s">
        <v>3</v>
      </c>
      <c r="AG481">
        <v>11.37</v>
      </c>
      <c r="AH481">
        <v>2</v>
      </c>
      <c r="AI481">
        <v>1473084686</v>
      </c>
      <c r="AJ481">
        <v>379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</row>
    <row r="482" spans="1:44" x14ac:dyDescent="0.2">
      <c r="A482">
        <f>ROW(Source!A210)</f>
        <v>210</v>
      </c>
      <c r="B482">
        <v>1473418470</v>
      </c>
      <c r="C482">
        <v>1473084685</v>
      </c>
      <c r="D482">
        <v>1441834142</v>
      </c>
      <c r="E482">
        <v>1</v>
      </c>
      <c r="F482">
        <v>1</v>
      </c>
      <c r="G482">
        <v>15514512</v>
      </c>
      <c r="H482">
        <v>2</v>
      </c>
      <c r="I482" t="s">
        <v>526</v>
      </c>
      <c r="J482" t="s">
        <v>569</v>
      </c>
      <c r="K482" t="s">
        <v>528</v>
      </c>
      <c r="L482">
        <v>1368</v>
      </c>
      <c r="N482">
        <v>1011</v>
      </c>
      <c r="O482" t="s">
        <v>463</v>
      </c>
      <c r="P482" t="s">
        <v>463</v>
      </c>
      <c r="Q482">
        <v>1</v>
      </c>
      <c r="X482">
        <v>2.31</v>
      </c>
      <c r="Y482">
        <v>0</v>
      </c>
      <c r="Z482">
        <v>10.14</v>
      </c>
      <c r="AA482">
        <v>0.31</v>
      </c>
      <c r="AB482">
        <v>0</v>
      </c>
      <c r="AC482">
        <v>0</v>
      </c>
      <c r="AD482">
        <v>1</v>
      </c>
      <c r="AE482">
        <v>0</v>
      </c>
      <c r="AF482" t="s">
        <v>3</v>
      </c>
      <c r="AG482">
        <v>2.31</v>
      </c>
      <c r="AH482">
        <v>2</v>
      </c>
      <c r="AI482">
        <v>1473084687</v>
      </c>
      <c r="AJ482">
        <v>380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</row>
    <row r="483" spans="1:44" x14ac:dyDescent="0.2">
      <c r="A483">
        <f>ROW(Source!A210)</f>
        <v>210</v>
      </c>
      <c r="B483">
        <v>1473418471</v>
      </c>
      <c r="C483">
        <v>1473084685</v>
      </c>
      <c r="D483">
        <v>1441834258</v>
      </c>
      <c r="E483">
        <v>1</v>
      </c>
      <c r="F483">
        <v>1</v>
      </c>
      <c r="G483">
        <v>15514512</v>
      </c>
      <c r="H483">
        <v>2</v>
      </c>
      <c r="I483" t="s">
        <v>460</v>
      </c>
      <c r="J483" t="s">
        <v>461</v>
      </c>
      <c r="K483" t="s">
        <v>462</v>
      </c>
      <c r="L483">
        <v>1368</v>
      </c>
      <c r="N483">
        <v>1011</v>
      </c>
      <c r="O483" t="s">
        <v>463</v>
      </c>
      <c r="P483" t="s">
        <v>463</v>
      </c>
      <c r="Q483">
        <v>1</v>
      </c>
      <c r="X483">
        <v>2.91</v>
      </c>
      <c r="Y483">
        <v>0</v>
      </c>
      <c r="Z483">
        <v>1303.01</v>
      </c>
      <c r="AA483">
        <v>826.2</v>
      </c>
      <c r="AB483">
        <v>0</v>
      </c>
      <c r="AC483">
        <v>0</v>
      </c>
      <c r="AD483">
        <v>1</v>
      </c>
      <c r="AE483">
        <v>0</v>
      </c>
      <c r="AF483" t="s">
        <v>3</v>
      </c>
      <c r="AG483">
        <v>2.91</v>
      </c>
      <c r="AH483">
        <v>2</v>
      </c>
      <c r="AI483">
        <v>1473084688</v>
      </c>
      <c r="AJ483">
        <v>381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</row>
    <row r="484" spans="1:44" x14ac:dyDescent="0.2">
      <c r="A484">
        <f>ROW(Source!A210)</f>
        <v>210</v>
      </c>
      <c r="B484">
        <v>1473418472</v>
      </c>
      <c r="C484">
        <v>1473084685</v>
      </c>
      <c r="D484">
        <v>1441836395</v>
      </c>
      <c r="E484">
        <v>1</v>
      </c>
      <c r="F484">
        <v>1</v>
      </c>
      <c r="G484">
        <v>15514512</v>
      </c>
      <c r="H484">
        <v>3</v>
      </c>
      <c r="I484" t="s">
        <v>530</v>
      </c>
      <c r="J484" t="s">
        <v>570</v>
      </c>
      <c r="K484" t="s">
        <v>532</v>
      </c>
      <c r="L484">
        <v>1346</v>
      </c>
      <c r="N484">
        <v>1009</v>
      </c>
      <c r="O484" t="s">
        <v>467</v>
      </c>
      <c r="P484" t="s">
        <v>467</v>
      </c>
      <c r="Q484">
        <v>1</v>
      </c>
      <c r="X484">
        <v>0.84</v>
      </c>
      <c r="Y484">
        <v>1021.71</v>
      </c>
      <c r="Z484">
        <v>0</v>
      </c>
      <c r="AA484">
        <v>0</v>
      </c>
      <c r="AB484">
        <v>0</v>
      </c>
      <c r="AC484">
        <v>0</v>
      </c>
      <c r="AD484">
        <v>1</v>
      </c>
      <c r="AE484">
        <v>0</v>
      </c>
      <c r="AF484" t="s">
        <v>3</v>
      </c>
      <c r="AG484">
        <v>0.84</v>
      </c>
      <c r="AH484">
        <v>2</v>
      </c>
      <c r="AI484">
        <v>1473084689</v>
      </c>
      <c r="AJ484">
        <v>382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</row>
    <row r="485" spans="1:44" x14ac:dyDescent="0.2">
      <c r="A485">
        <f>ROW(Source!A211)</f>
        <v>211</v>
      </c>
      <c r="B485">
        <v>1473418619</v>
      </c>
      <c r="C485">
        <v>1473084694</v>
      </c>
      <c r="D485">
        <v>1441819193</v>
      </c>
      <c r="E485">
        <v>15514512</v>
      </c>
      <c r="F485">
        <v>1</v>
      </c>
      <c r="G485">
        <v>15514512</v>
      </c>
      <c r="H485">
        <v>1</v>
      </c>
      <c r="I485" t="s">
        <v>457</v>
      </c>
      <c r="J485" t="s">
        <v>3</v>
      </c>
      <c r="K485" t="s">
        <v>458</v>
      </c>
      <c r="L485">
        <v>1191</v>
      </c>
      <c r="N485">
        <v>1013</v>
      </c>
      <c r="O485" t="s">
        <v>459</v>
      </c>
      <c r="P485" t="s">
        <v>459</v>
      </c>
      <c r="Q485">
        <v>1</v>
      </c>
      <c r="X485">
        <v>13.77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1</v>
      </c>
      <c r="AE485">
        <v>1</v>
      </c>
      <c r="AF485" t="s">
        <v>93</v>
      </c>
      <c r="AG485">
        <v>55.08</v>
      </c>
      <c r="AH485">
        <v>2</v>
      </c>
      <c r="AI485">
        <v>1473084695</v>
      </c>
      <c r="AJ485">
        <v>383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</row>
    <row r="486" spans="1:44" x14ac:dyDescent="0.2">
      <c r="A486">
        <f>ROW(Source!A211)</f>
        <v>211</v>
      </c>
      <c r="B486">
        <v>1473418621</v>
      </c>
      <c r="C486">
        <v>1473084694</v>
      </c>
      <c r="D486">
        <v>1441833844</v>
      </c>
      <c r="E486">
        <v>1</v>
      </c>
      <c r="F486">
        <v>1</v>
      </c>
      <c r="G486">
        <v>15514512</v>
      </c>
      <c r="H486">
        <v>2</v>
      </c>
      <c r="I486" t="s">
        <v>533</v>
      </c>
      <c r="J486" t="s">
        <v>534</v>
      </c>
      <c r="K486" t="s">
        <v>535</v>
      </c>
      <c r="L486">
        <v>1368</v>
      </c>
      <c r="N486">
        <v>1011</v>
      </c>
      <c r="O486" t="s">
        <v>463</v>
      </c>
      <c r="P486" t="s">
        <v>463</v>
      </c>
      <c r="Q486">
        <v>1</v>
      </c>
      <c r="X486">
        <v>0.09</v>
      </c>
      <c r="Y486">
        <v>0</v>
      </c>
      <c r="Z486">
        <v>17.37</v>
      </c>
      <c r="AA486">
        <v>0.04</v>
      </c>
      <c r="AB486">
        <v>0</v>
      </c>
      <c r="AC486">
        <v>0</v>
      </c>
      <c r="AD486">
        <v>1</v>
      </c>
      <c r="AE486">
        <v>0</v>
      </c>
      <c r="AF486" t="s">
        <v>93</v>
      </c>
      <c r="AG486">
        <v>0.36</v>
      </c>
      <c r="AH486">
        <v>2</v>
      </c>
      <c r="AI486">
        <v>1473084696</v>
      </c>
      <c r="AJ486">
        <v>384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</row>
    <row r="487" spans="1:44" x14ac:dyDescent="0.2">
      <c r="A487">
        <f>ROW(Source!A211)</f>
        <v>211</v>
      </c>
      <c r="B487">
        <v>1473418622</v>
      </c>
      <c r="C487">
        <v>1473084694</v>
      </c>
      <c r="D487">
        <v>1441833877</v>
      </c>
      <c r="E487">
        <v>1</v>
      </c>
      <c r="F487">
        <v>1</v>
      </c>
      <c r="G487">
        <v>15514512</v>
      </c>
      <c r="H487">
        <v>2</v>
      </c>
      <c r="I487" t="s">
        <v>536</v>
      </c>
      <c r="J487" t="s">
        <v>537</v>
      </c>
      <c r="K487" t="s">
        <v>538</v>
      </c>
      <c r="L487">
        <v>1368</v>
      </c>
      <c r="N487">
        <v>1011</v>
      </c>
      <c r="O487" t="s">
        <v>463</v>
      </c>
      <c r="P487" t="s">
        <v>463</v>
      </c>
      <c r="Q487">
        <v>1</v>
      </c>
      <c r="X487">
        <v>0.18</v>
      </c>
      <c r="Y487">
        <v>0</v>
      </c>
      <c r="Z487">
        <v>1165.03</v>
      </c>
      <c r="AA487">
        <v>351.43</v>
      </c>
      <c r="AB487">
        <v>0</v>
      </c>
      <c r="AC487">
        <v>0</v>
      </c>
      <c r="AD487">
        <v>1</v>
      </c>
      <c r="AE487">
        <v>0</v>
      </c>
      <c r="AF487" t="s">
        <v>93</v>
      </c>
      <c r="AG487">
        <v>0.72</v>
      </c>
      <c r="AH487">
        <v>2</v>
      </c>
      <c r="AI487">
        <v>1473084697</v>
      </c>
      <c r="AJ487">
        <v>385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</row>
    <row r="488" spans="1:44" x14ac:dyDescent="0.2">
      <c r="A488">
        <f>ROW(Source!A211)</f>
        <v>211</v>
      </c>
      <c r="B488">
        <v>1473418623</v>
      </c>
      <c r="C488">
        <v>1473084694</v>
      </c>
      <c r="D488">
        <v>1441833954</v>
      </c>
      <c r="E488">
        <v>1</v>
      </c>
      <c r="F488">
        <v>1</v>
      </c>
      <c r="G488">
        <v>15514512</v>
      </c>
      <c r="H488">
        <v>2</v>
      </c>
      <c r="I488" t="s">
        <v>519</v>
      </c>
      <c r="J488" t="s">
        <v>520</v>
      </c>
      <c r="K488" t="s">
        <v>521</v>
      </c>
      <c r="L488">
        <v>1368</v>
      </c>
      <c r="N488">
        <v>1011</v>
      </c>
      <c r="O488" t="s">
        <v>463</v>
      </c>
      <c r="P488" t="s">
        <v>463</v>
      </c>
      <c r="Q488">
        <v>1</v>
      </c>
      <c r="X488">
        <v>1.03</v>
      </c>
      <c r="Y488">
        <v>0</v>
      </c>
      <c r="Z488">
        <v>59.51</v>
      </c>
      <c r="AA488">
        <v>0.82</v>
      </c>
      <c r="AB488">
        <v>0</v>
      </c>
      <c r="AC488">
        <v>0</v>
      </c>
      <c r="AD488">
        <v>1</v>
      </c>
      <c r="AE488">
        <v>0</v>
      </c>
      <c r="AF488" t="s">
        <v>93</v>
      </c>
      <c r="AG488">
        <v>4.12</v>
      </c>
      <c r="AH488">
        <v>2</v>
      </c>
      <c r="AI488">
        <v>1473084698</v>
      </c>
      <c r="AJ488">
        <v>386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</row>
    <row r="489" spans="1:44" x14ac:dyDescent="0.2">
      <c r="A489">
        <f>ROW(Source!A211)</f>
        <v>211</v>
      </c>
      <c r="B489">
        <v>1473418624</v>
      </c>
      <c r="C489">
        <v>1473084694</v>
      </c>
      <c r="D489">
        <v>1441834139</v>
      </c>
      <c r="E489">
        <v>1</v>
      </c>
      <c r="F489">
        <v>1</v>
      </c>
      <c r="G489">
        <v>15514512</v>
      </c>
      <c r="H489">
        <v>2</v>
      </c>
      <c r="I489" t="s">
        <v>539</v>
      </c>
      <c r="J489" t="s">
        <v>540</v>
      </c>
      <c r="K489" t="s">
        <v>541</v>
      </c>
      <c r="L489">
        <v>1368</v>
      </c>
      <c r="N489">
        <v>1011</v>
      </c>
      <c r="O489" t="s">
        <v>463</v>
      </c>
      <c r="P489" t="s">
        <v>463</v>
      </c>
      <c r="Q489">
        <v>1</v>
      </c>
      <c r="X489">
        <v>0.25</v>
      </c>
      <c r="Y489">
        <v>0</v>
      </c>
      <c r="Z489">
        <v>8.82</v>
      </c>
      <c r="AA489">
        <v>0.11</v>
      </c>
      <c r="AB489">
        <v>0</v>
      </c>
      <c r="AC489">
        <v>0</v>
      </c>
      <c r="AD489">
        <v>1</v>
      </c>
      <c r="AE489">
        <v>0</v>
      </c>
      <c r="AF489" t="s">
        <v>93</v>
      </c>
      <c r="AG489">
        <v>1</v>
      </c>
      <c r="AH489">
        <v>2</v>
      </c>
      <c r="AI489">
        <v>1473084699</v>
      </c>
      <c r="AJ489">
        <v>387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</row>
    <row r="490" spans="1:44" x14ac:dyDescent="0.2">
      <c r="A490">
        <f>ROW(Source!A211)</f>
        <v>211</v>
      </c>
      <c r="B490">
        <v>1473418625</v>
      </c>
      <c r="C490">
        <v>1473084694</v>
      </c>
      <c r="D490">
        <v>1441834258</v>
      </c>
      <c r="E490">
        <v>1</v>
      </c>
      <c r="F490">
        <v>1</v>
      </c>
      <c r="G490">
        <v>15514512</v>
      </c>
      <c r="H490">
        <v>2</v>
      </c>
      <c r="I490" t="s">
        <v>460</v>
      </c>
      <c r="J490" t="s">
        <v>461</v>
      </c>
      <c r="K490" t="s">
        <v>462</v>
      </c>
      <c r="L490">
        <v>1368</v>
      </c>
      <c r="N490">
        <v>1011</v>
      </c>
      <c r="O490" t="s">
        <v>463</v>
      </c>
      <c r="P490" t="s">
        <v>463</v>
      </c>
      <c r="Q490">
        <v>1</v>
      </c>
      <c r="X490">
        <v>3.44</v>
      </c>
      <c r="Y490">
        <v>0</v>
      </c>
      <c r="Z490">
        <v>1303.01</v>
      </c>
      <c r="AA490">
        <v>826.2</v>
      </c>
      <c r="AB490">
        <v>0</v>
      </c>
      <c r="AC490">
        <v>0</v>
      </c>
      <c r="AD490">
        <v>1</v>
      </c>
      <c r="AE490">
        <v>0</v>
      </c>
      <c r="AF490" t="s">
        <v>93</v>
      </c>
      <c r="AG490">
        <v>13.76</v>
      </c>
      <c r="AH490">
        <v>2</v>
      </c>
      <c r="AI490">
        <v>1473084700</v>
      </c>
      <c r="AJ490">
        <v>388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</row>
    <row r="491" spans="1:44" x14ac:dyDescent="0.2">
      <c r="A491">
        <f>ROW(Source!A211)</f>
        <v>211</v>
      </c>
      <c r="B491">
        <v>1473418626</v>
      </c>
      <c r="C491">
        <v>1473084694</v>
      </c>
      <c r="D491">
        <v>1441836235</v>
      </c>
      <c r="E491">
        <v>1</v>
      </c>
      <c r="F491">
        <v>1</v>
      </c>
      <c r="G491">
        <v>15514512</v>
      </c>
      <c r="H491">
        <v>3</v>
      </c>
      <c r="I491" t="s">
        <v>464</v>
      </c>
      <c r="J491" t="s">
        <v>465</v>
      </c>
      <c r="K491" t="s">
        <v>466</v>
      </c>
      <c r="L491">
        <v>1346</v>
      </c>
      <c r="N491">
        <v>1009</v>
      </c>
      <c r="O491" t="s">
        <v>467</v>
      </c>
      <c r="P491" t="s">
        <v>467</v>
      </c>
      <c r="Q491">
        <v>1</v>
      </c>
      <c r="X491">
        <v>0.18</v>
      </c>
      <c r="Y491">
        <v>31.49</v>
      </c>
      <c r="Z491">
        <v>0</v>
      </c>
      <c r="AA491">
        <v>0</v>
      </c>
      <c r="AB491">
        <v>0</v>
      </c>
      <c r="AC491">
        <v>0</v>
      </c>
      <c r="AD491">
        <v>1</v>
      </c>
      <c r="AE491">
        <v>0</v>
      </c>
      <c r="AF491" t="s">
        <v>93</v>
      </c>
      <c r="AG491">
        <v>0.72</v>
      </c>
      <c r="AH491">
        <v>2</v>
      </c>
      <c r="AI491">
        <v>1473084701</v>
      </c>
      <c r="AJ491">
        <v>389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</row>
    <row r="492" spans="1:44" x14ac:dyDescent="0.2">
      <c r="A492">
        <f>ROW(Source!A211)</f>
        <v>211</v>
      </c>
      <c r="B492">
        <v>1473418627</v>
      </c>
      <c r="C492">
        <v>1473084694</v>
      </c>
      <c r="D492">
        <v>1441836393</v>
      </c>
      <c r="E492">
        <v>1</v>
      </c>
      <c r="F492">
        <v>1</v>
      </c>
      <c r="G492">
        <v>15514512</v>
      </c>
      <c r="H492">
        <v>3</v>
      </c>
      <c r="I492" t="s">
        <v>542</v>
      </c>
      <c r="J492" t="s">
        <v>543</v>
      </c>
      <c r="K492" t="s">
        <v>544</v>
      </c>
      <c r="L492">
        <v>1296</v>
      </c>
      <c r="N492">
        <v>1002</v>
      </c>
      <c r="O492" t="s">
        <v>545</v>
      </c>
      <c r="P492" t="s">
        <v>545</v>
      </c>
      <c r="Q492">
        <v>1</v>
      </c>
      <c r="X492">
        <v>2.3999999999999998E-3</v>
      </c>
      <c r="Y492">
        <v>4241.6400000000003</v>
      </c>
      <c r="Z492">
        <v>0</v>
      </c>
      <c r="AA492">
        <v>0</v>
      </c>
      <c r="AB492">
        <v>0</v>
      </c>
      <c r="AC492">
        <v>0</v>
      </c>
      <c r="AD492">
        <v>1</v>
      </c>
      <c r="AE492">
        <v>0</v>
      </c>
      <c r="AF492" t="s">
        <v>93</v>
      </c>
      <c r="AG492">
        <v>9.5999999999999992E-3</v>
      </c>
      <c r="AH492">
        <v>2</v>
      </c>
      <c r="AI492">
        <v>1473084702</v>
      </c>
      <c r="AJ492">
        <v>390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</row>
    <row r="493" spans="1:44" x14ac:dyDescent="0.2">
      <c r="A493">
        <f>ROW(Source!A211)</f>
        <v>211</v>
      </c>
      <c r="B493">
        <v>1473418631</v>
      </c>
      <c r="C493">
        <v>1473084694</v>
      </c>
      <c r="D493">
        <v>1441836514</v>
      </c>
      <c r="E493">
        <v>1</v>
      </c>
      <c r="F493">
        <v>1</v>
      </c>
      <c r="G493">
        <v>15514512</v>
      </c>
      <c r="H493">
        <v>3</v>
      </c>
      <c r="I493" t="s">
        <v>103</v>
      </c>
      <c r="J493" t="s">
        <v>106</v>
      </c>
      <c r="K493" t="s">
        <v>104</v>
      </c>
      <c r="L493">
        <v>1339</v>
      </c>
      <c r="N493">
        <v>1007</v>
      </c>
      <c r="O493" t="s">
        <v>105</v>
      </c>
      <c r="P493" t="s">
        <v>105</v>
      </c>
      <c r="Q493">
        <v>1</v>
      </c>
      <c r="X493">
        <v>2.3999999999999998E-3</v>
      </c>
      <c r="Y493">
        <v>54.81</v>
      </c>
      <c r="Z493">
        <v>0</v>
      </c>
      <c r="AA493">
        <v>0</v>
      </c>
      <c r="AB493">
        <v>0</v>
      </c>
      <c r="AC493">
        <v>0</v>
      </c>
      <c r="AD493">
        <v>1</v>
      </c>
      <c r="AE493">
        <v>0</v>
      </c>
      <c r="AF493" t="s">
        <v>93</v>
      </c>
      <c r="AG493">
        <v>9.5999999999999992E-3</v>
      </c>
      <c r="AH493">
        <v>2</v>
      </c>
      <c r="AI493">
        <v>1473084703</v>
      </c>
      <c r="AJ493">
        <v>391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</row>
    <row r="494" spans="1:44" x14ac:dyDescent="0.2">
      <c r="A494">
        <f>ROW(Source!A212)</f>
        <v>212</v>
      </c>
      <c r="B494">
        <v>1473419065</v>
      </c>
      <c r="C494">
        <v>1473084713</v>
      </c>
      <c r="D494">
        <v>1441819193</v>
      </c>
      <c r="E494">
        <v>15514512</v>
      </c>
      <c r="F494">
        <v>1</v>
      </c>
      <c r="G494">
        <v>15514512</v>
      </c>
      <c r="H494">
        <v>1</v>
      </c>
      <c r="I494" t="s">
        <v>457</v>
      </c>
      <c r="J494" t="s">
        <v>3</v>
      </c>
      <c r="K494" t="s">
        <v>458</v>
      </c>
      <c r="L494">
        <v>1191</v>
      </c>
      <c r="N494">
        <v>1013</v>
      </c>
      <c r="O494" t="s">
        <v>459</v>
      </c>
      <c r="P494" t="s">
        <v>459</v>
      </c>
      <c r="Q494">
        <v>1</v>
      </c>
      <c r="X494">
        <v>7.56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1</v>
      </c>
      <c r="AE494">
        <v>1</v>
      </c>
      <c r="AF494" t="s">
        <v>93</v>
      </c>
      <c r="AG494">
        <v>30.24</v>
      </c>
      <c r="AH494">
        <v>3</v>
      </c>
      <c r="AI494">
        <v>-1</v>
      </c>
      <c r="AJ494" t="s">
        <v>3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</row>
    <row r="495" spans="1:44" x14ac:dyDescent="0.2">
      <c r="A495">
        <f>ROW(Source!A212)</f>
        <v>212</v>
      </c>
      <c r="B495">
        <v>1473419066</v>
      </c>
      <c r="C495">
        <v>1473084713</v>
      </c>
      <c r="D495">
        <v>1441833954</v>
      </c>
      <c r="E495">
        <v>1</v>
      </c>
      <c r="F495">
        <v>1</v>
      </c>
      <c r="G495">
        <v>15514512</v>
      </c>
      <c r="H495">
        <v>2</v>
      </c>
      <c r="I495" t="s">
        <v>519</v>
      </c>
      <c r="J495" t="s">
        <v>520</v>
      </c>
      <c r="K495" t="s">
        <v>521</v>
      </c>
      <c r="L495">
        <v>1368</v>
      </c>
      <c r="N495">
        <v>1011</v>
      </c>
      <c r="O495" t="s">
        <v>463</v>
      </c>
      <c r="P495" t="s">
        <v>463</v>
      </c>
      <c r="Q495">
        <v>1</v>
      </c>
      <c r="X495">
        <v>0.46</v>
      </c>
      <c r="Y495">
        <v>0</v>
      </c>
      <c r="Z495">
        <v>59.51</v>
      </c>
      <c r="AA495">
        <v>0.82</v>
      </c>
      <c r="AB495">
        <v>0</v>
      </c>
      <c r="AC495">
        <v>0</v>
      </c>
      <c r="AD495">
        <v>1</v>
      </c>
      <c r="AE495">
        <v>0</v>
      </c>
      <c r="AF495" t="s">
        <v>93</v>
      </c>
      <c r="AG495">
        <v>1.84</v>
      </c>
      <c r="AH495">
        <v>3</v>
      </c>
      <c r="AI495">
        <v>-1</v>
      </c>
      <c r="AJ495" t="s">
        <v>3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</row>
    <row r="496" spans="1:44" x14ac:dyDescent="0.2">
      <c r="A496">
        <f>ROW(Source!A212)</f>
        <v>212</v>
      </c>
      <c r="B496">
        <v>1473419067</v>
      </c>
      <c r="C496">
        <v>1473084713</v>
      </c>
      <c r="D496">
        <v>1441834258</v>
      </c>
      <c r="E496">
        <v>1</v>
      </c>
      <c r="F496">
        <v>1</v>
      </c>
      <c r="G496">
        <v>15514512</v>
      </c>
      <c r="H496">
        <v>2</v>
      </c>
      <c r="I496" t="s">
        <v>460</v>
      </c>
      <c r="J496" t="s">
        <v>461</v>
      </c>
      <c r="K496" t="s">
        <v>462</v>
      </c>
      <c r="L496">
        <v>1368</v>
      </c>
      <c r="N496">
        <v>1011</v>
      </c>
      <c r="O496" t="s">
        <v>463</v>
      </c>
      <c r="P496" t="s">
        <v>463</v>
      </c>
      <c r="Q496">
        <v>1</v>
      </c>
      <c r="X496">
        <v>2.83</v>
      </c>
      <c r="Y496">
        <v>0</v>
      </c>
      <c r="Z496">
        <v>1303.01</v>
      </c>
      <c r="AA496">
        <v>826.2</v>
      </c>
      <c r="AB496">
        <v>0</v>
      </c>
      <c r="AC496">
        <v>0</v>
      </c>
      <c r="AD496">
        <v>1</v>
      </c>
      <c r="AE496">
        <v>0</v>
      </c>
      <c r="AF496" t="s">
        <v>93</v>
      </c>
      <c r="AG496">
        <v>11.32</v>
      </c>
      <c r="AH496">
        <v>3</v>
      </c>
      <c r="AI496">
        <v>-1</v>
      </c>
      <c r="AJ496" t="s">
        <v>3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</row>
    <row r="497" spans="1:44" x14ac:dyDescent="0.2">
      <c r="A497">
        <f>ROW(Source!A212)</f>
        <v>212</v>
      </c>
      <c r="B497">
        <v>1473419068</v>
      </c>
      <c r="C497">
        <v>1473084713</v>
      </c>
      <c r="D497">
        <v>1441836235</v>
      </c>
      <c r="E497">
        <v>1</v>
      </c>
      <c r="F497">
        <v>1</v>
      </c>
      <c r="G497">
        <v>15514512</v>
      </c>
      <c r="H497">
        <v>3</v>
      </c>
      <c r="I497" t="s">
        <v>464</v>
      </c>
      <c r="J497" t="s">
        <v>465</v>
      </c>
      <c r="K497" t="s">
        <v>466</v>
      </c>
      <c r="L497">
        <v>1346</v>
      </c>
      <c r="N497">
        <v>1009</v>
      </c>
      <c r="O497" t="s">
        <v>467</v>
      </c>
      <c r="P497" t="s">
        <v>467</v>
      </c>
      <c r="Q497">
        <v>1</v>
      </c>
      <c r="X497">
        <v>0.18</v>
      </c>
      <c r="Y497">
        <v>31.49</v>
      </c>
      <c r="Z497">
        <v>0</v>
      </c>
      <c r="AA497">
        <v>0</v>
      </c>
      <c r="AB497">
        <v>0</v>
      </c>
      <c r="AC497">
        <v>0</v>
      </c>
      <c r="AD497">
        <v>1</v>
      </c>
      <c r="AE497">
        <v>0</v>
      </c>
      <c r="AF497" t="s">
        <v>93</v>
      </c>
      <c r="AG497">
        <v>0.72</v>
      </c>
      <c r="AH497">
        <v>3</v>
      </c>
      <c r="AI497">
        <v>-1</v>
      </c>
      <c r="AJ497" t="s">
        <v>3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</row>
    <row r="498" spans="1:44" x14ac:dyDescent="0.2">
      <c r="A498">
        <f>ROW(Source!A213)</f>
        <v>213</v>
      </c>
      <c r="B498">
        <v>1473419417</v>
      </c>
      <c r="C498">
        <v>1473084718</v>
      </c>
      <c r="D498">
        <v>1441819193</v>
      </c>
      <c r="E498">
        <v>15514512</v>
      </c>
      <c r="F498">
        <v>1</v>
      </c>
      <c r="G498">
        <v>15514512</v>
      </c>
      <c r="H498">
        <v>1</v>
      </c>
      <c r="I498" t="s">
        <v>457</v>
      </c>
      <c r="J498" t="s">
        <v>3</v>
      </c>
      <c r="K498" t="s">
        <v>458</v>
      </c>
      <c r="L498">
        <v>1191</v>
      </c>
      <c r="N498">
        <v>1013</v>
      </c>
      <c r="O498" t="s">
        <v>459</v>
      </c>
      <c r="P498" t="s">
        <v>459</v>
      </c>
      <c r="Q498">
        <v>1</v>
      </c>
      <c r="X498">
        <v>0.4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1</v>
      </c>
      <c r="AE498">
        <v>1</v>
      </c>
      <c r="AF498" t="s">
        <v>93</v>
      </c>
      <c r="AG498">
        <v>1.6</v>
      </c>
      <c r="AH498">
        <v>3</v>
      </c>
      <c r="AI498">
        <v>-1</v>
      </c>
      <c r="AJ498" t="s">
        <v>3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</row>
    <row r="499" spans="1:44" x14ac:dyDescent="0.2">
      <c r="A499">
        <f>ROW(Source!A215)</f>
        <v>215</v>
      </c>
      <c r="B499">
        <v>1473419436</v>
      </c>
      <c r="C499">
        <v>1473084721</v>
      </c>
      <c r="D499">
        <v>1441819193</v>
      </c>
      <c r="E499">
        <v>15514512</v>
      </c>
      <c r="F499">
        <v>1</v>
      </c>
      <c r="G499">
        <v>15514512</v>
      </c>
      <c r="H499">
        <v>1</v>
      </c>
      <c r="I499" t="s">
        <v>457</v>
      </c>
      <c r="J499" t="s">
        <v>3</v>
      </c>
      <c r="K499" t="s">
        <v>458</v>
      </c>
      <c r="L499">
        <v>1191</v>
      </c>
      <c r="N499">
        <v>1013</v>
      </c>
      <c r="O499" t="s">
        <v>459</v>
      </c>
      <c r="P499" t="s">
        <v>459</v>
      </c>
      <c r="Q499">
        <v>1</v>
      </c>
      <c r="X499">
        <v>84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1</v>
      </c>
      <c r="AE499">
        <v>1</v>
      </c>
      <c r="AF499" t="s">
        <v>3</v>
      </c>
      <c r="AG499">
        <v>84</v>
      </c>
      <c r="AH499">
        <v>2</v>
      </c>
      <c r="AI499">
        <v>1473084722</v>
      </c>
      <c r="AJ499">
        <v>392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</row>
    <row r="500" spans="1:44" x14ac:dyDescent="0.2">
      <c r="A500">
        <f>ROW(Source!A215)</f>
        <v>215</v>
      </c>
      <c r="B500">
        <v>1473419437</v>
      </c>
      <c r="C500">
        <v>1473084721</v>
      </c>
      <c r="D500">
        <v>1441835475</v>
      </c>
      <c r="E500">
        <v>1</v>
      </c>
      <c r="F500">
        <v>1</v>
      </c>
      <c r="G500">
        <v>15514512</v>
      </c>
      <c r="H500">
        <v>3</v>
      </c>
      <c r="I500" t="s">
        <v>482</v>
      </c>
      <c r="J500" t="s">
        <v>483</v>
      </c>
      <c r="K500" t="s">
        <v>484</v>
      </c>
      <c r="L500">
        <v>1348</v>
      </c>
      <c r="N500">
        <v>1009</v>
      </c>
      <c r="O500" t="s">
        <v>485</v>
      </c>
      <c r="P500" t="s">
        <v>485</v>
      </c>
      <c r="Q500">
        <v>1000</v>
      </c>
      <c r="X500">
        <v>8.0000000000000004E-4</v>
      </c>
      <c r="Y500">
        <v>155908.07999999999</v>
      </c>
      <c r="Z500">
        <v>0</v>
      </c>
      <c r="AA500">
        <v>0</v>
      </c>
      <c r="AB500">
        <v>0</v>
      </c>
      <c r="AC500">
        <v>0</v>
      </c>
      <c r="AD500">
        <v>1</v>
      </c>
      <c r="AE500">
        <v>0</v>
      </c>
      <c r="AF500" t="s">
        <v>3</v>
      </c>
      <c r="AG500">
        <v>8.0000000000000004E-4</v>
      </c>
      <c r="AH500">
        <v>2</v>
      </c>
      <c r="AI500">
        <v>1473084723</v>
      </c>
      <c r="AJ500">
        <v>393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</row>
    <row r="501" spans="1:44" x14ac:dyDescent="0.2">
      <c r="A501">
        <f>ROW(Source!A215)</f>
        <v>215</v>
      </c>
      <c r="B501">
        <v>1473419438</v>
      </c>
      <c r="C501">
        <v>1473084721</v>
      </c>
      <c r="D501">
        <v>1441835549</v>
      </c>
      <c r="E501">
        <v>1</v>
      </c>
      <c r="F501">
        <v>1</v>
      </c>
      <c r="G501">
        <v>15514512</v>
      </c>
      <c r="H501">
        <v>3</v>
      </c>
      <c r="I501" t="s">
        <v>486</v>
      </c>
      <c r="J501" t="s">
        <v>487</v>
      </c>
      <c r="K501" t="s">
        <v>488</v>
      </c>
      <c r="L501">
        <v>1348</v>
      </c>
      <c r="N501">
        <v>1009</v>
      </c>
      <c r="O501" t="s">
        <v>485</v>
      </c>
      <c r="P501" t="s">
        <v>485</v>
      </c>
      <c r="Q501">
        <v>1000</v>
      </c>
      <c r="X501">
        <v>1E-4</v>
      </c>
      <c r="Y501">
        <v>194655.19</v>
      </c>
      <c r="Z501">
        <v>0</v>
      </c>
      <c r="AA501">
        <v>0</v>
      </c>
      <c r="AB501">
        <v>0</v>
      </c>
      <c r="AC501">
        <v>0</v>
      </c>
      <c r="AD501">
        <v>1</v>
      </c>
      <c r="AE501">
        <v>0</v>
      </c>
      <c r="AF501" t="s">
        <v>3</v>
      </c>
      <c r="AG501">
        <v>1E-4</v>
      </c>
      <c r="AH501">
        <v>2</v>
      </c>
      <c r="AI501">
        <v>1473084724</v>
      </c>
      <c r="AJ501">
        <v>394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</row>
    <row r="502" spans="1:44" x14ac:dyDescent="0.2">
      <c r="A502">
        <f>ROW(Source!A215)</f>
        <v>215</v>
      </c>
      <c r="B502">
        <v>1473419439</v>
      </c>
      <c r="C502">
        <v>1473084721</v>
      </c>
      <c r="D502">
        <v>1441836325</v>
      </c>
      <c r="E502">
        <v>1</v>
      </c>
      <c r="F502">
        <v>1</v>
      </c>
      <c r="G502">
        <v>15514512</v>
      </c>
      <c r="H502">
        <v>3</v>
      </c>
      <c r="I502" t="s">
        <v>489</v>
      </c>
      <c r="J502" t="s">
        <v>490</v>
      </c>
      <c r="K502" t="s">
        <v>491</v>
      </c>
      <c r="L502">
        <v>1348</v>
      </c>
      <c r="N502">
        <v>1009</v>
      </c>
      <c r="O502" t="s">
        <v>485</v>
      </c>
      <c r="P502" t="s">
        <v>485</v>
      </c>
      <c r="Q502">
        <v>1000</v>
      </c>
      <c r="X502">
        <v>8.0000000000000004E-4</v>
      </c>
      <c r="Y502">
        <v>108798.39999999999</v>
      </c>
      <c r="Z502">
        <v>0</v>
      </c>
      <c r="AA502">
        <v>0</v>
      </c>
      <c r="AB502">
        <v>0</v>
      </c>
      <c r="AC502">
        <v>0</v>
      </c>
      <c r="AD502">
        <v>1</v>
      </c>
      <c r="AE502">
        <v>0</v>
      </c>
      <c r="AF502" t="s">
        <v>3</v>
      </c>
      <c r="AG502">
        <v>8.0000000000000004E-4</v>
      </c>
      <c r="AH502">
        <v>2</v>
      </c>
      <c r="AI502">
        <v>1473084725</v>
      </c>
      <c r="AJ502">
        <v>395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</row>
    <row r="503" spans="1:44" x14ac:dyDescent="0.2">
      <c r="A503">
        <f>ROW(Source!A215)</f>
        <v>215</v>
      </c>
      <c r="B503">
        <v>1473419440</v>
      </c>
      <c r="C503">
        <v>1473084721</v>
      </c>
      <c r="D503">
        <v>1441838531</v>
      </c>
      <c r="E503">
        <v>1</v>
      </c>
      <c r="F503">
        <v>1</v>
      </c>
      <c r="G503">
        <v>15514512</v>
      </c>
      <c r="H503">
        <v>3</v>
      </c>
      <c r="I503" t="s">
        <v>492</v>
      </c>
      <c r="J503" t="s">
        <v>493</v>
      </c>
      <c r="K503" t="s">
        <v>494</v>
      </c>
      <c r="L503">
        <v>1348</v>
      </c>
      <c r="N503">
        <v>1009</v>
      </c>
      <c r="O503" t="s">
        <v>485</v>
      </c>
      <c r="P503" t="s">
        <v>485</v>
      </c>
      <c r="Q503">
        <v>1000</v>
      </c>
      <c r="X503">
        <v>6.9999999999999999E-4</v>
      </c>
      <c r="Y503">
        <v>370783.55</v>
      </c>
      <c r="Z503">
        <v>0</v>
      </c>
      <c r="AA503">
        <v>0</v>
      </c>
      <c r="AB503">
        <v>0</v>
      </c>
      <c r="AC503">
        <v>0</v>
      </c>
      <c r="AD503">
        <v>1</v>
      </c>
      <c r="AE503">
        <v>0</v>
      </c>
      <c r="AF503" t="s">
        <v>3</v>
      </c>
      <c r="AG503">
        <v>6.9999999999999999E-4</v>
      </c>
      <c r="AH503">
        <v>2</v>
      </c>
      <c r="AI503">
        <v>1473084726</v>
      </c>
      <c r="AJ503">
        <v>396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</row>
    <row r="504" spans="1:44" x14ac:dyDescent="0.2">
      <c r="A504">
        <f>ROW(Source!A215)</f>
        <v>215</v>
      </c>
      <c r="B504">
        <v>1473419441</v>
      </c>
      <c r="C504">
        <v>1473084721</v>
      </c>
      <c r="D504">
        <v>1441838759</v>
      </c>
      <c r="E504">
        <v>1</v>
      </c>
      <c r="F504">
        <v>1</v>
      </c>
      <c r="G504">
        <v>15514512</v>
      </c>
      <c r="H504">
        <v>3</v>
      </c>
      <c r="I504" t="s">
        <v>495</v>
      </c>
      <c r="J504" t="s">
        <v>496</v>
      </c>
      <c r="K504" t="s">
        <v>497</v>
      </c>
      <c r="L504">
        <v>1348</v>
      </c>
      <c r="N504">
        <v>1009</v>
      </c>
      <c r="O504" t="s">
        <v>485</v>
      </c>
      <c r="P504" t="s">
        <v>485</v>
      </c>
      <c r="Q504">
        <v>1000</v>
      </c>
      <c r="X504">
        <v>6.9999999999999999E-4</v>
      </c>
      <c r="Y504">
        <v>1590701.16</v>
      </c>
      <c r="Z504">
        <v>0</v>
      </c>
      <c r="AA504">
        <v>0</v>
      </c>
      <c r="AB504">
        <v>0</v>
      </c>
      <c r="AC504">
        <v>0</v>
      </c>
      <c r="AD504">
        <v>1</v>
      </c>
      <c r="AE504">
        <v>0</v>
      </c>
      <c r="AF504" t="s">
        <v>3</v>
      </c>
      <c r="AG504">
        <v>6.9999999999999999E-4</v>
      </c>
      <c r="AH504">
        <v>2</v>
      </c>
      <c r="AI504">
        <v>1473084727</v>
      </c>
      <c r="AJ504">
        <v>397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</row>
    <row r="505" spans="1:44" x14ac:dyDescent="0.2">
      <c r="A505">
        <f>ROW(Source!A215)</f>
        <v>215</v>
      </c>
      <c r="B505">
        <v>1473419442</v>
      </c>
      <c r="C505">
        <v>1473084721</v>
      </c>
      <c r="D505">
        <v>1441834635</v>
      </c>
      <c r="E505">
        <v>1</v>
      </c>
      <c r="F505">
        <v>1</v>
      </c>
      <c r="G505">
        <v>15514512</v>
      </c>
      <c r="H505">
        <v>3</v>
      </c>
      <c r="I505" t="s">
        <v>498</v>
      </c>
      <c r="J505" t="s">
        <v>499</v>
      </c>
      <c r="K505" t="s">
        <v>500</v>
      </c>
      <c r="L505">
        <v>1339</v>
      </c>
      <c r="N505">
        <v>1007</v>
      </c>
      <c r="O505" t="s">
        <v>105</v>
      </c>
      <c r="P505" t="s">
        <v>105</v>
      </c>
      <c r="Q505">
        <v>1</v>
      </c>
      <c r="X505">
        <v>1.8</v>
      </c>
      <c r="Y505">
        <v>103.4</v>
      </c>
      <c r="Z505">
        <v>0</v>
      </c>
      <c r="AA505">
        <v>0</v>
      </c>
      <c r="AB505">
        <v>0</v>
      </c>
      <c r="AC505">
        <v>0</v>
      </c>
      <c r="AD505">
        <v>1</v>
      </c>
      <c r="AE505">
        <v>0</v>
      </c>
      <c r="AF505" t="s">
        <v>3</v>
      </c>
      <c r="AG505">
        <v>1.8</v>
      </c>
      <c r="AH505">
        <v>2</v>
      </c>
      <c r="AI505">
        <v>1473084728</v>
      </c>
      <c r="AJ505">
        <v>398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</row>
    <row r="506" spans="1:44" x14ac:dyDescent="0.2">
      <c r="A506">
        <f>ROW(Source!A215)</f>
        <v>215</v>
      </c>
      <c r="B506">
        <v>1473419443</v>
      </c>
      <c r="C506">
        <v>1473084721</v>
      </c>
      <c r="D506">
        <v>1441834627</v>
      </c>
      <c r="E506">
        <v>1</v>
      </c>
      <c r="F506">
        <v>1</v>
      </c>
      <c r="G506">
        <v>15514512</v>
      </c>
      <c r="H506">
        <v>3</v>
      </c>
      <c r="I506" t="s">
        <v>501</v>
      </c>
      <c r="J506" t="s">
        <v>502</v>
      </c>
      <c r="K506" t="s">
        <v>503</v>
      </c>
      <c r="L506">
        <v>1339</v>
      </c>
      <c r="N506">
        <v>1007</v>
      </c>
      <c r="O506" t="s">
        <v>105</v>
      </c>
      <c r="P506" t="s">
        <v>105</v>
      </c>
      <c r="Q506">
        <v>1</v>
      </c>
      <c r="X506">
        <v>0.9</v>
      </c>
      <c r="Y506">
        <v>875.46</v>
      </c>
      <c r="Z506">
        <v>0</v>
      </c>
      <c r="AA506">
        <v>0</v>
      </c>
      <c r="AB506">
        <v>0</v>
      </c>
      <c r="AC506">
        <v>0</v>
      </c>
      <c r="AD506">
        <v>1</v>
      </c>
      <c r="AE506">
        <v>0</v>
      </c>
      <c r="AF506" t="s">
        <v>3</v>
      </c>
      <c r="AG506">
        <v>0.9</v>
      </c>
      <c r="AH506">
        <v>2</v>
      </c>
      <c r="AI506">
        <v>1473084729</v>
      </c>
      <c r="AJ506">
        <v>399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</row>
    <row r="507" spans="1:44" x14ac:dyDescent="0.2">
      <c r="A507">
        <f>ROW(Source!A215)</f>
        <v>215</v>
      </c>
      <c r="B507">
        <v>1473419444</v>
      </c>
      <c r="C507">
        <v>1473084721</v>
      </c>
      <c r="D507">
        <v>1441834671</v>
      </c>
      <c r="E507">
        <v>1</v>
      </c>
      <c r="F507">
        <v>1</v>
      </c>
      <c r="G507">
        <v>15514512</v>
      </c>
      <c r="H507">
        <v>3</v>
      </c>
      <c r="I507" t="s">
        <v>504</v>
      </c>
      <c r="J507" t="s">
        <v>505</v>
      </c>
      <c r="K507" t="s">
        <v>506</v>
      </c>
      <c r="L507">
        <v>1348</v>
      </c>
      <c r="N507">
        <v>1009</v>
      </c>
      <c r="O507" t="s">
        <v>485</v>
      </c>
      <c r="P507" t="s">
        <v>485</v>
      </c>
      <c r="Q507">
        <v>1000</v>
      </c>
      <c r="X507">
        <v>5.9999999999999995E-4</v>
      </c>
      <c r="Y507">
        <v>184462.17</v>
      </c>
      <c r="Z507">
        <v>0</v>
      </c>
      <c r="AA507">
        <v>0</v>
      </c>
      <c r="AB507">
        <v>0</v>
      </c>
      <c r="AC507">
        <v>0</v>
      </c>
      <c r="AD507">
        <v>1</v>
      </c>
      <c r="AE507">
        <v>0</v>
      </c>
      <c r="AF507" t="s">
        <v>3</v>
      </c>
      <c r="AG507">
        <v>5.9999999999999995E-4</v>
      </c>
      <c r="AH507">
        <v>2</v>
      </c>
      <c r="AI507">
        <v>1473084730</v>
      </c>
      <c r="AJ507">
        <v>400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</row>
    <row r="508" spans="1:44" x14ac:dyDescent="0.2">
      <c r="A508">
        <f>ROW(Source!A215)</f>
        <v>215</v>
      </c>
      <c r="B508">
        <v>1473419445</v>
      </c>
      <c r="C508">
        <v>1473084721</v>
      </c>
      <c r="D508">
        <v>1441834634</v>
      </c>
      <c r="E508">
        <v>1</v>
      </c>
      <c r="F508">
        <v>1</v>
      </c>
      <c r="G508">
        <v>15514512</v>
      </c>
      <c r="H508">
        <v>3</v>
      </c>
      <c r="I508" t="s">
        <v>507</v>
      </c>
      <c r="J508" t="s">
        <v>508</v>
      </c>
      <c r="K508" t="s">
        <v>509</v>
      </c>
      <c r="L508">
        <v>1348</v>
      </c>
      <c r="N508">
        <v>1009</v>
      </c>
      <c r="O508" t="s">
        <v>485</v>
      </c>
      <c r="P508" t="s">
        <v>485</v>
      </c>
      <c r="Q508">
        <v>1000</v>
      </c>
      <c r="X508">
        <v>1E-3</v>
      </c>
      <c r="Y508">
        <v>88053.759999999995</v>
      </c>
      <c r="Z508">
        <v>0</v>
      </c>
      <c r="AA508">
        <v>0</v>
      </c>
      <c r="AB508">
        <v>0</v>
      </c>
      <c r="AC508">
        <v>0</v>
      </c>
      <c r="AD508">
        <v>1</v>
      </c>
      <c r="AE508">
        <v>0</v>
      </c>
      <c r="AF508" t="s">
        <v>3</v>
      </c>
      <c r="AG508">
        <v>1E-3</v>
      </c>
      <c r="AH508">
        <v>2</v>
      </c>
      <c r="AI508">
        <v>1473084731</v>
      </c>
      <c r="AJ508">
        <v>401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</row>
    <row r="509" spans="1:44" x14ac:dyDescent="0.2">
      <c r="A509">
        <f>ROW(Source!A215)</f>
        <v>215</v>
      </c>
      <c r="B509">
        <v>1473419446</v>
      </c>
      <c r="C509">
        <v>1473084721</v>
      </c>
      <c r="D509">
        <v>1441834836</v>
      </c>
      <c r="E509">
        <v>1</v>
      </c>
      <c r="F509">
        <v>1</v>
      </c>
      <c r="G509">
        <v>15514512</v>
      </c>
      <c r="H509">
        <v>3</v>
      </c>
      <c r="I509" t="s">
        <v>510</v>
      </c>
      <c r="J509" t="s">
        <v>511</v>
      </c>
      <c r="K509" t="s">
        <v>512</v>
      </c>
      <c r="L509">
        <v>1348</v>
      </c>
      <c r="N509">
        <v>1009</v>
      </c>
      <c r="O509" t="s">
        <v>485</v>
      </c>
      <c r="P509" t="s">
        <v>485</v>
      </c>
      <c r="Q509">
        <v>1000</v>
      </c>
      <c r="X509">
        <v>2.16E-3</v>
      </c>
      <c r="Y509">
        <v>93194.67</v>
      </c>
      <c r="Z509">
        <v>0</v>
      </c>
      <c r="AA509">
        <v>0</v>
      </c>
      <c r="AB509">
        <v>0</v>
      </c>
      <c r="AC509">
        <v>0</v>
      </c>
      <c r="AD509">
        <v>1</v>
      </c>
      <c r="AE509">
        <v>0</v>
      </c>
      <c r="AF509" t="s">
        <v>3</v>
      </c>
      <c r="AG509">
        <v>2.16E-3</v>
      </c>
      <c r="AH509">
        <v>2</v>
      </c>
      <c r="AI509">
        <v>1473084732</v>
      </c>
      <c r="AJ509">
        <v>402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</row>
    <row r="510" spans="1:44" x14ac:dyDescent="0.2">
      <c r="A510">
        <f>ROW(Source!A215)</f>
        <v>215</v>
      </c>
      <c r="B510">
        <v>1473419447</v>
      </c>
      <c r="C510">
        <v>1473084721</v>
      </c>
      <c r="D510">
        <v>1441834853</v>
      </c>
      <c r="E510">
        <v>1</v>
      </c>
      <c r="F510">
        <v>1</v>
      </c>
      <c r="G510">
        <v>15514512</v>
      </c>
      <c r="H510">
        <v>3</v>
      </c>
      <c r="I510" t="s">
        <v>513</v>
      </c>
      <c r="J510" t="s">
        <v>514</v>
      </c>
      <c r="K510" t="s">
        <v>515</v>
      </c>
      <c r="L510">
        <v>1348</v>
      </c>
      <c r="N510">
        <v>1009</v>
      </c>
      <c r="O510" t="s">
        <v>485</v>
      </c>
      <c r="P510" t="s">
        <v>485</v>
      </c>
      <c r="Q510">
        <v>1000</v>
      </c>
      <c r="X510">
        <v>8.0000000000000004E-4</v>
      </c>
      <c r="Y510">
        <v>78065.73</v>
      </c>
      <c r="Z510">
        <v>0</v>
      </c>
      <c r="AA510">
        <v>0</v>
      </c>
      <c r="AB510">
        <v>0</v>
      </c>
      <c r="AC510">
        <v>0</v>
      </c>
      <c r="AD510">
        <v>1</v>
      </c>
      <c r="AE510">
        <v>0</v>
      </c>
      <c r="AF510" t="s">
        <v>3</v>
      </c>
      <c r="AG510">
        <v>8.0000000000000004E-4</v>
      </c>
      <c r="AH510">
        <v>2</v>
      </c>
      <c r="AI510">
        <v>1473084733</v>
      </c>
      <c r="AJ510">
        <v>403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</row>
    <row r="511" spans="1:44" x14ac:dyDescent="0.2">
      <c r="A511">
        <f>ROW(Source!A215)</f>
        <v>215</v>
      </c>
      <c r="B511">
        <v>1473419449</v>
      </c>
      <c r="C511">
        <v>1473084721</v>
      </c>
      <c r="D511">
        <v>1441822273</v>
      </c>
      <c r="E511">
        <v>15514512</v>
      </c>
      <c r="F511">
        <v>1</v>
      </c>
      <c r="G511">
        <v>15514512</v>
      </c>
      <c r="H511">
        <v>3</v>
      </c>
      <c r="I511" t="s">
        <v>476</v>
      </c>
      <c r="J511" t="s">
        <v>3</v>
      </c>
      <c r="K511" t="s">
        <v>478</v>
      </c>
      <c r="L511">
        <v>1348</v>
      </c>
      <c r="N511">
        <v>1009</v>
      </c>
      <c r="O511" t="s">
        <v>485</v>
      </c>
      <c r="P511" t="s">
        <v>485</v>
      </c>
      <c r="Q511">
        <v>1000</v>
      </c>
      <c r="X511">
        <v>2.4000000000000001E-4</v>
      </c>
      <c r="Y511">
        <v>94640</v>
      </c>
      <c r="Z511">
        <v>0</v>
      </c>
      <c r="AA511">
        <v>0</v>
      </c>
      <c r="AB511">
        <v>0</v>
      </c>
      <c r="AC511">
        <v>0</v>
      </c>
      <c r="AD511">
        <v>1</v>
      </c>
      <c r="AE511">
        <v>0</v>
      </c>
      <c r="AF511" t="s">
        <v>3</v>
      </c>
      <c r="AG511">
        <v>2.4000000000000001E-4</v>
      </c>
      <c r="AH511">
        <v>2</v>
      </c>
      <c r="AI511">
        <v>1473084734</v>
      </c>
      <c r="AJ511">
        <v>404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</row>
    <row r="512" spans="1:44" x14ac:dyDescent="0.2">
      <c r="A512">
        <f>ROW(Source!A215)</f>
        <v>215</v>
      </c>
      <c r="B512">
        <v>1473419448</v>
      </c>
      <c r="C512">
        <v>1473084721</v>
      </c>
      <c r="D512">
        <v>1441850453</v>
      </c>
      <c r="E512">
        <v>1</v>
      </c>
      <c r="F512">
        <v>1</v>
      </c>
      <c r="G512">
        <v>15514512</v>
      </c>
      <c r="H512">
        <v>3</v>
      </c>
      <c r="I512" t="s">
        <v>516</v>
      </c>
      <c r="J512" t="s">
        <v>517</v>
      </c>
      <c r="K512" t="s">
        <v>518</v>
      </c>
      <c r="L512">
        <v>1348</v>
      </c>
      <c r="N512">
        <v>1009</v>
      </c>
      <c r="O512" t="s">
        <v>485</v>
      </c>
      <c r="P512" t="s">
        <v>485</v>
      </c>
      <c r="Q512">
        <v>1000</v>
      </c>
      <c r="X512">
        <v>8.9999999999999998E-4</v>
      </c>
      <c r="Y512">
        <v>178433.97</v>
      </c>
      <c r="Z512">
        <v>0</v>
      </c>
      <c r="AA512">
        <v>0</v>
      </c>
      <c r="AB512">
        <v>0</v>
      </c>
      <c r="AC512">
        <v>0</v>
      </c>
      <c r="AD512">
        <v>1</v>
      </c>
      <c r="AE512">
        <v>0</v>
      </c>
      <c r="AF512" t="s">
        <v>3</v>
      </c>
      <c r="AG512">
        <v>8.9999999999999998E-4</v>
      </c>
      <c r="AH512">
        <v>2</v>
      </c>
      <c r="AI512">
        <v>1473084735</v>
      </c>
      <c r="AJ512">
        <v>405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</row>
    <row r="513" spans="1:44" x14ac:dyDescent="0.2">
      <c r="A513">
        <f>ROW(Source!A216)</f>
        <v>216</v>
      </c>
      <c r="B513">
        <v>1473419469</v>
      </c>
      <c r="C513">
        <v>1473348706</v>
      </c>
      <c r="D513">
        <v>1441819193</v>
      </c>
      <c r="E513">
        <v>15514512</v>
      </c>
      <c r="F513">
        <v>1</v>
      </c>
      <c r="G513">
        <v>15514512</v>
      </c>
      <c r="H513">
        <v>1</v>
      </c>
      <c r="I513" t="s">
        <v>457</v>
      </c>
      <c r="J513" t="s">
        <v>3</v>
      </c>
      <c r="K513" t="s">
        <v>458</v>
      </c>
      <c r="L513">
        <v>1191</v>
      </c>
      <c r="N513">
        <v>1013</v>
      </c>
      <c r="O513" t="s">
        <v>459</v>
      </c>
      <c r="P513" t="s">
        <v>459</v>
      </c>
      <c r="Q513">
        <v>1</v>
      </c>
      <c r="X513">
        <v>3.14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1</v>
      </c>
      <c r="AE513">
        <v>1</v>
      </c>
      <c r="AF513" t="s">
        <v>228</v>
      </c>
      <c r="AG513">
        <v>6.28</v>
      </c>
      <c r="AH513">
        <v>3</v>
      </c>
      <c r="AI513">
        <v>-1</v>
      </c>
      <c r="AJ513" t="s">
        <v>3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</row>
    <row r="514" spans="1:44" x14ac:dyDescent="0.2">
      <c r="A514">
        <f>ROW(Source!A216)</f>
        <v>216</v>
      </c>
      <c r="B514">
        <v>1473419470</v>
      </c>
      <c r="C514">
        <v>1473348706</v>
      </c>
      <c r="D514">
        <v>1441833954</v>
      </c>
      <c r="E514">
        <v>1</v>
      </c>
      <c r="F514">
        <v>1</v>
      </c>
      <c r="G514">
        <v>15514512</v>
      </c>
      <c r="H514">
        <v>2</v>
      </c>
      <c r="I514" t="s">
        <v>519</v>
      </c>
      <c r="J514" t="s">
        <v>520</v>
      </c>
      <c r="K514" t="s">
        <v>521</v>
      </c>
      <c r="L514">
        <v>1368</v>
      </c>
      <c r="N514">
        <v>1011</v>
      </c>
      <c r="O514" t="s">
        <v>463</v>
      </c>
      <c r="P514" t="s">
        <v>463</v>
      </c>
      <c r="Q514">
        <v>1</v>
      </c>
      <c r="X514">
        <v>0.03</v>
      </c>
      <c r="Y514">
        <v>0</v>
      </c>
      <c r="Z514">
        <v>59.51</v>
      </c>
      <c r="AA514">
        <v>0.82</v>
      </c>
      <c r="AB514">
        <v>0</v>
      </c>
      <c r="AC514">
        <v>0</v>
      </c>
      <c r="AD514">
        <v>1</v>
      </c>
      <c r="AE514">
        <v>0</v>
      </c>
      <c r="AF514" t="s">
        <v>228</v>
      </c>
      <c r="AG514">
        <v>0.06</v>
      </c>
      <c r="AH514">
        <v>3</v>
      </c>
      <c r="AI514">
        <v>-1</v>
      </c>
      <c r="AJ514" t="s">
        <v>3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</row>
    <row r="515" spans="1:44" x14ac:dyDescent="0.2">
      <c r="A515">
        <f>ROW(Source!A216)</f>
        <v>216</v>
      </c>
      <c r="B515">
        <v>1473419471</v>
      </c>
      <c r="C515">
        <v>1473348706</v>
      </c>
      <c r="D515">
        <v>1441836235</v>
      </c>
      <c r="E515">
        <v>1</v>
      </c>
      <c r="F515">
        <v>1</v>
      </c>
      <c r="G515">
        <v>15514512</v>
      </c>
      <c r="H515">
        <v>3</v>
      </c>
      <c r="I515" t="s">
        <v>464</v>
      </c>
      <c r="J515" t="s">
        <v>465</v>
      </c>
      <c r="K515" t="s">
        <v>466</v>
      </c>
      <c r="L515">
        <v>1346</v>
      </c>
      <c r="N515">
        <v>1009</v>
      </c>
      <c r="O515" t="s">
        <v>467</v>
      </c>
      <c r="P515" t="s">
        <v>467</v>
      </c>
      <c r="Q515">
        <v>1</v>
      </c>
      <c r="X515">
        <v>0.32</v>
      </c>
      <c r="Y515">
        <v>31.49</v>
      </c>
      <c r="Z515">
        <v>0</v>
      </c>
      <c r="AA515">
        <v>0</v>
      </c>
      <c r="AB515">
        <v>0</v>
      </c>
      <c r="AC515">
        <v>0</v>
      </c>
      <c r="AD515">
        <v>1</v>
      </c>
      <c r="AE515">
        <v>0</v>
      </c>
      <c r="AF515" t="s">
        <v>228</v>
      </c>
      <c r="AG515">
        <v>0.64</v>
      </c>
      <c r="AH515">
        <v>3</v>
      </c>
      <c r="AI515">
        <v>-1</v>
      </c>
      <c r="AJ515" t="s">
        <v>3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</row>
    <row r="516" spans="1:44" x14ac:dyDescent="0.2">
      <c r="A516">
        <f>ROW(Source!A217)</f>
        <v>217</v>
      </c>
      <c r="B516">
        <v>1473419493</v>
      </c>
      <c r="C516">
        <v>1473348723</v>
      </c>
      <c r="D516">
        <v>1441819193</v>
      </c>
      <c r="E516">
        <v>15514512</v>
      </c>
      <c r="F516">
        <v>1</v>
      </c>
      <c r="G516">
        <v>15514512</v>
      </c>
      <c r="H516">
        <v>1</v>
      </c>
      <c r="I516" t="s">
        <v>457</v>
      </c>
      <c r="J516" t="s">
        <v>3</v>
      </c>
      <c r="K516" t="s">
        <v>458</v>
      </c>
      <c r="L516">
        <v>1191</v>
      </c>
      <c r="N516">
        <v>1013</v>
      </c>
      <c r="O516" t="s">
        <v>459</v>
      </c>
      <c r="P516" t="s">
        <v>459</v>
      </c>
      <c r="Q516">
        <v>1</v>
      </c>
      <c r="X516">
        <v>1.56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1</v>
      </c>
      <c r="AE516">
        <v>1</v>
      </c>
      <c r="AF516" t="s">
        <v>228</v>
      </c>
      <c r="AG516">
        <v>3.12</v>
      </c>
      <c r="AH516">
        <v>3</v>
      </c>
      <c r="AI516">
        <v>-1</v>
      </c>
      <c r="AJ516" t="s">
        <v>3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</row>
    <row r="517" spans="1:44" x14ac:dyDescent="0.2">
      <c r="A517">
        <f>ROW(Source!A217)</f>
        <v>217</v>
      </c>
      <c r="B517">
        <v>1473419494</v>
      </c>
      <c r="C517">
        <v>1473348723</v>
      </c>
      <c r="D517">
        <v>1441833954</v>
      </c>
      <c r="E517">
        <v>1</v>
      </c>
      <c r="F517">
        <v>1</v>
      </c>
      <c r="G517">
        <v>15514512</v>
      </c>
      <c r="H517">
        <v>2</v>
      </c>
      <c r="I517" t="s">
        <v>519</v>
      </c>
      <c r="J517" t="s">
        <v>520</v>
      </c>
      <c r="K517" t="s">
        <v>521</v>
      </c>
      <c r="L517">
        <v>1368</v>
      </c>
      <c r="N517">
        <v>1011</v>
      </c>
      <c r="O517" t="s">
        <v>463</v>
      </c>
      <c r="P517" t="s">
        <v>463</v>
      </c>
      <c r="Q517">
        <v>1</v>
      </c>
      <c r="X517">
        <v>0.03</v>
      </c>
      <c r="Y517">
        <v>0</v>
      </c>
      <c r="Z517">
        <v>59.51</v>
      </c>
      <c r="AA517">
        <v>0.82</v>
      </c>
      <c r="AB517">
        <v>0</v>
      </c>
      <c r="AC517">
        <v>0</v>
      </c>
      <c r="AD517">
        <v>1</v>
      </c>
      <c r="AE517">
        <v>0</v>
      </c>
      <c r="AF517" t="s">
        <v>228</v>
      </c>
      <c r="AG517">
        <v>0.06</v>
      </c>
      <c r="AH517">
        <v>3</v>
      </c>
      <c r="AI517">
        <v>-1</v>
      </c>
      <c r="AJ517" t="s">
        <v>3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</row>
    <row r="518" spans="1:44" x14ac:dyDescent="0.2">
      <c r="A518">
        <f>ROW(Source!A217)</f>
        <v>217</v>
      </c>
      <c r="B518">
        <v>1473419495</v>
      </c>
      <c r="C518">
        <v>1473348723</v>
      </c>
      <c r="D518">
        <v>1441836235</v>
      </c>
      <c r="E518">
        <v>1</v>
      </c>
      <c r="F518">
        <v>1</v>
      </c>
      <c r="G518">
        <v>15514512</v>
      </c>
      <c r="H518">
        <v>3</v>
      </c>
      <c r="I518" t="s">
        <v>464</v>
      </c>
      <c r="J518" t="s">
        <v>465</v>
      </c>
      <c r="K518" t="s">
        <v>466</v>
      </c>
      <c r="L518">
        <v>1346</v>
      </c>
      <c r="N518">
        <v>1009</v>
      </c>
      <c r="O518" t="s">
        <v>467</v>
      </c>
      <c r="P518" t="s">
        <v>467</v>
      </c>
      <c r="Q518">
        <v>1</v>
      </c>
      <c r="X518">
        <v>0.02</v>
      </c>
      <c r="Y518">
        <v>31.49</v>
      </c>
      <c r="Z518">
        <v>0</v>
      </c>
      <c r="AA518">
        <v>0</v>
      </c>
      <c r="AB518">
        <v>0</v>
      </c>
      <c r="AC518">
        <v>0</v>
      </c>
      <c r="AD518">
        <v>1</v>
      </c>
      <c r="AE518">
        <v>0</v>
      </c>
      <c r="AF518" t="s">
        <v>228</v>
      </c>
      <c r="AG518">
        <v>0.04</v>
      </c>
      <c r="AH518">
        <v>3</v>
      </c>
      <c r="AI518">
        <v>-1</v>
      </c>
      <c r="AJ518" t="s">
        <v>3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</row>
    <row r="519" spans="1:44" x14ac:dyDescent="0.2">
      <c r="A519">
        <f>ROW(Source!A218)</f>
        <v>218</v>
      </c>
      <c r="B519">
        <v>1473419530</v>
      </c>
      <c r="C519">
        <v>1473084750</v>
      </c>
      <c r="D519">
        <v>1441819193</v>
      </c>
      <c r="E519">
        <v>15514512</v>
      </c>
      <c r="F519">
        <v>1</v>
      </c>
      <c r="G519">
        <v>15514512</v>
      </c>
      <c r="H519">
        <v>1</v>
      </c>
      <c r="I519" t="s">
        <v>457</v>
      </c>
      <c r="J519" t="s">
        <v>3</v>
      </c>
      <c r="K519" t="s">
        <v>458</v>
      </c>
      <c r="L519">
        <v>1191</v>
      </c>
      <c r="N519">
        <v>1013</v>
      </c>
      <c r="O519" t="s">
        <v>459</v>
      </c>
      <c r="P519" t="s">
        <v>459</v>
      </c>
      <c r="Q519">
        <v>1</v>
      </c>
      <c r="X519">
        <v>9.6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1</v>
      </c>
      <c r="AE519">
        <v>1</v>
      </c>
      <c r="AF519" t="s">
        <v>3</v>
      </c>
      <c r="AG519">
        <v>9.6</v>
      </c>
      <c r="AH519">
        <v>2</v>
      </c>
      <c r="AI519">
        <v>1473084751</v>
      </c>
      <c r="AJ519">
        <v>406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</row>
    <row r="520" spans="1:44" x14ac:dyDescent="0.2">
      <c r="A520">
        <f>ROW(Source!A218)</f>
        <v>218</v>
      </c>
      <c r="B520">
        <v>1473419531</v>
      </c>
      <c r="C520">
        <v>1473084750</v>
      </c>
      <c r="D520">
        <v>1441834142</v>
      </c>
      <c r="E520">
        <v>1</v>
      </c>
      <c r="F520">
        <v>1</v>
      </c>
      <c r="G520">
        <v>15514512</v>
      </c>
      <c r="H520">
        <v>2</v>
      </c>
      <c r="I520" t="s">
        <v>526</v>
      </c>
      <c r="J520" t="s">
        <v>569</v>
      </c>
      <c r="K520" t="s">
        <v>528</v>
      </c>
      <c r="L520">
        <v>1368</v>
      </c>
      <c r="N520">
        <v>1011</v>
      </c>
      <c r="O520" t="s">
        <v>463</v>
      </c>
      <c r="P520" t="s">
        <v>463</v>
      </c>
      <c r="Q520">
        <v>1</v>
      </c>
      <c r="X520">
        <v>2.23</v>
      </c>
      <c r="Y520">
        <v>0</v>
      </c>
      <c r="Z520">
        <v>10.14</v>
      </c>
      <c r="AA520">
        <v>0.31</v>
      </c>
      <c r="AB520">
        <v>0</v>
      </c>
      <c r="AC520">
        <v>0</v>
      </c>
      <c r="AD520">
        <v>1</v>
      </c>
      <c r="AE520">
        <v>0</v>
      </c>
      <c r="AF520" t="s">
        <v>3</v>
      </c>
      <c r="AG520">
        <v>2.23</v>
      </c>
      <c r="AH520">
        <v>2</v>
      </c>
      <c r="AI520">
        <v>1473084752</v>
      </c>
      <c r="AJ520">
        <v>407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</row>
    <row r="521" spans="1:44" x14ac:dyDescent="0.2">
      <c r="A521">
        <f>ROW(Source!A218)</f>
        <v>218</v>
      </c>
      <c r="B521">
        <v>1473419532</v>
      </c>
      <c r="C521">
        <v>1473084750</v>
      </c>
      <c r="D521">
        <v>1441834258</v>
      </c>
      <c r="E521">
        <v>1</v>
      </c>
      <c r="F521">
        <v>1</v>
      </c>
      <c r="G521">
        <v>15514512</v>
      </c>
      <c r="H521">
        <v>2</v>
      </c>
      <c r="I521" t="s">
        <v>460</v>
      </c>
      <c r="J521" t="s">
        <v>461</v>
      </c>
      <c r="K521" t="s">
        <v>462</v>
      </c>
      <c r="L521">
        <v>1368</v>
      </c>
      <c r="N521">
        <v>1011</v>
      </c>
      <c r="O521" t="s">
        <v>463</v>
      </c>
      <c r="P521" t="s">
        <v>463</v>
      </c>
      <c r="Q521">
        <v>1</v>
      </c>
      <c r="X521">
        <v>2.4500000000000002</v>
      </c>
      <c r="Y521">
        <v>0</v>
      </c>
      <c r="Z521">
        <v>1303.01</v>
      </c>
      <c r="AA521">
        <v>826.2</v>
      </c>
      <c r="AB521">
        <v>0</v>
      </c>
      <c r="AC521">
        <v>0</v>
      </c>
      <c r="AD521">
        <v>1</v>
      </c>
      <c r="AE521">
        <v>0</v>
      </c>
      <c r="AF521" t="s">
        <v>3</v>
      </c>
      <c r="AG521">
        <v>2.4500000000000002</v>
      </c>
      <c r="AH521">
        <v>2</v>
      </c>
      <c r="AI521">
        <v>1473084753</v>
      </c>
      <c r="AJ521">
        <v>408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</row>
    <row r="522" spans="1:44" x14ac:dyDescent="0.2">
      <c r="A522">
        <f>ROW(Source!A218)</f>
        <v>218</v>
      </c>
      <c r="B522">
        <v>1473419533</v>
      </c>
      <c r="C522">
        <v>1473084750</v>
      </c>
      <c r="D522">
        <v>1441836395</v>
      </c>
      <c r="E522">
        <v>1</v>
      </c>
      <c r="F522">
        <v>1</v>
      </c>
      <c r="G522">
        <v>15514512</v>
      </c>
      <c r="H522">
        <v>3</v>
      </c>
      <c r="I522" t="s">
        <v>530</v>
      </c>
      <c r="J522" t="s">
        <v>570</v>
      </c>
      <c r="K522" t="s">
        <v>532</v>
      </c>
      <c r="L522">
        <v>1346</v>
      </c>
      <c r="N522">
        <v>1009</v>
      </c>
      <c r="O522" t="s">
        <v>467</v>
      </c>
      <c r="P522" t="s">
        <v>467</v>
      </c>
      <c r="Q522">
        <v>1</v>
      </c>
      <c r="X522">
        <v>0.32</v>
      </c>
      <c r="Y522">
        <v>1021.71</v>
      </c>
      <c r="Z522">
        <v>0</v>
      </c>
      <c r="AA522">
        <v>0</v>
      </c>
      <c r="AB522">
        <v>0</v>
      </c>
      <c r="AC522">
        <v>0</v>
      </c>
      <c r="AD522">
        <v>1</v>
      </c>
      <c r="AE522">
        <v>0</v>
      </c>
      <c r="AF522" t="s">
        <v>3</v>
      </c>
      <c r="AG522">
        <v>0.32</v>
      </c>
      <c r="AH522">
        <v>2</v>
      </c>
      <c r="AI522">
        <v>1473084754</v>
      </c>
      <c r="AJ522">
        <v>409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</row>
    <row r="523" spans="1:44" x14ac:dyDescent="0.2">
      <c r="A523">
        <f>ROW(Source!A219)</f>
        <v>219</v>
      </c>
      <c r="B523">
        <v>1473419559</v>
      </c>
      <c r="C523">
        <v>1473084759</v>
      </c>
      <c r="D523">
        <v>1441819193</v>
      </c>
      <c r="E523">
        <v>15514512</v>
      </c>
      <c r="F523">
        <v>1</v>
      </c>
      <c r="G523">
        <v>15514512</v>
      </c>
      <c r="H523">
        <v>1</v>
      </c>
      <c r="I523" t="s">
        <v>457</v>
      </c>
      <c r="J523" t="s">
        <v>3</v>
      </c>
      <c r="K523" t="s">
        <v>458</v>
      </c>
      <c r="L523">
        <v>1191</v>
      </c>
      <c r="N523">
        <v>1013</v>
      </c>
      <c r="O523" t="s">
        <v>459</v>
      </c>
      <c r="P523" t="s">
        <v>459</v>
      </c>
      <c r="Q523">
        <v>1</v>
      </c>
      <c r="X523">
        <v>10.55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1</v>
      </c>
      <c r="AE523">
        <v>1</v>
      </c>
      <c r="AF523" t="s">
        <v>93</v>
      </c>
      <c r="AG523">
        <v>42.2</v>
      </c>
      <c r="AH523">
        <v>3</v>
      </c>
      <c r="AI523">
        <v>-1</v>
      </c>
      <c r="AJ523" t="s">
        <v>3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</row>
    <row r="524" spans="1:44" x14ac:dyDescent="0.2">
      <c r="A524">
        <f>ROW(Source!A219)</f>
        <v>219</v>
      </c>
      <c r="B524">
        <v>1473419560</v>
      </c>
      <c r="C524">
        <v>1473084759</v>
      </c>
      <c r="D524">
        <v>1441833844</v>
      </c>
      <c r="E524">
        <v>1</v>
      </c>
      <c r="F524">
        <v>1</v>
      </c>
      <c r="G524">
        <v>15514512</v>
      </c>
      <c r="H524">
        <v>2</v>
      </c>
      <c r="I524" t="s">
        <v>533</v>
      </c>
      <c r="J524" t="s">
        <v>534</v>
      </c>
      <c r="K524" t="s">
        <v>535</v>
      </c>
      <c r="L524">
        <v>1368</v>
      </c>
      <c r="N524">
        <v>1011</v>
      </c>
      <c r="O524" t="s">
        <v>463</v>
      </c>
      <c r="P524" t="s">
        <v>463</v>
      </c>
      <c r="Q524">
        <v>1</v>
      </c>
      <c r="X524">
        <v>0.06</v>
      </c>
      <c r="Y524">
        <v>0</v>
      </c>
      <c r="Z524">
        <v>17.37</v>
      </c>
      <c r="AA524">
        <v>0.04</v>
      </c>
      <c r="AB524">
        <v>0</v>
      </c>
      <c r="AC524">
        <v>0</v>
      </c>
      <c r="AD524">
        <v>1</v>
      </c>
      <c r="AE524">
        <v>0</v>
      </c>
      <c r="AF524" t="s">
        <v>93</v>
      </c>
      <c r="AG524">
        <v>0.24</v>
      </c>
      <c r="AH524">
        <v>3</v>
      </c>
      <c r="AI524">
        <v>-1</v>
      </c>
      <c r="AJ524" t="s">
        <v>3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</row>
    <row r="525" spans="1:44" x14ac:dyDescent="0.2">
      <c r="A525">
        <f>ROW(Source!A219)</f>
        <v>219</v>
      </c>
      <c r="B525">
        <v>1473419561</v>
      </c>
      <c r="C525">
        <v>1473084759</v>
      </c>
      <c r="D525">
        <v>1441833877</v>
      </c>
      <c r="E525">
        <v>1</v>
      </c>
      <c r="F525">
        <v>1</v>
      </c>
      <c r="G525">
        <v>15514512</v>
      </c>
      <c r="H525">
        <v>2</v>
      </c>
      <c r="I525" t="s">
        <v>536</v>
      </c>
      <c r="J525" t="s">
        <v>537</v>
      </c>
      <c r="K525" t="s">
        <v>538</v>
      </c>
      <c r="L525">
        <v>1368</v>
      </c>
      <c r="N525">
        <v>1011</v>
      </c>
      <c r="O525" t="s">
        <v>463</v>
      </c>
      <c r="P525" t="s">
        <v>463</v>
      </c>
      <c r="Q525">
        <v>1</v>
      </c>
      <c r="X525">
        <v>0.13</v>
      </c>
      <c r="Y525">
        <v>0</v>
      </c>
      <c r="Z525">
        <v>1165.03</v>
      </c>
      <c r="AA525">
        <v>351.43</v>
      </c>
      <c r="AB525">
        <v>0</v>
      </c>
      <c r="AC525">
        <v>0</v>
      </c>
      <c r="AD525">
        <v>1</v>
      </c>
      <c r="AE525">
        <v>0</v>
      </c>
      <c r="AF525" t="s">
        <v>93</v>
      </c>
      <c r="AG525">
        <v>0.52</v>
      </c>
      <c r="AH525">
        <v>3</v>
      </c>
      <c r="AI525">
        <v>-1</v>
      </c>
      <c r="AJ525" t="s">
        <v>3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</row>
    <row r="526" spans="1:44" x14ac:dyDescent="0.2">
      <c r="A526">
        <f>ROW(Source!A219)</f>
        <v>219</v>
      </c>
      <c r="B526">
        <v>1473419563</v>
      </c>
      <c r="C526">
        <v>1473084759</v>
      </c>
      <c r="D526">
        <v>1441833954</v>
      </c>
      <c r="E526">
        <v>1</v>
      </c>
      <c r="F526">
        <v>1</v>
      </c>
      <c r="G526">
        <v>15514512</v>
      </c>
      <c r="H526">
        <v>2</v>
      </c>
      <c r="I526" t="s">
        <v>519</v>
      </c>
      <c r="J526" t="s">
        <v>520</v>
      </c>
      <c r="K526" t="s">
        <v>521</v>
      </c>
      <c r="L526">
        <v>1368</v>
      </c>
      <c r="N526">
        <v>1011</v>
      </c>
      <c r="O526" t="s">
        <v>463</v>
      </c>
      <c r="P526" t="s">
        <v>463</v>
      </c>
      <c r="Q526">
        <v>1</v>
      </c>
      <c r="X526">
        <v>0.69</v>
      </c>
      <c r="Y526">
        <v>0</v>
      </c>
      <c r="Z526">
        <v>59.51</v>
      </c>
      <c r="AA526">
        <v>0.82</v>
      </c>
      <c r="AB526">
        <v>0</v>
      </c>
      <c r="AC526">
        <v>0</v>
      </c>
      <c r="AD526">
        <v>1</v>
      </c>
      <c r="AE526">
        <v>0</v>
      </c>
      <c r="AF526" t="s">
        <v>93</v>
      </c>
      <c r="AG526">
        <v>2.76</v>
      </c>
      <c r="AH526">
        <v>3</v>
      </c>
      <c r="AI526">
        <v>-1</v>
      </c>
      <c r="AJ526" t="s">
        <v>3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</row>
    <row r="527" spans="1:44" x14ac:dyDescent="0.2">
      <c r="A527">
        <f>ROW(Source!A219)</f>
        <v>219</v>
      </c>
      <c r="B527">
        <v>1473419564</v>
      </c>
      <c r="C527">
        <v>1473084759</v>
      </c>
      <c r="D527">
        <v>1441834139</v>
      </c>
      <c r="E527">
        <v>1</v>
      </c>
      <c r="F527">
        <v>1</v>
      </c>
      <c r="G527">
        <v>15514512</v>
      </c>
      <c r="H527">
        <v>2</v>
      </c>
      <c r="I527" t="s">
        <v>539</v>
      </c>
      <c r="J527" t="s">
        <v>540</v>
      </c>
      <c r="K527" t="s">
        <v>541</v>
      </c>
      <c r="L527">
        <v>1368</v>
      </c>
      <c r="N527">
        <v>1011</v>
      </c>
      <c r="O527" t="s">
        <v>463</v>
      </c>
      <c r="P527" t="s">
        <v>463</v>
      </c>
      <c r="Q527">
        <v>1</v>
      </c>
      <c r="X527">
        <v>0.25</v>
      </c>
      <c r="Y527">
        <v>0</v>
      </c>
      <c r="Z527">
        <v>8.82</v>
      </c>
      <c r="AA527">
        <v>0.11</v>
      </c>
      <c r="AB527">
        <v>0</v>
      </c>
      <c r="AC527">
        <v>0</v>
      </c>
      <c r="AD527">
        <v>1</v>
      </c>
      <c r="AE527">
        <v>0</v>
      </c>
      <c r="AF527" t="s">
        <v>93</v>
      </c>
      <c r="AG527">
        <v>1</v>
      </c>
      <c r="AH527">
        <v>3</v>
      </c>
      <c r="AI527">
        <v>-1</v>
      </c>
      <c r="AJ527" t="s">
        <v>3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</row>
    <row r="528" spans="1:44" x14ac:dyDescent="0.2">
      <c r="A528">
        <f>ROW(Source!A219)</f>
        <v>219</v>
      </c>
      <c r="B528">
        <v>1473419565</v>
      </c>
      <c r="C528">
        <v>1473084759</v>
      </c>
      <c r="D528">
        <v>1441834258</v>
      </c>
      <c r="E528">
        <v>1</v>
      </c>
      <c r="F528">
        <v>1</v>
      </c>
      <c r="G528">
        <v>15514512</v>
      </c>
      <c r="H528">
        <v>2</v>
      </c>
      <c r="I528" t="s">
        <v>460</v>
      </c>
      <c r="J528" t="s">
        <v>461</v>
      </c>
      <c r="K528" t="s">
        <v>462</v>
      </c>
      <c r="L528">
        <v>1368</v>
      </c>
      <c r="N528">
        <v>1011</v>
      </c>
      <c r="O528" t="s">
        <v>463</v>
      </c>
      <c r="P528" t="s">
        <v>463</v>
      </c>
      <c r="Q528">
        <v>1</v>
      </c>
      <c r="X528">
        <v>2.63</v>
      </c>
      <c r="Y528">
        <v>0</v>
      </c>
      <c r="Z528">
        <v>1303.01</v>
      </c>
      <c r="AA528">
        <v>826.2</v>
      </c>
      <c r="AB528">
        <v>0</v>
      </c>
      <c r="AC528">
        <v>0</v>
      </c>
      <c r="AD528">
        <v>1</v>
      </c>
      <c r="AE528">
        <v>0</v>
      </c>
      <c r="AF528" t="s">
        <v>93</v>
      </c>
      <c r="AG528">
        <v>10.52</v>
      </c>
      <c r="AH528">
        <v>3</v>
      </c>
      <c r="AI528">
        <v>-1</v>
      </c>
      <c r="AJ528" t="s">
        <v>3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</row>
    <row r="529" spans="1:44" x14ac:dyDescent="0.2">
      <c r="A529">
        <f>ROW(Source!A219)</f>
        <v>219</v>
      </c>
      <c r="B529">
        <v>1473419567</v>
      </c>
      <c r="C529">
        <v>1473084759</v>
      </c>
      <c r="D529">
        <v>1441836235</v>
      </c>
      <c r="E529">
        <v>1</v>
      </c>
      <c r="F529">
        <v>1</v>
      </c>
      <c r="G529">
        <v>15514512</v>
      </c>
      <c r="H529">
        <v>3</v>
      </c>
      <c r="I529" t="s">
        <v>464</v>
      </c>
      <c r="J529" t="s">
        <v>465</v>
      </c>
      <c r="K529" t="s">
        <v>466</v>
      </c>
      <c r="L529">
        <v>1346</v>
      </c>
      <c r="N529">
        <v>1009</v>
      </c>
      <c r="O529" t="s">
        <v>467</v>
      </c>
      <c r="P529" t="s">
        <v>467</v>
      </c>
      <c r="Q529">
        <v>1</v>
      </c>
      <c r="X529">
        <v>0.15</v>
      </c>
      <c r="Y529">
        <v>31.49</v>
      </c>
      <c r="Z529">
        <v>0</v>
      </c>
      <c r="AA529">
        <v>0</v>
      </c>
      <c r="AB529">
        <v>0</v>
      </c>
      <c r="AC529">
        <v>0</v>
      </c>
      <c r="AD529">
        <v>1</v>
      </c>
      <c r="AE529">
        <v>0</v>
      </c>
      <c r="AF529" t="s">
        <v>93</v>
      </c>
      <c r="AG529">
        <v>0.6</v>
      </c>
      <c r="AH529">
        <v>3</v>
      </c>
      <c r="AI529">
        <v>-1</v>
      </c>
      <c r="AJ529" t="s">
        <v>3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</row>
    <row r="530" spans="1:44" x14ac:dyDescent="0.2">
      <c r="A530">
        <f>ROW(Source!A219)</f>
        <v>219</v>
      </c>
      <c r="B530">
        <v>1473419568</v>
      </c>
      <c r="C530">
        <v>1473084759</v>
      </c>
      <c r="D530">
        <v>1441836393</v>
      </c>
      <c r="E530">
        <v>1</v>
      </c>
      <c r="F530">
        <v>1</v>
      </c>
      <c r="G530">
        <v>15514512</v>
      </c>
      <c r="H530">
        <v>3</v>
      </c>
      <c r="I530" t="s">
        <v>542</v>
      </c>
      <c r="J530" t="s">
        <v>543</v>
      </c>
      <c r="K530" t="s">
        <v>544</v>
      </c>
      <c r="L530">
        <v>1296</v>
      </c>
      <c r="N530">
        <v>1002</v>
      </c>
      <c r="O530" t="s">
        <v>545</v>
      </c>
      <c r="P530" t="s">
        <v>545</v>
      </c>
      <c r="Q530">
        <v>1</v>
      </c>
      <c r="X530">
        <v>2.3999999999999998E-3</v>
      </c>
      <c r="Y530">
        <v>4241.6400000000003</v>
      </c>
      <c r="Z530">
        <v>0</v>
      </c>
      <c r="AA530">
        <v>0</v>
      </c>
      <c r="AB530">
        <v>0</v>
      </c>
      <c r="AC530">
        <v>0</v>
      </c>
      <c r="AD530">
        <v>1</v>
      </c>
      <c r="AE530">
        <v>0</v>
      </c>
      <c r="AF530" t="s">
        <v>93</v>
      </c>
      <c r="AG530">
        <v>9.5999999999999992E-3</v>
      </c>
      <c r="AH530">
        <v>3</v>
      </c>
      <c r="AI530">
        <v>-1</v>
      </c>
      <c r="AJ530" t="s">
        <v>3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</row>
    <row r="531" spans="1:44" x14ac:dyDescent="0.2">
      <c r="A531">
        <f>ROW(Source!A219)</f>
        <v>219</v>
      </c>
      <c r="B531">
        <v>1473419569</v>
      </c>
      <c r="C531">
        <v>1473084759</v>
      </c>
      <c r="D531">
        <v>1441836514</v>
      </c>
      <c r="E531">
        <v>1</v>
      </c>
      <c r="F531">
        <v>1</v>
      </c>
      <c r="G531">
        <v>15514512</v>
      </c>
      <c r="H531">
        <v>3</v>
      </c>
      <c r="I531" t="s">
        <v>103</v>
      </c>
      <c r="J531" t="s">
        <v>106</v>
      </c>
      <c r="K531" t="s">
        <v>104</v>
      </c>
      <c r="L531">
        <v>1339</v>
      </c>
      <c r="N531">
        <v>1007</v>
      </c>
      <c r="O531" t="s">
        <v>105</v>
      </c>
      <c r="P531" t="s">
        <v>105</v>
      </c>
      <c r="Q531">
        <v>1</v>
      </c>
      <c r="X531">
        <v>2.3999999999999998E-3</v>
      </c>
      <c r="Y531">
        <v>54.81</v>
      </c>
      <c r="Z531">
        <v>0</v>
      </c>
      <c r="AA531">
        <v>0</v>
      </c>
      <c r="AB531">
        <v>0</v>
      </c>
      <c r="AC531">
        <v>0</v>
      </c>
      <c r="AD531">
        <v>1</v>
      </c>
      <c r="AE531">
        <v>0</v>
      </c>
      <c r="AF531" t="s">
        <v>93</v>
      </c>
      <c r="AG531">
        <v>9.5999999999999992E-3</v>
      </c>
      <c r="AH531">
        <v>3</v>
      </c>
      <c r="AI531">
        <v>-1</v>
      </c>
      <c r="AJ531" t="s">
        <v>3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0</v>
      </c>
      <c r="AR531">
        <v>0</v>
      </c>
    </row>
    <row r="532" spans="1:44" x14ac:dyDescent="0.2">
      <c r="A532">
        <f>ROW(Source!A220)</f>
        <v>220</v>
      </c>
      <c r="B532">
        <v>1473419608</v>
      </c>
      <c r="C532">
        <v>1473084769</v>
      </c>
      <c r="D532">
        <v>1441819193</v>
      </c>
      <c r="E532">
        <v>15514512</v>
      </c>
      <c r="F532">
        <v>1</v>
      </c>
      <c r="G532">
        <v>15514512</v>
      </c>
      <c r="H532">
        <v>1</v>
      </c>
      <c r="I532" t="s">
        <v>457</v>
      </c>
      <c r="J532" t="s">
        <v>3</v>
      </c>
      <c r="K532" t="s">
        <v>458</v>
      </c>
      <c r="L532">
        <v>1191</v>
      </c>
      <c r="N532">
        <v>1013</v>
      </c>
      <c r="O532" t="s">
        <v>459</v>
      </c>
      <c r="P532" t="s">
        <v>459</v>
      </c>
      <c r="Q532">
        <v>1</v>
      </c>
      <c r="X532">
        <v>0.4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1</v>
      </c>
      <c r="AE532">
        <v>1</v>
      </c>
      <c r="AF532" t="s">
        <v>93</v>
      </c>
      <c r="AG532">
        <v>1.6</v>
      </c>
      <c r="AH532">
        <v>3</v>
      </c>
      <c r="AI532">
        <v>-1</v>
      </c>
      <c r="AJ532" t="s">
        <v>3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</row>
    <row r="533" spans="1:44" x14ac:dyDescent="0.2">
      <c r="A533">
        <f>ROW(Source!A222)</f>
        <v>222</v>
      </c>
      <c r="B533">
        <v>1473419642</v>
      </c>
      <c r="C533">
        <v>1473084772</v>
      </c>
      <c r="D533">
        <v>1441819193</v>
      </c>
      <c r="E533">
        <v>15514512</v>
      </c>
      <c r="F533">
        <v>1</v>
      </c>
      <c r="G533">
        <v>15514512</v>
      </c>
      <c r="H533">
        <v>1</v>
      </c>
      <c r="I533" t="s">
        <v>457</v>
      </c>
      <c r="J533" t="s">
        <v>3</v>
      </c>
      <c r="K533" t="s">
        <v>458</v>
      </c>
      <c r="L533">
        <v>1191</v>
      </c>
      <c r="N533">
        <v>1013</v>
      </c>
      <c r="O533" t="s">
        <v>459</v>
      </c>
      <c r="P533" t="s">
        <v>459</v>
      </c>
      <c r="Q533">
        <v>1</v>
      </c>
      <c r="X533">
        <v>36.1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1</v>
      </c>
      <c r="AE533">
        <v>1</v>
      </c>
      <c r="AF533" t="s">
        <v>3</v>
      </c>
      <c r="AG533">
        <v>36.1</v>
      </c>
      <c r="AH533">
        <v>2</v>
      </c>
      <c r="AI533">
        <v>1473084773</v>
      </c>
      <c r="AJ533">
        <v>410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</row>
    <row r="534" spans="1:44" x14ac:dyDescent="0.2">
      <c r="A534">
        <f>ROW(Source!A222)</f>
        <v>222</v>
      </c>
      <c r="B534">
        <v>1473419643</v>
      </c>
      <c r="C534">
        <v>1473084772</v>
      </c>
      <c r="D534">
        <v>1441835475</v>
      </c>
      <c r="E534">
        <v>1</v>
      </c>
      <c r="F534">
        <v>1</v>
      </c>
      <c r="G534">
        <v>15514512</v>
      </c>
      <c r="H534">
        <v>3</v>
      </c>
      <c r="I534" t="s">
        <v>482</v>
      </c>
      <c r="J534" t="s">
        <v>483</v>
      </c>
      <c r="K534" t="s">
        <v>484</v>
      </c>
      <c r="L534">
        <v>1348</v>
      </c>
      <c r="N534">
        <v>1009</v>
      </c>
      <c r="O534" t="s">
        <v>485</v>
      </c>
      <c r="P534" t="s">
        <v>485</v>
      </c>
      <c r="Q534">
        <v>1000</v>
      </c>
      <c r="X534">
        <v>2.9999999999999997E-4</v>
      </c>
      <c r="Y534">
        <v>155908.07999999999</v>
      </c>
      <c r="Z534">
        <v>0</v>
      </c>
      <c r="AA534">
        <v>0</v>
      </c>
      <c r="AB534">
        <v>0</v>
      </c>
      <c r="AC534">
        <v>0</v>
      </c>
      <c r="AD534">
        <v>1</v>
      </c>
      <c r="AE534">
        <v>0</v>
      </c>
      <c r="AF534" t="s">
        <v>3</v>
      </c>
      <c r="AG534">
        <v>2.9999999999999997E-4</v>
      </c>
      <c r="AH534">
        <v>2</v>
      </c>
      <c r="AI534">
        <v>1473084774</v>
      </c>
      <c r="AJ534">
        <v>411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</row>
    <row r="535" spans="1:44" x14ac:dyDescent="0.2">
      <c r="A535">
        <f>ROW(Source!A222)</f>
        <v>222</v>
      </c>
      <c r="B535">
        <v>1473419644</v>
      </c>
      <c r="C535">
        <v>1473084772</v>
      </c>
      <c r="D535">
        <v>1441835549</v>
      </c>
      <c r="E535">
        <v>1</v>
      </c>
      <c r="F535">
        <v>1</v>
      </c>
      <c r="G535">
        <v>15514512</v>
      </c>
      <c r="H535">
        <v>3</v>
      </c>
      <c r="I535" t="s">
        <v>486</v>
      </c>
      <c r="J535" t="s">
        <v>487</v>
      </c>
      <c r="K535" t="s">
        <v>488</v>
      </c>
      <c r="L535">
        <v>1348</v>
      </c>
      <c r="N535">
        <v>1009</v>
      </c>
      <c r="O535" t="s">
        <v>485</v>
      </c>
      <c r="P535" t="s">
        <v>485</v>
      </c>
      <c r="Q535">
        <v>1000</v>
      </c>
      <c r="X535">
        <v>1E-4</v>
      </c>
      <c r="Y535">
        <v>194655.19</v>
      </c>
      <c r="Z535">
        <v>0</v>
      </c>
      <c r="AA535">
        <v>0</v>
      </c>
      <c r="AB535">
        <v>0</v>
      </c>
      <c r="AC535">
        <v>0</v>
      </c>
      <c r="AD535">
        <v>1</v>
      </c>
      <c r="AE535">
        <v>0</v>
      </c>
      <c r="AF535" t="s">
        <v>3</v>
      </c>
      <c r="AG535">
        <v>1E-4</v>
      </c>
      <c r="AH535">
        <v>2</v>
      </c>
      <c r="AI535">
        <v>1473084775</v>
      </c>
      <c r="AJ535">
        <v>412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</row>
    <row r="536" spans="1:44" x14ac:dyDescent="0.2">
      <c r="A536">
        <f>ROW(Source!A222)</f>
        <v>222</v>
      </c>
      <c r="B536">
        <v>1473419645</v>
      </c>
      <c r="C536">
        <v>1473084772</v>
      </c>
      <c r="D536">
        <v>1441836250</v>
      </c>
      <c r="E536">
        <v>1</v>
      </c>
      <c r="F536">
        <v>1</v>
      </c>
      <c r="G536">
        <v>15514512</v>
      </c>
      <c r="H536">
        <v>3</v>
      </c>
      <c r="I536" t="s">
        <v>522</v>
      </c>
      <c r="J536" t="s">
        <v>523</v>
      </c>
      <c r="K536" t="s">
        <v>524</v>
      </c>
      <c r="L536">
        <v>1327</v>
      </c>
      <c r="N536">
        <v>1005</v>
      </c>
      <c r="O536" t="s">
        <v>525</v>
      </c>
      <c r="P536" t="s">
        <v>525</v>
      </c>
      <c r="Q536">
        <v>1</v>
      </c>
      <c r="X536">
        <v>1.1000000000000001</v>
      </c>
      <c r="Y536">
        <v>149.25</v>
      </c>
      <c r="Z536">
        <v>0</v>
      </c>
      <c r="AA536">
        <v>0</v>
      </c>
      <c r="AB536">
        <v>0</v>
      </c>
      <c r="AC536">
        <v>0</v>
      </c>
      <c r="AD536">
        <v>1</v>
      </c>
      <c r="AE536">
        <v>0</v>
      </c>
      <c r="AF536" t="s">
        <v>3</v>
      </c>
      <c r="AG536">
        <v>1.1000000000000001</v>
      </c>
      <c r="AH536">
        <v>2</v>
      </c>
      <c r="AI536">
        <v>1473084776</v>
      </c>
      <c r="AJ536">
        <v>413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</row>
    <row r="537" spans="1:44" x14ac:dyDescent="0.2">
      <c r="A537">
        <f>ROW(Source!A222)</f>
        <v>222</v>
      </c>
      <c r="B537">
        <v>1473419646</v>
      </c>
      <c r="C537">
        <v>1473084772</v>
      </c>
      <c r="D537">
        <v>1441834635</v>
      </c>
      <c r="E537">
        <v>1</v>
      </c>
      <c r="F537">
        <v>1</v>
      </c>
      <c r="G537">
        <v>15514512</v>
      </c>
      <c r="H537">
        <v>3</v>
      </c>
      <c r="I537" t="s">
        <v>498</v>
      </c>
      <c r="J537" t="s">
        <v>499</v>
      </c>
      <c r="K537" t="s">
        <v>500</v>
      </c>
      <c r="L537">
        <v>1339</v>
      </c>
      <c r="N537">
        <v>1007</v>
      </c>
      <c r="O537" t="s">
        <v>105</v>
      </c>
      <c r="P537" t="s">
        <v>105</v>
      </c>
      <c r="Q537">
        <v>1</v>
      </c>
      <c r="X537">
        <v>0.5</v>
      </c>
      <c r="Y537">
        <v>103.4</v>
      </c>
      <c r="Z537">
        <v>0</v>
      </c>
      <c r="AA537">
        <v>0</v>
      </c>
      <c r="AB537">
        <v>0</v>
      </c>
      <c r="AC537">
        <v>0</v>
      </c>
      <c r="AD537">
        <v>1</v>
      </c>
      <c r="AE537">
        <v>0</v>
      </c>
      <c r="AF537" t="s">
        <v>3</v>
      </c>
      <c r="AG537">
        <v>0.5</v>
      </c>
      <c r="AH537">
        <v>2</v>
      </c>
      <c r="AI537">
        <v>1473084777</v>
      </c>
      <c r="AJ537">
        <v>414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</row>
    <row r="538" spans="1:44" x14ac:dyDescent="0.2">
      <c r="A538">
        <f>ROW(Source!A222)</f>
        <v>222</v>
      </c>
      <c r="B538">
        <v>1473419647</v>
      </c>
      <c r="C538">
        <v>1473084772</v>
      </c>
      <c r="D538">
        <v>1441834627</v>
      </c>
      <c r="E538">
        <v>1</v>
      </c>
      <c r="F538">
        <v>1</v>
      </c>
      <c r="G538">
        <v>15514512</v>
      </c>
      <c r="H538">
        <v>3</v>
      </c>
      <c r="I538" t="s">
        <v>501</v>
      </c>
      <c r="J538" t="s">
        <v>502</v>
      </c>
      <c r="K538" t="s">
        <v>503</v>
      </c>
      <c r="L538">
        <v>1339</v>
      </c>
      <c r="N538">
        <v>1007</v>
      </c>
      <c r="O538" t="s">
        <v>105</v>
      </c>
      <c r="P538" t="s">
        <v>105</v>
      </c>
      <c r="Q538">
        <v>1</v>
      </c>
      <c r="X538">
        <v>0.3</v>
      </c>
      <c r="Y538">
        <v>875.46</v>
      </c>
      <c r="Z538">
        <v>0</v>
      </c>
      <c r="AA538">
        <v>0</v>
      </c>
      <c r="AB538">
        <v>0</v>
      </c>
      <c r="AC538">
        <v>0</v>
      </c>
      <c r="AD538">
        <v>1</v>
      </c>
      <c r="AE538">
        <v>0</v>
      </c>
      <c r="AF538" t="s">
        <v>3</v>
      </c>
      <c r="AG538">
        <v>0.3</v>
      </c>
      <c r="AH538">
        <v>2</v>
      </c>
      <c r="AI538">
        <v>1473084778</v>
      </c>
      <c r="AJ538">
        <v>415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</row>
    <row r="539" spans="1:44" x14ac:dyDescent="0.2">
      <c r="A539">
        <f>ROW(Source!A222)</f>
        <v>222</v>
      </c>
      <c r="B539">
        <v>1473419648</v>
      </c>
      <c r="C539">
        <v>1473084772</v>
      </c>
      <c r="D539">
        <v>1441834671</v>
      </c>
      <c r="E539">
        <v>1</v>
      </c>
      <c r="F539">
        <v>1</v>
      </c>
      <c r="G539">
        <v>15514512</v>
      </c>
      <c r="H539">
        <v>3</v>
      </c>
      <c r="I539" t="s">
        <v>504</v>
      </c>
      <c r="J539" t="s">
        <v>505</v>
      </c>
      <c r="K539" t="s">
        <v>506</v>
      </c>
      <c r="L539">
        <v>1348</v>
      </c>
      <c r="N539">
        <v>1009</v>
      </c>
      <c r="O539" t="s">
        <v>485</v>
      </c>
      <c r="P539" t="s">
        <v>485</v>
      </c>
      <c r="Q539">
        <v>1000</v>
      </c>
      <c r="X539">
        <v>1E-4</v>
      </c>
      <c r="Y539">
        <v>184462.17</v>
      </c>
      <c r="Z539">
        <v>0</v>
      </c>
      <c r="AA539">
        <v>0</v>
      </c>
      <c r="AB539">
        <v>0</v>
      </c>
      <c r="AC539">
        <v>0</v>
      </c>
      <c r="AD539">
        <v>1</v>
      </c>
      <c r="AE539">
        <v>0</v>
      </c>
      <c r="AF539" t="s">
        <v>3</v>
      </c>
      <c r="AG539">
        <v>1E-4</v>
      </c>
      <c r="AH539">
        <v>2</v>
      </c>
      <c r="AI539">
        <v>1473084779</v>
      </c>
      <c r="AJ539">
        <v>416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</row>
    <row r="540" spans="1:44" x14ac:dyDescent="0.2">
      <c r="A540">
        <f>ROW(Source!A222)</f>
        <v>222</v>
      </c>
      <c r="B540">
        <v>1473419649</v>
      </c>
      <c r="C540">
        <v>1473084772</v>
      </c>
      <c r="D540">
        <v>1441834634</v>
      </c>
      <c r="E540">
        <v>1</v>
      </c>
      <c r="F540">
        <v>1</v>
      </c>
      <c r="G540">
        <v>15514512</v>
      </c>
      <c r="H540">
        <v>3</v>
      </c>
      <c r="I540" t="s">
        <v>507</v>
      </c>
      <c r="J540" t="s">
        <v>508</v>
      </c>
      <c r="K540" t="s">
        <v>509</v>
      </c>
      <c r="L540">
        <v>1348</v>
      </c>
      <c r="N540">
        <v>1009</v>
      </c>
      <c r="O540" t="s">
        <v>485</v>
      </c>
      <c r="P540" t="s">
        <v>485</v>
      </c>
      <c r="Q540">
        <v>1000</v>
      </c>
      <c r="X540">
        <v>2.9999999999999997E-4</v>
      </c>
      <c r="Y540">
        <v>88053.759999999995</v>
      </c>
      <c r="Z540">
        <v>0</v>
      </c>
      <c r="AA540">
        <v>0</v>
      </c>
      <c r="AB540">
        <v>0</v>
      </c>
      <c r="AC540">
        <v>0</v>
      </c>
      <c r="AD540">
        <v>1</v>
      </c>
      <c r="AE540">
        <v>0</v>
      </c>
      <c r="AF540" t="s">
        <v>3</v>
      </c>
      <c r="AG540">
        <v>2.9999999999999997E-4</v>
      </c>
      <c r="AH540">
        <v>2</v>
      </c>
      <c r="AI540">
        <v>1473084780</v>
      </c>
      <c r="AJ540">
        <v>417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</row>
    <row r="541" spans="1:44" x14ac:dyDescent="0.2">
      <c r="A541">
        <f>ROW(Source!A222)</f>
        <v>222</v>
      </c>
      <c r="B541">
        <v>1473419650</v>
      </c>
      <c r="C541">
        <v>1473084772</v>
      </c>
      <c r="D541">
        <v>1441834836</v>
      </c>
      <c r="E541">
        <v>1</v>
      </c>
      <c r="F541">
        <v>1</v>
      </c>
      <c r="G541">
        <v>15514512</v>
      </c>
      <c r="H541">
        <v>3</v>
      </c>
      <c r="I541" t="s">
        <v>510</v>
      </c>
      <c r="J541" t="s">
        <v>511</v>
      </c>
      <c r="K541" t="s">
        <v>512</v>
      </c>
      <c r="L541">
        <v>1348</v>
      </c>
      <c r="N541">
        <v>1009</v>
      </c>
      <c r="O541" t="s">
        <v>485</v>
      </c>
      <c r="P541" t="s">
        <v>485</v>
      </c>
      <c r="Q541">
        <v>1000</v>
      </c>
      <c r="X541">
        <v>6.3000000000000003E-4</v>
      </c>
      <c r="Y541">
        <v>93194.67</v>
      </c>
      <c r="Z541">
        <v>0</v>
      </c>
      <c r="AA541">
        <v>0</v>
      </c>
      <c r="AB541">
        <v>0</v>
      </c>
      <c r="AC541">
        <v>0</v>
      </c>
      <c r="AD541">
        <v>1</v>
      </c>
      <c r="AE541">
        <v>0</v>
      </c>
      <c r="AF541" t="s">
        <v>3</v>
      </c>
      <c r="AG541">
        <v>6.3000000000000003E-4</v>
      </c>
      <c r="AH541">
        <v>2</v>
      </c>
      <c r="AI541">
        <v>1473084781</v>
      </c>
      <c r="AJ541">
        <v>418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</row>
    <row r="542" spans="1:44" x14ac:dyDescent="0.2">
      <c r="A542">
        <f>ROW(Source!A222)</f>
        <v>222</v>
      </c>
      <c r="B542">
        <v>1473419651</v>
      </c>
      <c r="C542">
        <v>1473084772</v>
      </c>
      <c r="D542">
        <v>1441822273</v>
      </c>
      <c r="E542">
        <v>15514512</v>
      </c>
      <c r="F542">
        <v>1</v>
      </c>
      <c r="G542">
        <v>15514512</v>
      </c>
      <c r="H542">
        <v>3</v>
      </c>
      <c r="I542" t="s">
        <v>476</v>
      </c>
      <c r="J542" t="s">
        <v>3</v>
      </c>
      <c r="K542" t="s">
        <v>478</v>
      </c>
      <c r="L542">
        <v>1348</v>
      </c>
      <c r="N542">
        <v>1009</v>
      </c>
      <c r="O542" t="s">
        <v>485</v>
      </c>
      <c r="P542" t="s">
        <v>485</v>
      </c>
      <c r="Q542">
        <v>1000</v>
      </c>
      <c r="X542">
        <v>6.9999999999999994E-5</v>
      </c>
      <c r="Y542">
        <v>94640</v>
      </c>
      <c r="Z542">
        <v>0</v>
      </c>
      <c r="AA542">
        <v>0</v>
      </c>
      <c r="AB542">
        <v>0</v>
      </c>
      <c r="AC542">
        <v>0</v>
      </c>
      <c r="AD542">
        <v>1</v>
      </c>
      <c r="AE542">
        <v>0</v>
      </c>
      <c r="AF542" t="s">
        <v>3</v>
      </c>
      <c r="AG542">
        <v>6.9999999999999994E-5</v>
      </c>
      <c r="AH542">
        <v>2</v>
      </c>
      <c r="AI542">
        <v>1473084782</v>
      </c>
      <c r="AJ542">
        <v>419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</row>
    <row r="543" spans="1:44" x14ac:dyDescent="0.2">
      <c r="A543">
        <f>ROW(Source!A223)</f>
        <v>223</v>
      </c>
      <c r="B543">
        <v>1473419693</v>
      </c>
      <c r="C543">
        <v>1473350301</v>
      </c>
      <c r="D543">
        <v>1441819193</v>
      </c>
      <c r="E543">
        <v>15514512</v>
      </c>
      <c r="F543">
        <v>1</v>
      </c>
      <c r="G543">
        <v>15514512</v>
      </c>
      <c r="H543">
        <v>1</v>
      </c>
      <c r="I543" t="s">
        <v>457</v>
      </c>
      <c r="J543" t="s">
        <v>3</v>
      </c>
      <c r="K543" t="s">
        <v>458</v>
      </c>
      <c r="L543">
        <v>1191</v>
      </c>
      <c r="N543">
        <v>1013</v>
      </c>
      <c r="O543" t="s">
        <v>459</v>
      </c>
      <c r="P543" t="s">
        <v>459</v>
      </c>
      <c r="Q543">
        <v>1</v>
      </c>
      <c r="X543">
        <v>2.38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1</v>
      </c>
      <c r="AE543">
        <v>1</v>
      </c>
      <c r="AF543" t="s">
        <v>228</v>
      </c>
      <c r="AG543">
        <v>4.76</v>
      </c>
      <c r="AH543">
        <v>3</v>
      </c>
      <c r="AI543">
        <v>-1</v>
      </c>
      <c r="AJ543" t="s">
        <v>3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</row>
    <row r="544" spans="1:44" x14ac:dyDescent="0.2">
      <c r="A544">
        <f>ROW(Source!A223)</f>
        <v>223</v>
      </c>
      <c r="B544">
        <v>1473419694</v>
      </c>
      <c r="C544">
        <v>1473350301</v>
      </c>
      <c r="D544">
        <v>1441836235</v>
      </c>
      <c r="E544">
        <v>1</v>
      </c>
      <c r="F544">
        <v>1</v>
      </c>
      <c r="G544">
        <v>15514512</v>
      </c>
      <c r="H544">
        <v>3</v>
      </c>
      <c r="I544" t="s">
        <v>464</v>
      </c>
      <c r="J544" t="s">
        <v>465</v>
      </c>
      <c r="K544" t="s">
        <v>466</v>
      </c>
      <c r="L544">
        <v>1346</v>
      </c>
      <c r="N544">
        <v>1009</v>
      </c>
      <c r="O544" t="s">
        <v>467</v>
      </c>
      <c r="P544" t="s">
        <v>467</v>
      </c>
      <c r="Q544">
        <v>1</v>
      </c>
      <c r="X544">
        <v>1E-3</v>
      </c>
      <c r="Y544">
        <v>31.49</v>
      </c>
      <c r="Z544">
        <v>0</v>
      </c>
      <c r="AA544">
        <v>0</v>
      </c>
      <c r="AB544">
        <v>0</v>
      </c>
      <c r="AC544">
        <v>0</v>
      </c>
      <c r="AD544">
        <v>1</v>
      </c>
      <c r="AE544">
        <v>0</v>
      </c>
      <c r="AF544" t="s">
        <v>228</v>
      </c>
      <c r="AG544">
        <v>2E-3</v>
      </c>
      <c r="AH544">
        <v>3</v>
      </c>
      <c r="AI544">
        <v>-1</v>
      </c>
      <c r="AJ544" t="s">
        <v>3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</row>
    <row r="545" spans="1:44" x14ac:dyDescent="0.2">
      <c r="A545">
        <f>ROW(Source!A224)</f>
        <v>224</v>
      </c>
      <c r="B545">
        <v>1473419724</v>
      </c>
      <c r="C545">
        <v>1473350304</v>
      </c>
      <c r="D545">
        <v>1441819193</v>
      </c>
      <c r="E545">
        <v>15514512</v>
      </c>
      <c r="F545">
        <v>1</v>
      </c>
      <c r="G545">
        <v>15514512</v>
      </c>
      <c r="H545">
        <v>1</v>
      </c>
      <c r="I545" t="s">
        <v>457</v>
      </c>
      <c r="J545" t="s">
        <v>3</v>
      </c>
      <c r="K545" t="s">
        <v>458</v>
      </c>
      <c r="L545">
        <v>1191</v>
      </c>
      <c r="N545">
        <v>1013</v>
      </c>
      <c r="O545" t="s">
        <v>459</v>
      </c>
      <c r="P545" t="s">
        <v>459</v>
      </c>
      <c r="Q545">
        <v>1</v>
      </c>
      <c r="X545">
        <v>1.1000000000000001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1</v>
      </c>
      <c r="AE545">
        <v>1</v>
      </c>
      <c r="AF545" t="s">
        <v>228</v>
      </c>
      <c r="AG545">
        <v>2.2000000000000002</v>
      </c>
      <c r="AH545">
        <v>3</v>
      </c>
      <c r="AI545">
        <v>-1</v>
      </c>
      <c r="AJ545" t="s">
        <v>3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</row>
    <row r="546" spans="1:44" x14ac:dyDescent="0.2">
      <c r="A546">
        <f>ROW(Source!A224)</f>
        <v>224</v>
      </c>
      <c r="B546">
        <v>1473419725</v>
      </c>
      <c r="C546">
        <v>1473350304</v>
      </c>
      <c r="D546">
        <v>1441836235</v>
      </c>
      <c r="E546">
        <v>1</v>
      </c>
      <c r="F546">
        <v>1</v>
      </c>
      <c r="G546">
        <v>15514512</v>
      </c>
      <c r="H546">
        <v>3</v>
      </c>
      <c r="I546" t="s">
        <v>464</v>
      </c>
      <c r="J546" t="s">
        <v>465</v>
      </c>
      <c r="K546" t="s">
        <v>466</v>
      </c>
      <c r="L546">
        <v>1346</v>
      </c>
      <c r="N546">
        <v>1009</v>
      </c>
      <c r="O546" t="s">
        <v>467</v>
      </c>
      <c r="P546" t="s">
        <v>467</v>
      </c>
      <c r="Q546">
        <v>1</v>
      </c>
      <c r="X546">
        <v>1.1999999999999999E-3</v>
      </c>
      <c r="Y546">
        <v>31.49</v>
      </c>
      <c r="Z546">
        <v>0</v>
      </c>
      <c r="AA546">
        <v>0</v>
      </c>
      <c r="AB546">
        <v>0</v>
      </c>
      <c r="AC546">
        <v>0</v>
      </c>
      <c r="AD546">
        <v>1</v>
      </c>
      <c r="AE546">
        <v>0</v>
      </c>
      <c r="AF546" t="s">
        <v>228</v>
      </c>
      <c r="AG546">
        <v>2.3999999999999998E-3</v>
      </c>
      <c r="AH546">
        <v>3</v>
      </c>
      <c r="AI546">
        <v>-1</v>
      </c>
      <c r="AJ546" t="s">
        <v>3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</row>
    <row r="547" spans="1:44" x14ac:dyDescent="0.2">
      <c r="A547">
        <f>ROW(Source!A225)</f>
        <v>225</v>
      </c>
      <c r="B547">
        <v>1473419757</v>
      </c>
      <c r="C547">
        <v>1473084793</v>
      </c>
      <c r="D547">
        <v>1441819193</v>
      </c>
      <c r="E547">
        <v>15514512</v>
      </c>
      <c r="F547">
        <v>1</v>
      </c>
      <c r="G547">
        <v>15514512</v>
      </c>
      <c r="H547">
        <v>1</v>
      </c>
      <c r="I547" t="s">
        <v>457</v>
      </c>
      <c r="J547" t="s">
        <v>3</v>
      </c>
      <c r="K547" t="s">
        <v>458</v>
      </c>
      <c r="L547">
        <v>1191</v>
      </c>
      <c r="N547">
        <v>1013</v>
      </c>
      <c r="O547" t="s">
        <v>459</v>
      </c>
      <c r="P547" t="s">
        <v>459</v>
      </c>
      <c r="Q547">
        <v>1</v>
      </c>
      <c r="X547">
        <v>6.44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1</v>
      </c>
      <c r="AE547">
        <v>1</v>
      </c>
      <c r="AF547" t="s">
        <v>93</v>
      </c>
      <c r="AG547">
        <v>25.76</v>
      </c>
      <c r="AH547">
        <v>2</v>
      </c>
      <c r="AI547">
        <v>1473084794</v>
      </c>
      <c r="AJ547">
        <v>420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</row>
    <row r="548" spans="1:44" x14ac:dyDescent="0.2">
      <c r="A548">
        <f>ROW(Source!A225)</f>
        <v>225</v>
      </c>
      <c r="B548">
        <v>1473419758</v>
      </c>
      <c r="C548">
        <v>1473084793</v>
      </c>
      <c r="D548">
        <v>1441833954</v>
      </c>
      <c r="E548">
        <v>1</v>
      </c>
      <c r="F548">
        <v>1</v>
      </c>
      <c r="G548">
        <v>15514512</v>
      </c>
      <c r="H548">
        <v>2</v>
      </c>
      <c r="I548" t="s">
        <v>519</v>
      </c>
      <c r="J548" t="s">
        <v>520</v>
      </c>
      <c r="K548" t="s">
        <v>521</v>
      </c>
      <c r="L548">
        <v>1368</v>
      </c>
      <c r="N548">
        <v>1011</v>
      </c>
      <c r="O548" t="s">
        <v>463</v>
      </c>
      <c r="P548" t="s">
        <v>463</v>
      </c>
      <c r="Q548">
        <v>1</v>
      </c>
      <c r="X548">
        <v>0.17</v>
      </c>
      <c r="Y548">
        <v>0</v>
      </c>
      <c r="Z548">
        <v>59.51</v>
      </c>
      <c r="AA548">
        <v>0.82</v>
      </c>
      <c r="AB548">
        <v>0</v>
      </c>
      <c r="AC548">
        <v>0</v>
      </c>
      <c r="AD548">
        <v>1</v>
      </c>
      <c r="AE548">
        <v>0</v>
      </c>
      <c r="AF548" t="s">
        <v>93</v>
      </c>
      <c r="AG548">
        <v>0.68</v>
      </c>
      <c r="AH548">
        <v>2</v>
      </c>
      <c r="AI548">
        <v>1473084795</v>
      </c>
      <c r="AJ548">
        <v>421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0</v>
      </c>
      <c r="AR548">
        <v>0</v>
      </c>
    </row>
    <row r="549" spans="1:44" x14ac:dyDescent="0.2">
      <c r="A549">
        <f>ROW(Source!A225)</f>
        <v>225</v>
      </c>
      <c r="B549">
        <v>1473419759</v>
      </c>
      <c r="C549">
        <v>1473084793</v>
      </c>
      <c r="D549">
        <v>1441834258</v>
      </c>
      <c r="E549">
        <v>1</v>
      </c>
      <c r="F549">
        <v>1</v>
      </c>
      <c r="G549">
        <v>15514512</v>
      </c>
      <c r="H549">
        <v>2</v>
      </c>
      <c r="I549" t="s">
        <v>460</v>
      </c>
      <c r="J549" t="s">
        <v>461</v>
      </c>
      <c r="K549" t="s">
        <v>462</v>
      </c>
      <c r="L549">
        <v>1368</v>
      </c>
      <c r="N549">
        <v>1011</v>
      </c>
      <c r="O549" t="s">
        <v>463</v>
      </c>
      <c r="P549" t="s">
        <v>463</v>
      </c>
      <c r="Q549">
        <v>1</v>
      </c>
      <c r="X549">
        <v>2.4300000000000002</v>
      </c>
      <c r="Y549">
        <v>0</v>
      </c>
      <c r="Z549">
        <v>1303.01</v>
      </c>
      <c r="AA549">
        <v>826.2</v>
      </c>
      <c r="AB549">
        <v>0</v>
      </c>
      <c r="AC549">
        <v>0</v>
      </c>
      <c r="AD549">
        <v>1</v>
      </c>
      <c r="AE549">
        <v>0</v>
      </c>
      <c r="AF549" t="s">
        <v>93</v>
      </c>
      <c r="AG549">
        <v>9.7200000000000006</v>
      </c>
      <c r="AH549">
        <v>2</v>
      </c>
      <c r="AI549">
        <v>1473084796</v>
      </c>
      <c r="AJ549">
        <v>422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0</v>
      </c>
      <c r="AR549">
        <v>0</v>
      </c>
    </row>
    <row r="550" spans="1:44" x14ac:dyDescent="0.2">
      <c r="A550">
        <f>ROW(Source!A225)</f>
        <v>225</v>
      </c>
      <c r="B550">
        <v>1473419760</v>
      </c>
      <c r="C550">
        <v>1473084793</v>
      </c>
      <c r="D550">
        <v>1441836235</v>
      </c>
      <c r="E550">
        <v>1</v>
      </c>
      <c r="F550">
        <v>1</v>
      </c>
      <c r="G550">
        <v>15514512</v>
      </c>
      <c r="H550">
        <v>3</v>
      </c>
      <c r="I550" t="s">
        <v>464</v>
      </c>
      <c r="J550" t="s">
        <v>465</v>
      </c>
      <c r="K550" t="s">
        <v>466</v>
      </c>
      <c r="L550">
        <v>1346</v>
      </c>
      <c r="N550">
        <v>1009</v>
      </c>
      <c r="O550" t="s">
        <v>467</v>
      </c>
      <c r="P550" t="s">
        <v>467</v>
      </c>
      <c r="Q550">
        <v>1</v>
      </c>
      <c r="X550">
        <v>0.15</v>
      </c>
      <c r="Y550">
        <v>31.49</v>
      </c>
      <c r="Z550">
        <v>0</v>
      </c>
      <c r="AA550">
        <v>0</v>
      </c>
      <c r="AB550">
        <v>0</v>
      </c>
      <c r="AC550">
        <v>0</v>
      </c>
      <c r="AD550">
        <v>1</v>
      </c>
      <c r="AE550">
        <v>0</v>
      </c>
      <c r="AF550" t="s">
        <v>93</v>
      </c>
      <c r="AG550">
        <v>0.6</v>
      </c>
      <c r="AH550">
        <v>2</v>
      </c>
      <c r="AI550">
        <v>1473084797</v>
      </c>
      <c r="AJ550">
        <v>423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0</v>
      </c>
      <c r="AR550">
        <v>0</v>
      </c>
    </row>
    <row r="551" spans="1:44" x14ac:dyDescent="0.2">
      <c r="A551">
        <f>ROW(Source!A226)</f>
        <v>226</v>
      </c>
      <c r="B551">
        <v>1473419785</v>
      </c>
      <c r="C551">
        <v>1473084802</v>
      </c>
      <c r="D551">
        <v>1441819193</v>
      </c>
      <c r="E551">
        <v>15514512</v>
      </c>
      <c r="F551">
        <v>1</v>
      </c>
      <c r="G551">
        <v>15514512</v>
      </c>
      <c r="H551">
        <v>1</v>
      </c>
      <c r="I551" t="s">
        <v>457</v>
      </c>
      <c r="J551" t="s">
        <v>3</v>
      </c>
      <c r="K551" t="s">
        <v>458</v>
      </c>
      <c r="L551">
        <v>1191</v>
      </c>
      <c r="N551">
        <v>1013</v>
      </c>
      <c r="O551" t="s">
        <v>459</v>
      </c>
      <c r="P551" t="s">
        <v>459</v>
      </c>
      <c r="Q551">
        <v>1</v>
      </c>
      <c r="X551">
        <v>0.4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1</v>
      </c>
      <c r="AE551">
        <v>1</v>
      </c>
      <c r="AF551" t="s">
        <v>93</v>
      </c>
      <c r="AG551">
        <v>1.6</v>
      </c>
      <c r="AH551">
        <v>3</v>
      </c>
      <c r="AI551">
        <v>-1</v>
      </c>
      <c r="AJ551" t="s">
        <v>3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</row>
    <row r="552" spans="1:44" x14ac:dyDescent="0.2">
      <c r="A552">
        <f>ROW(Source!A228)</f>
        <v>228</v>
      </c>
      <c r="B552">
        <v>1473419817</v>
      </c>
      <c r="C552">
        <v>1473084805</v>
      </c>
      <c r="D552">
        <v>1441819193</v>
      </c>
      <c r="E552">
        <v>15514512</v>
      </c>
      <c r="F552">
        <v>1</v>
      </c>
      <c r="G552">
        <v>15514512</v>
      </c>
      <c r="H552">
        <v>1</v>
      </c>
      <c r="I552" t="s">
        <v>457</v>
      </c>
      <c r="J552" t="s">
        <v>3</v>
      </c>
      <c r="K552" t="s">
        <v>458</v>
      </c>
      <c r="L552">
        <v>1191</v>
      </c>
      <c r="N552">
        <v>1013</v>
      </c>
      <c r="O552" t="s">
        <v>459</v>
      </c>
      <c r="P552" t="s">
        <v>459</v>
      </c>
      <c r="Q552">
        <v>1</v>
      </c>
      <c r="X552">
        <v>36.1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1</v>
      </c>
      <c r="AE552">
        <v>1</v>
      </c>
      <c r="AF552" t="s">
        <v>3</v>
      </c>
      <c r="AG552">
        <v>36.1</v>
      </c>
      <c r="AH552">
        <v>2</v>
      </c>
      <c r="AI552">
        <v>1473084806</v>
      </c>
      <c r="AJ552">
        <v>424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</row>
    <row r="553" spans="1:44" x14ac:dyDescent="0.2">
      <c r="A553">
        <f>ROW(Source!A228)</f>
        <v>228</v>
      </c>
      <c r="B553">
        <v>1473419819</v>
      </c>
      <c r="C553">
        <v>1473084805</v>
      </c>
      <c r="D553">
        <v>1441835475</v>
      </c>
      <c r="E553">
        <v>1</v>
      </c>
      <c r="F553">
        <v>1</v>
      </c>
      <c r="G553">
        <v>15514512</v>
      </c>
      <c r="H553">
        <v>3</v>
      </c>
      <c r="I553" t="s">
        <v>482</v>
      </c>
      <c r="J553" t="s">
        <v>483</v>
      </c>
      <c r="K553" t="s">
        <v>484</v>
      </c>
      <c r="L553">
        <v>1348</v>
      </c>
      <c r="N553">
        <v>1009</v>
      </c>
      <c r="O553" t="s">
        <v>485</v>
      </c>
      <c r="P553" t="s">
        <v>485</v>
      </c>
      <c r="Q553">
        <v>1000</v>
      </c>
      <c r="X553">
        <v>2.9999999999999997E-4</v>
      </c>
      <c r="Y553">
        <v>155908.07999999999</v>
      </c>
      <c r="Z553">
        <v>0</v>
      </c>
      <c r="AA553">
        <v>0</v>
      </c>
      <c r="AB553">
        <v>0</v>
      </c>
      <c r="AC553">
        <v>0</v>
      </c>
      <c r="AD553">
        <v>1</v>
      </c>
      <c r="AE553">
        <v>0</v>
      </c>
      <c r="AF553" t="s">
        <v>3</v>
      </c>
      <c r="AG553">
        <v>2.9999999999999997E-4</v>
      </c>
      <c r="AH553">
        <v>2</v>
      </c>
      <c r="AI553">
        <v>1473084807</v>
      </c>
      <c r="AJ553">
        <v>425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0</v>
      </c>
      <c r="AR553">
        <v>0</v>
      </c>
    </row>
    <row r="554" spans="1:44" x14ac:dyDescent="0.2">
      <c r="A554">
        <f>ROW(Source!A228)</f>
        <v>228</v>
      </c>
      <c r="B554">
        <v>1473419820</v>
      </c>
      <c r="C554">
        <v>1473084805</v>
      </c>
      <c r="D554">
        <v>1441835549</v>
      </c>
      <c r="E554">
        <v>1</v>
      </c>
      <c r="F554">
        <v>1</v>
      </c>
      <c r="G554">
        <v>15514512</v>
      </c>
      <c r="H554">
        <v>3</v>
      </c>
      <c r="I554" t="s">
        <v>486</v>
      </c>
      <c r="J554" t="s">
        <v>487</v>
      </c>
      <c r="K554" t="s">
        <v>488</v>
      </c>
      <c r="L554">
        <v>1348</v>
      </c>
      <c r="N554">
        <v>1009</v>
      </c>
      <c r="O554" t="s">
        <v>485</v>
      </c>
      <c r="P554" t="s">
        <v>485</v>
      </c>
      <c r="Q554">
        <v>1000</v>
      </c>
      <c r="X554">
        <v>1E-4</v>
      </c>
      <c r="Y554">
        <v>194655.19</v>
      </c>
      <c r="Z554">
        <v>0</v>
      </c>
      <c r="AA554">
        <v>0</v>
      </c>
      <c r="AB554">
        <v>0</v>
      </c>
      <c r="AC554">
        <v>0</v>
      </c>
      <c r="AD554">
        <v>1</v>
      </c>
      <c r="AE554">
        <v>0</v>
      </c>
      <c r="AF554" t="s">
        <v>3</v>
      </c>
      <c r="AG554">
        <v>1E-4</v>
      </c>
      <c r="AH554">
        <v>2</v>
      </c>
      <c r="AI554">
        <v>1473084808</v>
      </c>
      <c r="AJ554">
        <v>426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</row>
    <row r="555" spans="1:44" x14ac:dyDescent="0.2">
      <c r="A555">
        <f>ROW(Source!A228)</f>
        <v>228</v>
      </c>
      <c r="B555">
        <v>1473419821</v>
      </c>
      <c r="C555">
        <v>1473084805</v>
      </c>
      <c r="D555">
        <v>1441836250</v>
      </c>
      <c r="E555">
        <v>1</v>
      </c>
      <c r="F555">
        <v>1</v>
      </c>
      <c r="G555">
        <v>15514512</v>
      </c>
      <c r="H555">
        <v>3</v>
      </c>
      <c r="I555" t="s">
        <v>522</v>
      </c>
      <c r="J555" t="s">
        <v>523</v>
      </c>
      <c r="K555" t="s">
        <v>524</v>
      </c>
      <c r="L555">
        <v>1327</v>
      </c>
      <c r="N555">
        <v>1005</v>
      </c>
      <c r="O555" t="s">
        <v>525</v>
      </c>
      <c r="P555" t="s">
        <v>525</v>
      </c>
      <c r="Q555">
        <v>1</v>
      </c>
      <c r="X555">
        <v>1.1000000000000001</v>
      </c>
      <c r="Y555">
        <v>149.25</v>
      </c>
      <c r="Z555">
        <v>0</v>
      </c>
      <c r="AA555">
        <v>0</v>
      </c>
      <c r="AB555">
        <v>0</v>
      </c>
      <c r="AC555">
        <v>0</v>
      </c>
      <c r="AD555">
        <v>1</v>
      </c>
      <c r="AE555">
        <v>0</v>
      </c>
      <c r="AF555" t="s">
        <v>3</v>
      </c>
      <c r="AG555">
        <v>1.1000000000000001</v>
      </c>
      <c r="AH555">
        <v>2</v>
      </c>
      <c r="AI555">
        <v>1473084809</v>
      </c>
      <c r="AJ555">
        <v>427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</row>
    <row r="556" spans="1:44" x14ac:dyDescent="0.2">
      <c r="A556">
        <f>ROW(Source!A228)</f>
        <v>228</v>
      </c>
      <c r="B556">
        <v>1473419822</v>
      </c>
      <c r="C556">
        <v>1473084805</v>
      </c>
      <c r="D556">
        <v>1441834635</v>
      </c>
      <c r="E556">
        <v>1</v>
      </c>
      <c r="F556">
        <v>1</v>
      </c>
      <c r="G556">
        <v>15514512</v>
      </c>
      <c r="H556">
        <v>3</v>
      </c>
      <c r="I556" t="s">
        <v>498</v>
      </c>
      <c r="J556" t="s">
        <v>499</v>
      </c>
      <c r="K556" t="s">
        <v>500</v>
      </c>
      <c r="L556">
        <v>1339</v>
      </c>
      <c r="N556">
        <v>1007</v>
      </c>
      <c r="O556" t="s">
        <v>105</v>
      </c>
      <c r="P556" t="s">
        <v>105</v>
      </c>
      <c r="Q556">
        <v>1</v>
      </c>
      <c r="X556">
        <v>0.5</v>
      </c>
      <c r="Y556">
        <v>103.4</v>
      </c>
      <c r="Z556">
        <v>0</v>
      </c>
      <c r="AA556">
        <v>0</v>
      </c>
      <c r="AB556">
        <v>0</v>
      </c>
      <c r="AC556">
        <v>0</v>
      </c>
      <c r="AD556">
        <v>1</v>
      </c>
      <c r="AE556">
        <v>0</v>
      </c>
      <c r="AF556" t="s">
        <v>3</v>
      </c>
      <c r="AG556">
        <v>0.5</v>
      </c>
      <c r="AH556">
        <v>2</v>
      </c>
      <c r="AI556">
        <v>1473084810</v>
      </c>
      <c r="AJ556">
        <v>428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</row>
    <row r="557" spans="1:44" x14ac:dyDescent="0.2">
      <c r="A557">
        <f>ROW(Source!A228)</f>
        <v>228</v>
      </c>
      <c r="B557">
        <v>1473419823</v>
      </c>
      <c r="C557">
        <v>1473084805</v>
      </c>
      <c r="D557">
        <v>1441834627</v>
      </c>
      <c r="E557">
        <v>1</v>
      </c>
      <c r="F557">
        <v>1</v>
      </c>
      <c r="G557">
        <v>15514512</v>
      </c>
      <c r="H557">
        <v>3</v>
      </c>
      <c r="I557" t="s">
        <v>501</v>
      </c>
      <c r="J557" t="s">
        <v>502</v>
      </c>
      <c r="K557" t="s">
        <v>503</v>
      </c>
      <c r="L557">
        <v>1339</v>
      </c>
      <c r="N557">
        <v>1007</v>
      </c>
      <c r="O557" t="s">
        <v>105</v>
      </c>
      <c r="P557" t="s">
        <v>105</v>
      </c>
      <c r="Q557">
        <v>1</v>
      </c>
      <c r="X557">
        <v>0.3</v>
      </c>
      <c r="Y557">
        <v>875.46</v>
      </c>
      <c r="Z557">
        <v>0</v>
      </c>
      <c r="AA557">
        <v>0</v>
      </c>
      <c r="AB557">
        <v>0</v>
      </c>
      <c r="AC557">
        <v>0</v>
      </c>
      <c r="AD557">
        <v>1</v>
      </c>
      <c r="AE557">
        <v>0</v>
      </c>
      <c r="AF557" t="s">
        <v>3</v>
      </c>
      <c r="AG557">
        <v>0.3</v>
      </c>
      <c r="AH557">
        <v>2</v>
      </c>
      <c r="AI557">
        <v>1473084811</v>
      </c>
      <c r="AJ557">
        <v>429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</row>
    <row r="558" spans="1:44" x14ac:dyDescent="0.2">
      <c r="A558">
        <f>ROW(Source!A228)</f>
        <v>228</v>
      </c>
      <c r="B558">
        <v>1473419825</v>
      </c>
      <c r="C558">
        <v>1473084805</v>
      </c>
      <c r="D558">
        <v>1441834671</v>
      </c>
      <c r="E558">
        <v>1</v>
      </c>
      <c r="F558">
        <v>1</v>
      </c>
      <c r="G558">
        <v>15514512</v>
      </c>
      <c r="H558">
        <v>3</v>
      </c>
      <c r="I558" t="s">
        <v>504</v>
      </c>
      <c r="J558" t="s">
        <v>505</v>
      </c>
      <c r="K558" t="s">
        <v>506</v>
      </c>
      <c r="L558">
        <v>1348</v>
      </c>
      <c r="N558">
        <v>1009</v>
      </c>
      <c r="O558" t="s">
        <v>485</v>
      </c>
      <c r="P558" t="s">
        <v>485</v>
      </c>
      <c r="Q558">
        <v>1000</v>
      </c>
      <c r="X558">
        <v>1E-4</v>
      </c>
      <c r="Y558">
        <v>184462.17</v>
      </c>
      <c r="Z558">
        <v>0</v>
      </c>
      <c r="AA558">
        <v>0</v>
      </c>
      <c r="AB558">
        <v>0</v>
      </c>
      <c r="AC558">
        <v>0</v>
      </c>
      <c r="AD558">
        <v>1</v>
      </c>
      <c r="AE558">
        <v>0</v>
      </c>
      <c r="AF558" t="s">
        <v>3</v>
      </c>
      <c r="AG558">
        <v>1E-4</v>
      </c>
      <c r="AH558">
        <v>2</v>
      </c>
      <c r="AI558">
        <v>1473084812</v>
      </c>
      <c r="AJ558">
        <v>430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</row>
    <row r="559" spans="1:44" x14ac:dyDescent="0.2">
      <c r="A559">
        <f>ROW(Source!A228)</f>
        <v>228</v>
      </c>
      <c r="B559">
        <v>1473419826</v>
      </c>
      <c r="C559">
        <v>1473084805</v>
      </c>
      <c r="D559">
        <v>1441834634</v>
      </c>
      <c r="E559">
        <v>1</v>
      </c>
      <c r="F559">
        <v>1</v>
      </c>
      <c r="G559">
        <v>15514512</v>
      </c>
      <c r="H559">
        <v>3</v>
      </c>
      <c r="I559" t="s">
        <v>507</v>
      </c>
      <c r="J559" t="s">
        <v>508</v>
      </c>
      <c r="K559" t="s">
        <v>509</v>
      </c>
      <c r="L559">
        <v>1348</v>
      </c>
      <c r="N559">
        <v>1009</v>
      </c>
      <c r="O559" t="s">
        <v>485</v>
      </c>
      <c r="P559" t="s">
        <v>485</v>
      </c>
      <c r="Q559">
        <v>1000</v>
      </c>
      <c r="X559">
        <v>2.9999999999999997E-4</v>
      </c>
      <c r="Y559">
        <v>88053.759999999995</v>
      </c>
      <c r="Z559">
        <v>0</v>
      </c>
      <c r="AA559">
        <v>0</v>
      </c>
      <c r="AB559">
        <v>0</v>
      </c>
      <c r="AC559">
        <v>0</v>
      </c>
      <c r="AD559">
        <v>1</v>
      </c>
      <c r="AE559">
        <v>0</v>
      </c>
      <c r="AF559" t="s">
        <v>3</v>
      </c>
      <c r="AG559">
        <v>2.9999999999999997E-4</v>
      </c>
      <c r="AH559">
        <v>2</v>
      </c>
      <c r="AI559">
        <v>1473084813</v>
      </c>
      <c r="AJ559">
        <v>431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</row>
    <row r="560" spans="1:44" x14ac:dyDescent="0.2">
      <c r="A560">
        <f>ROW(Source!A228)</f>
        <v>228</v>
      </c>
      <c r="B560">
        <v>1473419827</v>
      </c>
      <c r="C560">
        <v>1473084805</v>
      </c>
      <c r="D560">
        <v>1441834836</v>
      </c>
      <c r="E560">
        <v>1</v>
      </c>
      <c r="F560">
        <v>1</v>
      </c>
      <c r="G560">
        <v>15514512</v>
      </c>
      <c r="H560">
        <v>3</v>
      </c>
      <c r="I560" t="s">
        <v>510</v>
      </c>
      <c r="J560" t="s">
        <v>511</v>
      </c>
      <c r="K560" t="s">
        <v>512</v>
      </c>
      <c r="L560">
        <v>1348</v>
      </c>
      <c r="N560">
        <v>1009</v>
      </c>
      <c r="O560" t="s">
        <v>485</v>
      </c>
      <c r="P560" t="s">
        <v>485</v>
      </c>
      <c r="Q560">
        <v>1000</v>
      </c>
      <c r="X560">
        <v>6.3000000000000003E-4</v>
      </c>
      <c r="Y560">
        <v>93194.67</v>
      </c>
      <c r="Z560">
        <v>0</v>
      </c>
      <c r="AA560">
        <v>0</v>
      </c>
      <c r="AB560">
        <v>0</v>
      </c>
      <c r="AC560">
        <v>0</v>
      </c>
      <c r="AD560">
        <v>1</v>
      </c>
      <c r="AE560">
        <v>0</v>
      </c>
      <c r="AF560" t="s">
        <v>3</v>
      </c>
      <c r="AG560">
        <v>6.3000000000000003E-4</v>
      </c>
      <c r="AH560">
        <v>2</v>
      </c>
      <c r="AI560">
        <v>1473084814</v>
      </c>
      <c r="AJ560">
        <v>432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</row>
    <row r="561" spans="1:44" x14ac:dyDescent="0.2">
      <c r="A561">
        <f>ROW(Source!A228)</f>
        <v>228</v>
      </c>
      <c r="B561">
        <v>1473419828</v>
      </c>
      <c r="C561">
        <v>1473084805</v>
      </c>
      <c r="D561">
        <v>1441822273</v>
      </c>
      <c r="E561">
        <v>15514512</v>
      </c>
      <c r="F561">
        <v>1</v>
      </c>
      <c r="G561">
        <v>15514512</v>
      </c>
      <c r="H561">
        <v>3</v>
      </c>
      <c r="I561" t="s">
        <v>476</v>
      </c>
      <c r="J561" t="s">
        <v>3</v>
      </c>
      <c r="K561" t="s">
        <v>478</v>
      </c>
      <c r="L561">
        <v>1348</v>
      </c>
      <c r="N561">
        <v>1009</v>
      </c>
      <c r="O561" t="s">
        <v>485</v>
      </c>
      <c r="P561" t="s">
        <v>485</v>
      </c>
      <c r="Q561">
        <v>1000</v>
      </c>
      <c r="X561">
        <v>6.9999999999999994E-5</v>
      </c>
      <c r="Y561">
        <v>94640</v>
      </c>
      <c r="Z561">
        <v>0</v>
      </c>
      <c r="AA561">
        <v>0</v>
      </c>
      <c r="AB561">
        <v>0</v>
      </c>
      <c r="AC561">
        <v>0</v>
      </c>
      <c r="AD561">
        <v>1</v>
      </c>
      <c r="AE561">
        <v>0</v>
      </c>
      <c r="AF561" t="s">
        <v>3</v>
      </c>
      <c r="AG561">
        <v>6.9999999999999994E-5</v>
      </c>
      <c r="AH561">
        <v>2</v>
      </c>
      <c r="AI561">
        <v>1473084815</v>
      </c>
      <c r="AJ561">
        <v>433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0</v>
      </c>
      <c r="AR561">
        <v>0</v>
      </c>
    </row>
    <row r="562" spans="1:44" x14ac:dyDescent="0.2">
      <c r="A562">
        <f>ROW(Source!A229)</f>
        <v>229</v>
      </c>
      <c r="B562">
        <v>1473419844</v>
      </c>
      <c r="C562">
        <v>1473351781</v>
      </c>
      <c r="D562">
        <v>1441819193</v>
      </c>
      <c r="E562">
        <v>15514512</v>
      </c>
      <c r="F562">
        <v>1</v>
      </c>
      <c r="G562">
        <v>15514512</v>
      </c>
      <c r="H562">
        <v>1</v>
      </c>
      <c r="I562" t="s">
        <v>457</v>
      </c>
      <c r="J562" t="s">
        <v>3</v>
      </c>
      <c r="K562" t="s">
        <v>458</v>
      </c>
      <c r="L562">
        <v>1191</v>
      </c>
      <c r="N562">
        <v>1013</v>
      </c>
      <c r="O562" t="s">
        <v>459</v>
      </c>
      <c r="P562" t="s">
        <v>459</v>
      </c>
      <c r="Q562">
        <v>1</v>
      </c>
      <c r="X562">
        <v>2.38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1</v>
      </c>
      <c r="AE562">
        <v>1</v>
      </c>
      <c r="AF562" t="s">
        <v>228</v>
      </c>
      <c r="AG562">
        <v>4.76</v>
      </c>
      <c r="AH562">
        <v>3</v>
      </c>
      <c r="AI562">
        <v>-1</v>
      </c>
      <c r="AJ562" t="s">
        <v>3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v>0</v>
      </c>
    </row>
    <row r="563" spans="1:44" x14ac:dyDescent="0.2">
      <c r="A563">
        <f>ROW(Source!A229)</f>
        <v>229</v>
      </c>
      <c r="B563">
        <v>1473419845</v>
      </c>
      <c r="C563">
        <v>1473351781</v>
      </c>
      <c r="D563">
        <v>1441836235</v>
      </c>
      <c r="E563">
        <v>1</v>
      </c>
      <c r="F563">
        <v>1</v>
      </c>
      <c r="G563">
        <v>15514512</v>
      </c>
      <c r="H563">
        <v>3</v>
      </c>
      <c r="I563" t="s">
        <v>464</v>
      </c>
      <c r="J563" t="s">
        <v>465</v>
      </c>
      <c r="K563" t="s">
        <v>466</v>
      </c>
      <c r="L563">
        <v>1346</v>
      </c>
      <c r="N563">
        <v>1009</v>
      </c>
      <c r="O563" t="s">
        <v>467</v>
      </c>
      <c r="P563" t="s">
        <v>467</v>
      </c>
      <c r="Q563">
        <v>1</v>
      </c>
      <c r="X563">
        <v>1E-3</v>
      </c>
      <c r="Y563">
        <v>31.49</v>
      </c>
      <c r="Z563">
        <v>0</v>
      </c>
      <c r="AA563">
        <v>0</v>
      </c>
      <c r="AB563">
        <v>0</v>
      </c>
      <c r="AC563">
        <v>0</v>
      </c>
      <c r="AD563">
        <v>1</v>
      </c>
      <c r="AE563">
        <v>0</v>
      </c>
      <c r="AF563" t="s">
        <v>228</v>
      </c>
      <c r="AG563">
        <v>2E-3</v>
      </c>
      <c r="AH563">
        <v>3</v>
      </c>
      <c r="AI563">
        <v>-1</v>
      </c>
      <c r="AJ563" t="s">
        <v>3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v>0</v>
      </c>
    </row>
    <row r="564" spans="1:44" x14ac:dyDescent="0.2">
      <c r="A564">
        <f>ROW(Source!A230)</f>
        <v>230</v>
      </c>
      <c r="B564">
        <v>1473419860</v>
      </c>
      <c r="C564">
        <v>1473352017</v>
      </c>
      <c r="D564">
        <v>1441819193</v>
      </c>
      <c r="E564">
        <v>15514512</v>
      </c>
      <c r="F564">
        <v>1</v>
      </c>
      <c r="G564">
        <v>15514512</v>
      </c>
      <c r="H564">
        <v>1</v>
      </c>
      <c r="I564" t="s">
        <v>457</v>
      </c>
      <c r="J564" t="s">
        <v>3</v>
      </c>
      <c r="K564" t="s">
        <v>458</v>
      </c>
      <c r="L564">
        <v>1191</v>
      </c>
      <c r="N564">
        <v>1013</v>
      </c>
      <c r="O564" t="s">
        <v>459</v>
      </c>
      <c r="P564" t="s">
        <v>459</v>
      </c>
      <c r="Q564">
        <v>1</v>
      </c>
      <c r="X564">
        <v>1.1000000000000001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1</v>
      </c>
      <c r="AE564">
        <v>1</v>
      </c>
      <c r="AF564" t="s">
        <v>228</v>
      </c>
      <c r="AG564">
        <v>2.2000000000000002</v>
      </c>
      <c r="AH564">
        <v>3</v>
      </c>
      <c r="AI564">
        <v>-1</v>
      </c>
      <c r="AJ564" t="s">
        <v>3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</row>
    <row r="565" spans="1:44" x14ac:dyDescent="0.2">
      <c r="A565">
        <f>ROW(Source!A230)</f>
        <v>230</v>
      </c>
      <c r="B565">
        <v>1473419861</v>
      </c>
      <c r="C565">
        <v>1473352017</v>
      </c>
      <c r="D565">
        <v>1441836235</v>
      </c>
      <c r="E565">
        <v>1</v>
      </c>
      <c r="F565">
        <v>1</v>
      </c>
      <c r="G565">
        <v>15514512</v>
      </c>
      <c r="H565">
        <v>3</v>
      </c>
      <c r="I565" t="s">
        <v>464</v>
      </c>
      <c r="J565" t="s">
        <v>465</v>
      </c>
      <c r="K565" t="s">
        <v>466</v>
      </c>
      <c r="L565">
        <v>1346</v>
      </c>
      <c r="N565">
        <v>1009</v>
      </c>
      <c r="O565" t="s">
        <v>467</v>
      </c>
      <c r="P565" t="s">
        <v>467</v>
      </c>
      <c r="Q565">
        <v>1</v>
      </c>
      <c r="X565">
        <v>1.1999999999999999E-3</v>
      </c>
      <c r="Y565">
        <v>31.49</v>
      </c>
      <c r="Z565">
        <v>0</v>
      </c>
      <c r="AA565">
        <v>0</v>
      </c>
      <c r="AB565">
        <v>0</v>
      </c>
      <c r="AC565">
        <v>0</v>
      </c>
      <c r="AD565">
        <v>1</v>
      </c>
      <c r="AE565">
        <v>0</v>
      </c>
      <c r="AF565" t="s">
        <v>228</v>
      </c>
      <c r="AG565">
        <v>2.3999999999999998E-3</v>
      </c>
      <c r="AH565">
        <v>3</v>
      </c>
      <c r="AI565">
        <v>-1</v>
      </c>
      <c r="AJ565" t="s">
        <v>3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0</v>
      </c>
      <c r="AR565">
        <v>0</v>
      </c>
    </row>
    <row r="566" spans="1:44" x14ac:dyDescent="0.2">
      <c r="A566">
        <f>ROW(Source!A231)</f>
        <v>231</v>
      </c>
      <c r="B566">
        <v>1473419885</v>
      </c>
      <c r="C566">
        <v>1473084826</v>
      </c>
      <c r="D566">
        <v>1441819193</v>
      </c>
      <c r="E566">
        <v>15514512</v>
      </c>
      <c r="F566">
        <v>1</v>
      </c>
      <c r="G566">
        <v>15514512</v>
      </c>
      <c r="H566">
        <v>1</v>
      </c>
      <c r="I566" t="s">
        <v>457</v>
      </c>
      <c r="J566" t="s">
        <v>3</v>
      </c>
      <c r="K566" t="s">
        <v>458</v>
      </c>
      <c r="L566">
        <v>1191</v>
      </c>
      <c r="N566">
        <v>1013</v>
      </c>
      <c r="O566" t="s">
        <v>459</v>
      </c>
      <c r="P566" t="s">
        <v>459</v>
      </c>
      <c r="Q566">
        <v>1</v>
      </c>
      <c r="X566">
        <v>6.44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1</v>
      </c>
      <c r="AE566">
        <v>1</v>
      </c>
      <c r="AF566" t="s">
        <v>93</v>
      </c>
      <c r="AG566">
        <v>25.76</v>
      </c>
      <c r="AH566">
        <v>2</v>
      </c>
      <c r="AI566">
        <v>1473084827</v>
      </c>
      <c r="AJ566">
        <v>434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0</v>
      </c>
      <c r="AR566">
        <v>0</v>
      </c>
    </row>
    <row r="567" spans="1:44" x14ac:dyDescent="0.2">
      <c r="A567">
        <f>ROW(Source!A231)</f>
        <v>231</v>
      </c>
      <c r="B567">
        <v>1473419886</v>
      </c>
      <c r="C567">
        <v>1473084826</v>
      </c>
      <c r="D567">
        <v>1441833954</v>
      </c>
      <c r="E567">
        <v>1</v>
      </c>
      <c r="F567">
        <v>1</v>
      </c>
      <c r="G567">
        <v>15514512</v>
      </c>
      <c r="H567">
        <v>2</v>
      </c>
      <c r="I567" t="s">
        <v>519</v>
      </c>
      <c r="J567" t="s">
        <v>520</v>
      </c>
      <c r="K567" t="s">
        <v>521</v>
      </c>
      <c r="L567">
        <v>1368</v>
      </c>
      <c r="N567">
        <v>1011</v>
      </c>
      <c r="O567" t="s">
        <v>463</v>
      </c>
      <c r="P567" t="s">
        <v>463</v>
      </c>
      <c r="Q567">
        <v>1</v>
      </c>
      <c r="X567">
        <v>0.17</v>
      </c>
      <c r="Y567">
        <v>0</v>
      </c>
      <c r="Z567">
        <v>59.51</v>
      </c>
      <c r="AA567">
        <v>0.82</v>
      </c>
      <c r="AB567">
        <v>0</v>
      </c>
      <c r="AC567">
        <v>0</v>
      </c>
      <c r="AD567">
        <v>1</v>
      </c>
      <c r="AE567">
        <v>0</v>
      </c>
      <c r="AF567" t="s">
        <v>93</v>
      </c>
      <c r="AG567">
        <v>0.68</v>
      </c>
      <c r="AH567">
        <v>2</v>
      </c>
      <c r="AI567">
        <v>1473084828</v>
      </c>
      <c r="AJ567">
        <v>435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0</v>
      </c>
      <c r="AR567">
        <v>0</v>
      </c>
    </row>
    <row r="568" spans="1:44" x14ac:dyDescent="0.2">
      <c r="A568">
        <f>ROW(Source!A231)</f>
        <v>231</v>
      </c>
      <c r="B568">
        <v>1473419887</v>
      </c>
      <c r="C568">
        <v>1473084826</v>
      </c>
      <c r="D568">
        <v>1441834258</v>
      </c>
      <c r="E568">
        <v>1</v>
      </c>
      <c r="F568">
        <v>1</v>
      </c>
      <c r="G568">
        <v>15514512</v>
      </c>
      <c r="H568">
        <v>2</v>
      </c>
      <c r="I568" t="s">
        <v>460</v>
      </c>
      <c r="J568" t="s">
        <v>461</v>
      </c>
      <c r="K568" t="s">
        <v>462</v>
      </c>
      <c r="L568">
        <v>1368</v>
      </c>
      <c r="N568">
        <v>1011</v>
      </c>
      <c r="O568" t="s">
        <v>463</v>
      </c>
      <c r="P568" t="s">
        <v>463</v>
      </c>
      <c r="Q568">
        <v>1</v>
      </c>
      <c r="X568">
        <v>2.4300000000000002</v>
      </c>
      <c r="Y568">
        <v>0</v>
      </c>
      <c r="Z568">
        <v>1303.01</v>
      </c>
      <c r="AA568">
        <v>826.2</v>
      </c>
      <c r="AB568">
        <v>0</v>
      </c>
      <c r="AC568">
        <v>0</v>
      </c>
      <c r="AD568">
        <v>1</v>
      </c>
      <c r="AE568">
        <v>0</v>
      </c>
      <c r="AF568" t="s">
        <v>93</v>
      </c>
      <c r="AG568">
        <v>9.7200000000000006</v>
      </c>
      <c r="AH568">
        <v>2</v>
      </c>
      <c r="AI568">
        <v>1473084829</v>
      </c>
      <c r="AJ568">
        <v>436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0</v>
      </c>
      <c r="AR568">
        <v>0</v>
      </c>
    </row>
    <row r="569" spans="1:44" x14ac:dyDescent="0.2">
      <c r="A569">
        <f>ROW(Source!A231)</f>
        <v>231</v>
      </c>
      <c r="B569">
        <v>1473419888</v>
      </c>
      <c r="C569">
        <v>1473084826</v>
      </c>
      <c r="D569">
        <v>1441836235</v>
      </c>
      <c r="E569">
        <v>1</v>
      </c>
      <c r="F569">
        <v>1</v>
      </c>
      <c r="G569">
        <v>15514512</v>
      </c>
      <c r="H569">
        <v>3</v>
      </c>
      <c r="I569" t="s">
        <v>464</v>
      </c>
      <c r="J569" t="s">
        <v>465</v>
      </c>
      <c r="K569" t="s">
        <v>466</v>
      </c>
      <c r="L569">
        <v>1346</v>
      </c>
      <c r="N569">
        <v>1009</v>
      </c>
      <c r="O569" t="s">
        <v>467</v>
      </c>
      <c r="P569" t="s">
        <v>467</v>
      </c>
      <c r="Q569">
        <v>1</v>
      </c>
      <c r="X569">
        <v>0.15</v>
      </c>
      <c r="Y569">
        <v>31.49</v>
      </c>
      <c r="Z569">
        <v>0</v>
      </c>
      <c r="AA569">
        <v>0</v>
      </c>
      <c r="AB569">
        <v>0</v>
      </c>
      <c r="AC569">
        <v>0</v>
      </c>
      <c r="AD569">
        <v>1</v>
      </c>
      <c r="AE569">
        <v>0</v>
      </c>
      <c r="AF569" t="s">
        <v>93</v>
      </c>
      <c r="AG569">
        <v>0.6</v>
      </c>
      <c r="AH569">
        <v>2</v>
      </c>
      <c r="AI569">
        <v>1473084830</v>
      </c>
      <c r="AJ569">
        <v>437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0</v>
      </c>
      <c r="AR569">
        <v>0</v>
      </c>
    </row>
    <row r="570" spans="1:44" x14ac:dyDescent="0.2">
      <c r="A570">
        <f>ROW(Source!A232)</f>
        <v>232</v>
      </c>
      <c r="B570">
        <v>1473419909</v>
      </c>
      <c r="C570">
        <v>1473084835</v>
      </c>
      <c r="D570">
        <v>1441819193</v>
      </c>
      <c r="E570">
        <v>15514512</v>
      </c>
      <c r="F570">
        <v>1</v>
      </c>
      <c r="G570">
        <v>15514512</v>
      </c>
      <c r="H570">
        <v>1</v>
      </c>
      <c r="I570" t="s">
        <v>457</v>
      </c>
      <c r="J570" t="s">
        <v>3</v>
      </c>
      <c r="K570" t="s">
        <v>458</v>
      </c>
      <c r="L570">
        <v>1191</v>
      </c>
      <c r="N570">
        <v>1013</v>
      </c>
      <c r="O570" t="s">
        <v>459</v>
      </c>
      <c r="P570" t="s">
        <v>459</v>
      </c>
      <c r="Q570">
        <v>1</v>
      </c>
      <c r="X570">
        <v>0.4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1</v>
      </c>
      <c r="AE570">
        <v>1</v>
      </c>
      <c r="AF570" t="s">
        <v>93</v>
      </c>
      <c r="AG570">
        <v>1.6</v>
      </c>
      <c r="AH570">
        <v>3</v>
      </c>
      <c r="AI570">
        <v>-1</v>
      </c>
      <c r="AJ570" t="s">
        <v>3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0</v>
      </c>
      <c r="AR570">
        <v>0</v>
      </c>
    </row>
    <row r="571" spans="1:44" x14ac:dyDescent="0.2">
      <c r="A571">
        <f>ROW(Source!A233)</f>
        <v>233</v>
      </c>
      <c r="B571">
        <v>1473419928</v>
      </c>
      <c r="C571">
        <v>1473084837</v>
      </c>
      <c r="D571">
        <v>1441819193</v>
      </c>
      <c r="E571">
        <v>15514512</v>
      </c>
      <c r="F571">
        <v>1</v>
      </c>
      <c r="G571">
        <v>15514512</v>
      </c>
      <c r="H571">
        <v>1</v>
      </c>
      <c r="I571" t="s">
        <v>457</v>
      </c>
      <c r="J571" t="s">
        <v>3</v>
      </c>
      <c r="K571" t="s">
        <v>458</v>
      </c>
      <c r="L571">
        <v>1191</v>
      </c>
      <c r="N571">
        <v>1013</v>
      </c>
      <c r="O571" t="s">
        <v>459</v>
      </c>
      <c r="P571" t="s">
        <v>459</v>
      </c>
      <c r="Q571">
        <v>1</v>
      </c>
      <c r="X571">
        <v>1.96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1</v>
      </c>
      <c r="AE571">
        <v>1</v>
      </c>
      <c r="AF571" t="s">
        <v>314</v>
      </c>
      <c r="AG571">
        <v>15.68</v>
      </c>
      <c r="AH571">
        <v>3</v>
      </c>
      <c r="AI571">
        <v>-1</v>
      </c>
      <c r="AJ571" t="s">
        <v>3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0</v>
      </c>
      <c r="AR571">
        <v>0</v>
      </c>
    </row>
    <row r="572" spans="1:44" x14ac:dyDescent="0.2">
      <c r="A572">
        <f>ROW(Source!A233)</f>
        <v>233</v>
      </c>
      <c r="B572">
        <v>1473419929</v>
      </c>
      <c r="C572">
        <v>1473084837</v>
      </c>
      <c r="D572">
        <v>1441833954</v>
      </c>
      <c r="E572">
        <v>1</v>
      </c>
      <c r="F572">
        <v>1</v>
      </c>
      <c r="G572">
        <v>15514512</v>
      </c>
      <c r="H572">
        <v>2</v>
      </c>
      <c r="I572" t="s">
        <v>519</v>
      </c>
      <c r="J572" t="s">
        <v>520</v>
      </c>
      <c r="K572" t="s">
        <v>521</v>
      </c>
      <c r="L572">
        <v>1368</v>
      </c>
      <c r="N572">
        <v>1011</v>
      </c>
      <c r="O572" t="s">
        <v>463</v>
      </c>
      <c r="P572" t="s">
        <v>463</v>
      </c>
      <c r="Q572">
        <v>1</v>
      </c>
      <c r="X572">
        <v>0.05</v>
      </c>
      <c r="Y572">
        <v>0</v>
      </c>
      <c r="Z572">
        <v>59.51</v>
      </c>
      <c r="AA572">
        <v>0.82</v>
      </c>
      <c r="AB572">
        <v>0</v>
      </c>
      <c r="AC572">
        <v>0</v>
      </c>
      <c r="AD572">
        <v>1</v>
      </c>
      <c r="AE572">
        <v>0</v>
      </c>
      <c r="AF572" t="s">
        <v>314</v>
      </c>
      <c r="AG572">
        <v>0.4</v>
      </c>
      <c r="AH572">
        <v>3</v>
      </c>
      <c r="AI572">
        <v>-1</v>
      </c>
      <c r="AJ572" t="s">
        <v>3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0</v>
      </c>
      <c r="AR572">
        <v>0</v>
      </c>
    </row>
    <row r="573" spans="1:44" x14ac:dyDescent="0.2">
      <c r="A573">
        <f>ROW(Source!A233)</f>
        <v>233</v>
      </c>
      <c r="B573">
        <v>1473419930</v>
      </c>
      <c r="C573">
        <v>1473084837</v>
      </c>
      <c r="D573">
        <v>1441836235</v>
      </c>
      <c r="E573">
        <v>1</v>
      </c>
      <c r="F573">
        <v>1</v>
      </c>
      <c r="G573">
        <v>15514512</v>
      </c>
      <c r="H573">
        <v>3</v>
      </c>
      <c r="I573" t="s">
        <v>464</v>
      </c>
      <c r="J573" t="s">
        <v>465</v>
      </c>
      <c r="K573" t="s">
        <v>466</v>
      </c>
      <c r="L573">
        <v>1346</v>
      </c>
      <c r="N573">
        <v>1009</v>
      </c>
      <c r="O573" t="s">
        <v>467</v>
      </c>
      <c r="P573" t="s">
        <v>467</v>
      </c>
      <c r="Q573">
        <v>1</v>
      </c>
      <c r="X573">
        <v>0.03</v>
      </c>
      <c r="Y573">
        <v>31.49</v>
      </c>
      <c r="Z573">
        <v>0</v>
      </c>
      <c r="AA573">
        <v>0</v>
      </c>
      <c r="AB573">
        <v>0</v>
      </c>
      <c r="AC573">
        <v>0</v>
      </c>
      <c r="AD573">
        <v>1</v>
      </c>
      <c r="AE573">
        <v>0</v>
      </c>
      <c r="AF573" t="s">
        <v>314</v>
      </c>
      <c r="AG573">
        <v>0.24</v>
      </c>
      <c r="AH573">
        <v>3</v>
      </c>
      <c r="AI573">
        <v>-1</v>
      </c>
      <c r="AJ573" t="s">
        <v>3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0</v>
      </c>
      <c r="AR573">
        <v>0</v>
      </c>
    </row>
    <row r="574" spans="1:44" x14ac:dyDescent="0.2">
      <c r="A574">
        <f>ROW(Source!A271)</f>
        <v>271</v>
      </c>
      <c r="B574">
        <v>1473419972</v>
      </c>
      <c r="C574">
        <v>1473084843</v>
      </c>
      <c r="D574">
        <v>1441819193</v>
      </c>
      <c r="E574">
        <v>15514512</v>
      </c>
      <c r="F574">
        <v>1</v>
      </c>
      <c r="G574">
        <v>15514512</v>
      </c>
      <c r="H574">
        <v>1</v>
      </c>
      <c r="I574" t="s">
        <v>457</v>
      </c>
      <c r="J574" t="s">
        <v>3</v>
      </c>
      <c r="K574" t="s">
        <v>458</v>
      </c>
      <c r="L574">
        <v>1191</v>
      </c>
      <c r="N574">
        <v>1013</v>
      </c>
      <c r="O574" t="s">
        <v>459</v>
      </c>
      <c r="P574" t="s">
        <v>459</v>
      </c>
      <c r="Q574">
        <v>1</v>
      </c>
      <c r="X574">
        <v>0.06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1</v>
      </c>
      <c r="AE574">
        <v>1</v>
      </c>
      <c r="AF574" t="s">
        <v>320</v>
      </c>
      <c r="AG574">
        <v>7.08</v>
      </c>
      <c r="AH574">
        <v>2</v>
      </c>
      <c r="AI574">
        <v>1473084844</v>
      </c>
      <c r="AJ574">
        <v>438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0</v>
      </c>
      <c r="AR574">
        <v>0</v>
      </c>
    </row>
    <row r="575" spans="1:44" x14ac:dyDescent="0.2">
      <c r="A575">
        <f>ROW(Source!A272)</f>
        <v>272</v>
      </c>
      <c r="B575">
        <v>1473419986</v>
      </c>
      <c r="C575">
        <v>1473084846</v>
      </c>
      <c r="D575">
        <v>1441819193</v>
      </c>
      <c r="E575">
        <v>15514512</v>
      </c>
      <c r="F575">
        <v>1</v>
      </c>
      <c r="G575">
        <v>15514512</v>
      </c>
      <c r="H575">
        <v>1</v>
      </c>
      <c r="I575" t="s">
        <v>457</v>
      </c>
      <c r="J575" t="s">
        <v>3</v>
      </c>
      <c r="K575" t="s">
        <v>458</v>
      </c>
      <c r="L575">
        <v>1191</v>
      </c>
      <c r="N575">
        <v>1013</v>
      </c>
      <c r="O575" t="s">
        <v>459</v>
      </c>
      <c r="P575" t="s">
        <v>459</v>
      </c>
      <c r="Q575">
        <v>1</v>
      </c>
      <c r="X575">
        <v>0.2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1</v>
      </c>
      <c r="AE575">
        <v>1</v>
      </c>
      <c r="AF575" t="s">
        <v>93</v>
      </c>
      <c r="AG575">
        <v>0.8</v>
      </c>
      <c r="AH575">
        <v>2</v>
      </c>
      <c r="AI575">
        <v>1473084847</v>
      </c>
      <c r="AJ575">
        <v>439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0</v>
      </c>
      <c r="AR575">
        <v>0</v>
      </c>
    </row>
    <row r="576" spans="1:44" x14ac:dyDescent="0.2">
      <c r="A576">
        <f>ROW(Source!A272)</f>
        <v>272</v>
      </c>
      <c r="B576">
        <v>1473419987</v>
      </c>
      <c r="C576">
        <v>1473084846</v>
      </c>
      <c r="D576">
        <v>1441836235</v>
      </c>
      <c r="E576">
        <v>1</v>
      </c>
      <c r="F576">
        <v>1</v>
      </c>
      <c r="G576">
        <v>15514512</v>
      </c>
      <c r="H576">
        <v>3</v>
      </c>
      <c r="I576" t="s">
        <v>464</v>
      </c>
      <c r="J576" t="s">
        <v>465</v>
      </c>
      <c r="K576" t="s">
        <v>466</v>
      </c>
      <c r="L576">
        <v>1346</v>
      </c>
      <c r="N576">
        <v>1009</v>
      </c>
      <c r="O576" t="s">
        <v>467</v>
      </c>
      <c r="P576" t="s">
        <v>467</v>
      </c>
      <c r="Q576">
        <v>1</v>
      </c>
      <c r="X576">
        <v>0.05</v>
      </c>
      <c r="Y576">
        <v>31.49</v>
      </c>
      <c r="Z576">
        <v>0</v>
      </c>
      <c r="AA576">
        <v>0</v>
      </c>
      <c r="AB576">
        <v>0</v>
      </c>
      <c r="AC576">
        <v>0</v>
      </c>
      <c r="AD576">
        <v>1</v>
      </c>
      <c r="AE576">
        <v>0</v>
      </c>
      <c r="AF576" t="s">
        <v>93</v>
      </c>
      <c r="AG576">
        <v>0.2</v>
      </c>
      <c r="AH576">
        <v>2</v>
      </c>
      <c r="AI576">
        <v>1473084848</v>
      </c>
      <c r="AJ576">
        <v>440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0</v>
      </c>
      <c r="AR576">
        <v>0</v>
      </c>
    </row>
    <row r="577" spans="1:44" x14ac:dyDescent="0.2">
      <c r="A577">
        <f>ROW(Source!A273)</f>
        <v>273</v>
      </c>
      <c r="B577">
        <v>1473420009</v>
      </c>
      <c r="C577">
        <v>1473084851</v>
      </c>
      <c r="D577">
        <v>1441819193</v>
      </c>
      <c r="E577">
        <v>15514512</v>
      </c>
      <c r="F577">
        <v>1</v>
      </c>
      <c r="G577">
        <v>15514512</v>
      </c>
      <c r="H577">
        <v>1</v>
      </c>
      <c r="I577" t="s">
        <v>457</v>
      </c>
      <c r="J577" t="s">
        <v>3</v>
      </c>
      <c r="K577" t="s">
        <v>458</v>
      </c>
      <c r="L577">
        <v>1191</v>
      </c>
      <c r="N577">
        <v>1013</v>
      </c>
      <c r="O577" t="s">
        <v>459</v>
      </c>
      <c r="P577" t="s">
        <v>459</v>
      </c>
      <c r="Q577">
        <v>1</v>
      </c>
      <c r="X577">
        <v>15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1</v>
      </c>
      <c r="AE577">
        <v>1</v>
      </c>
      <c r="AF577" t="s">
        <v>3</v>
      </c>
      <c r="AG577">
        <v>15</v>
      </c>
      <c r="AH577">
        <v>3</v>
      </c>
      <c r="AI577">
        <v>-1</v>
      </c>
      <c r="AJ577" t="s">
        <v>3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0</v>
      </c>
      <c r="AR577">
        <v>0</v>
      </c>
    </row>
    <row r="578" spans="1:44" x14ac:dyDescent="0.2">
      <c r="A578">
        <f>ROW(Source!A273)</f>
        <v>273</v>
      </c>
      <c r="B578">
        <v>1473420011</v>
      </c>
      <c r="C578">
        <v>1473084851</v>
      </c>
      <c r="D578">
        <v>1441836237</v>
      </c>
      <c r="E578">
        <v>1</v>
      </c>
      <c r="F578">
        <v>1</v>
      </c>
      <c r="G578">
        <v>15514512</v>
      </c>
      <c r="H578">
        <v>3</v>
      </c>
      <c r="I578" t="s">
        <v>546</v>
      </c>
      <c r="J578" t="s">
        <v>547</v>
      </c>
      <c r="K578" t="s">
        <v>548</v>
      </c>
      <c r="L578">
        <v>1346</v>
      </c>
      <c r="N578">
        <v>1009</v>
      </c>
      <c r="O578" t="s">
        <v>467</v>
      </c>
      <c r="P578" t="s">
        <v>467</v>
      </c>
      <c r="Q578">
        <v>1</v>
      </c>
      <c r="X578">
        <v>0.3</v>
      </c>
      <c r="Y578">
        <v>375.16</v>
      </c>
      <c r="Z578">
        <v>0</v>
      </c>
      <c r="AA578">
        <v>0</v>
      </c>
      <c r="AB578">
        <v>0</v>
      </c>
      <c r="AC578">
        <v>0</v>
      </c>
      <c r="AD578">
        <v>1</v>
      </c>
      <c r="AE578">
        <v>0</v>
      </c>
      <c r="AF578" t="s">
        <v>3</v>
      </c>
      <c r="AG578">
        <v>0.3</v>
      </c>
      <c r="AH578">
        <v>3</v>
      </c>
      <c r="AI578">
        <v>-1</v>
      </c>
      <c r="AJ578" t="s">
        <v>3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0</v>
      </c>
      <c r="AR578">
        <v>0</v>
      </c>
    </row>
    <row r="579" spans="1:44" x14ac:dyDescent="0.2">
      <c r="A579">
        <f>ROW(Source!A273)</f>
        <v>273</v>
      </c>
      <c r="B579">
        <v>1473420012</v>
      </c>
      <c r="C579">
        <v>1473084851</v>
      </c>
      <c r="D579">
        <v>1441836235</v>
      </c>
      <c r="E579">
        <v>1</v>
      </c>
      <c r="F579">
        <v>1</v>
      </c>
      <c r="G579">
        <v>15514512</v>
      </c>
      <c r="H579">
        <v>3</v>
      </c>
      <c r="I579" t="s">
        <v>464</v>
      </c>
      <c r="J579" t="s">
        <v>465</v>
      </c>
      <c r="K579" t="s">
        <v>466</v>
      </c>
      <c r="L579">
        <v>1346</v>
      </c>
      <c r="N579">
        <v>1009</v>
      </c>
      <c r="O579" t="s">
        <v>467</v>
      </c>
      <c r="P579" t="s">
        <v>467</v>
      </c>
      <c r="Q579">
        <v>1</v>
      </c>
      <c r="X579">
        <v>0.09</v>
      </c>
      <c r="Y579">
        <v>31.49</v>
      </c>
      <c r="Z579">
        <v>0</v>
      </c>
      <c r="AA579">
        <v>0</v>
      </c>
      <c r="AB579">
        <v>0</v>
      </c>
      <c r="AC579">
        <v>0</v>
      </c>
      <c r="AD579">
        <v>1</v>
      </c>
      <c r="AE579">
        <v>0</v>
      </c>
      <c r="AF579" t="s">
        <v>3</v>
      </c>
      <c r="AG579">
        <v>0.09</v>
      </c>
      <c r="AH579">
        <v>3</v>
      </c>
      <c r="AI579">
        <v>-1</v>
      </c>
      <c r="AJ579" t="s">
        <v>3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0</v>
      </c>
      <c r="AR579">
        <v>0</v>
      </c>
    </row>
    <row r="580" spans="1:44" x14ac:dyDescent="0.2">
      <c r="A580">
        <f>ROW(Source!A273)</f>
        <v>273</v>
      </c>
      <c r="B580">
        <v>1473420010</v>
      </c>
      <c r="C580">
        <v>1473084851</v>
      </c>
      <c r="D580">
        <v>1441822228</v>
      </c>
      <c r="E580">
        <v>15514512</v>
      </c>
      <c r="F580">
        <v>1</v>
      </c>
      <c r="G580">
        <v>15514512</v>
      </c>
      <c r="H580">
        <v>3</v>
      </c>
      <c r="I580" t="s">
        <v>549</v>
      </c>
      <c r="J580" t="s">
        <v>3</v>
      </c>
      <c r="K580" t="s">
        <v>550</v>
      </c>
      <c r="L580">
        <v>1346</v>
      </c>
      <c r="N580">
        <v>1009</v>
      </c>
      <c r="O580" t="s">
        <v>467</v>
      </c>
      <c r="P580" t="s">
        <v>467</v>
      </c>
      <c r="Q580">
        <v>1</v>
      </c>
      <c r="X580">
        <v>0.09</v>
      </c>
      <c r="Y580">
        <v>73.951729999999998</v>
      </c>
      <c r="Z580">
        <v>0</v>
      </c>
      <c r="AA580">
        <v>0</v>
      </c>
      <c r="AB580">
        <v>0</v>
      </c>
      <c r="AC580">
        <v>0</v>
      </c>
      <c r="AD580">
        <v>1</v>
      </c>
      <c r="AE580">
        <v>0</v>
      </c>
      <c r="AF580" t="s">
        <v>3</v>
      </c>
      <c r="AG580">
        <v>0.09</v>
      </c>
      <c r="AH580">
        <v>3</v>
      </c>
      <c r="AI580">
        <v>-1</v>
      </c>
      <c r="AJ580" t="s">
        <v>3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0</v>
      </c>
      <c r="AR580">
        <v>0</v>
      </c>
    </row>
    <row r="581" spans="1:44" x14ac:dyDescent="0.2">
      <c r="A581">
        <f>ROW(Source!A273)</f>
        <v>273</v>
      </c>
      <c r="B581">
        <v>1473420013</v>
      </c>
      <c r="C581">
        <v>1473084851</v>
      </c>
      <c r="D581">
        <v>1441834920</v>
      </c>
      <c r="E581">
        <v>1</v>
      </c>
      <c r="F581">
        <v>1</v>
      </c>
      <c r="G581">
        <v>15514512</v>
      </c>
      <c r="H581">
        <v>3</v>
      </c>
      <c r="I581" t="s">
        <v>551</v>
      </c>
      <c r="J581" t="s">
        <v>552</v>
      </c>
      <c r="K581" t="s">
        <v>553</v>
      </c>
      <c r="L581">
        <v>1346</v>
      </c>
      <c r="N581">
        <v>1009</v>
      </c>
      <c r="O581" t="s">
        <v>467</v>
      </c>
      <c r="P581" t="s">
        <v>467</v>
      </c>
      <c r="Q581">
        <v>1</v>
      </c>
      <c r="X581">
        <v>0.06</v>
      </c>
      <c r="Y581">
        <v>106.87</v>
      </c>
      <c r="Z581">
        <v>0</v>
      </c>
      <c r="AA581">
        <v>0</v>
      </c>
      <c r="AB581">
        <v>0</v>
      </c>
      <c r="AC581">
        <v>0</v>
      </c>
      <c r="AD581">
        <v>1</v>
      </c>
      <c r="AE581">
        <v>0</v>
      </c>
      <c r="AF581" t="s">
        <v>3</v>
      </c>
      <c r="AG581">
        <v>0.06</v>
      </c>
      <c r="AH581">
        <v>3</v>
      </c>
      <c r="AI581">
        <v>-1</v>
      </c>
      <c r="AJ581" t="s">
        <v>3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0</v>
      </c>
      <c r="AR581">
        <v>0</v>
      </c>
    </row>
    <row r="582" spans="1:44" x14ac:dyDescent="0.2">
      <c r="A582">
        <f>ROW(Source!A274)</f>
        <v>274</v>
      </c>
      <c r="B582">
        <v>1473420048</v>
      </c>
      <c r="C582">
        <v>1473084857</v>
      </c>
      <c r="D582">
        <v>1441819193</v>
      </c>
      <c r="E582">
        <v>15514512</v>
      </c>
      <c r="F582">
        <v>1</v>
      </c>
      <c r="G582">
        <v>15514512</v>
      </c>
      <c r="H582">
        <v>1</v>
      </c>
      <c r="I582" t="s">
        <v>457</v>
      </c>
      <c r="J582" t="s">
        <v>3</v>
      </c>
      <c r="K582" t="s">
        <v>458</v>
      </c>
      <c r="L582">
        <v>1191</v>
      </c>
      <c r="N582">
        <v>1013</v>
      </c>
      <c r="O582" t="s">
        <v>459</v>
      </c>
      <c r="P582" t="s">
        <v>459</v>
      </c>
      <c r="Q582">
        <v>1</v>
      </c>
      <c r="X582">
        <v>0.5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1</v>
      </c>
      <c r="AE582">
        <v>1</v>
      </c>
      <c r="AF582" t="s">
        <v>331</v>
      </c>
      <c r="AG582">
        <v>1.5</v>
      </c>
      <c r="AH582">
        <v>3</v>
      </c>
      <c r="AI582">
        <v>-1</v>
      </c>
      <c r="AJ582" t="s">
        <v>3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0</v>
      </c>
      <c r="AR582">
        <v>0</v>
      </c>
    </row>
    <row r="583" spans="1:44" x14ac:dyDescent="0.2">
      <c r="A583">
        <f>ROW(Source!A274)</f>
        <v>274</v>
      </c>
      <c r="B583">
        <v>1473420049</v>
      </c>
      <c r="C583">
        <v>1473084857</v>
      </c>
      <c r="D583">
        <v>1441822228</v>
      </c>
      <c r="E583">
        <v>15514512</v>
      </c>
      <c r="F583">
        <v>1</v>
      </c>
      <c r="G583">
        <v>15514512</v>
      </c>
      <c r="H583">
        <v>3</v>
      </c>
      <c r="I583" t="s">
        <v>549</v>
      </c>
      <c r="J583" t="s">
        <v>3</v>
      </c>
      <c r="K583" t="s">
        <v>550</v>
      </c>
      <c r="L583">
        <v>1346</v>
      </c>
      <c r="N583">
        <v>1009</v>
      </c>
      <c r="O583" t="s">
        <v>467</v>
      </c>
      <c r="P583" t="s">
        <v>467</v>
      </c>
      <c r="Q583">
        <v>1</v>
      </c>
      <c r="X583">
        <v>0.01</v>
      </c>
      <c r="Y583">
        <v>73.951729999999998</v>
      </c>
      <c r="Z583">
        <v>0</v>
      </c>
      <c r="AA583">
        <v>0</v>
      </c>
      <c r="AB583">
        <v>0</v>
      </c>
      <c r="AC583">
        <v>0</v>
      </c>
      <c r="AD583">
        <v>1</v>
      </c>
      <c r="AE583">
        <v>0</v>
      </c>
      <c r="AF583" t="s">
        <v>331</v>
      </c>
      <c r="AG583">
        <v>0.03</v>
      </c>
      <c r="AH583">
        <v>3</v>
      </c>
      <c r="AI583">
        <v>-1</v>
      </c>
      <c r="AJ583" t="s">
        <v>3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0</v>
      </c>
      <c r="AR583">
        <v>0</v>
      </c>
    </row>
    <row r="584" spans="1:44" x14ac:dyDescent="0.2">
      <c r="A584">
        <f>ROW(Source!A275)</f>
        <v>275</v>
      </c>
      <c r="B584">
        <v>1473420068</v>
      </c>
      <c r="C584">
        <v>1473084860</v>
      </c>
      <c r="D584">
        <v>1441819193</v>
      </c>
      <c r="E584">
        <v>15514512</v>
      </c>
      <c r="F584">
        <v>1</v>
      </c>
      <c r="G584">
        <v>15514512</v>
      </c>
      <c r="H584">
        <v>1</v>
      </c>
      <c r="I584" t="s">
        <v>457</v>
      </c>
      <c r="J584" t="s">
        <v>3</v>
      </c>
      <c r="K584" t="s">
        <v>458</v>
      </c>
      <c r="L584">
        <v>1191</v>
      </c>
      <c r="N584">
        <v>1013</v>
      </c>
      <c r="O584" t="s">
        <v>459</v>
      </c>
      <c r="P584" t="s">
        <v>459</v>
      </c>
      <c r="Q584">
        <v>1</v>
      </c>
      <c r="X584">
        <v>7.5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1</v>
      </c>
      <c r="AE584">
        <v>1</v>
      </c>
      <c r="AF584" t="s">
        <v>3</v>
      </c>
      <c r="AG584">
        <v>7.5</v>
      </c>
      <c r="AH584">
        <v>2</v>
      </c>
      <c r="AI584">
        <v>1473084861</v>
      </c>
      <c r="AJ584">
        <v>441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0</v>
      </c>
      <c r="AR584">
        <v>0</v>
      </c>
    </row>
    <row r="585" spans="1:44" x14ac:dyDescent="0.2">
      <c r="A585">
        <f>ROW(Source!A275)</f>
        <v>275</v>
      </c>
      <c r="B585">
        <v>1473420070</v>
      </c>
      <c r="C585">
        <v>1473084860</v>
      </c>
      <c r="D585">
        <v>1441836237</v>
      </c>
      <c r="E585">
        <v>1</v>
      </c>
      <c r="F585">
        <v>1</v>
      </c>
      <c r="G585">
        <v>15514512</v>
      </c>
      <c r="H585">
        <v>3</v>
      </c>
      <c r="I585" t="s">
        <v>546</v>
      </c>
      <c r="J585" t="s">
        <v>547</v>
      </c>
      <c r="K585" t="s">
        <v>548</v>
      </c>
      <c r="L585">
        <v>1346</v>
      </c>
      <c r="N585">
        <v>1009</v>
      </c>
      <c r="O585" t="s">
        <v>467</v>
      </c>
      <c r="P585" t="s">
        <v>467</v>
      </c>
      <c r="Q585">
        <v>1</v>
      </c>
      <c r="X585">
        <v>0.15</v>
      </c>
      <c r="Y585">
        <v>375.16</v>
      </c>
      <c r="Z585">
        <v>0</v>
      </c>
      <c r="AA585">
        <v>0</v>
      </c>
      <c r="AB585">
        <v>0</v>
      </c>
      <c r="AC585">
        <v>0</v>
      </c>
      <c r="AD585">
        <v>1</v>
      </c>
      <c r="AE585">
        <v>0</v>
      </c>
      <c r="AF585" t="s">
        <v>3</v>
      </c>
      <c r="AG585">
        <v>0.15</v>
      </c>
      <c r="AH585">
        <v>2</v>
      </c>
      <c r="AI585">
        <v>1473084862</v>
      </c>
      <c r="AJ585">
        <v>442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0</v>
      </c>
      <c r="AR585">
        <v>0</v>
      </c>
    </row>
    <row r="586" spans="1:44" x14ac:dyDescent="0.2">
      <c r="A586">
        <f>ROW(Source!A275)</f>
        <v>275</v>
      </c>
      <c r="B586">
        <v>1473420071</v>
      </c>
      <c r="C586">
        <v>1473084860</v>
      </c>
      <c r="D586">
        <v>1441836235</v>
      </c>
      <c r="E586">
        <v>1</v>
      </c>
      <c r="F586">
        <v>1</v>
      </c>
      <c r="G586">
        <v>15514512</v>
      </c>
      <c r="H586">
        <v>3</v>
      </c>
      <c r="I586" t="s">
        <v>464</v>
      </c>
      <c r="J586" t="s">
        <v>465</v>
      </c>
      <c r="K586" t="s">
        <v>466</v>
      </c>
      <c r="L586">
        <v>1346</v>
      </c>
      <c r="N586">
        <v>1009</v>
      </c>
      <c r="O586" t="s">
        <v>467</v>
      </c>
      <c r="P586" t="s">
        <v>467</v>
      </c>
      <c r="Q586">
        <v>1</v>
      </c>
      <c r="X586">
        <v>0.05</v>
      </c>
      <c r="Y586">
        <v>31.49</v>
      </c>
      <c r="Z586">
        <v>0</v>
      </c>
      <c r="AA586">
        <v>0</v>
      </c>
      <c r="AB586">
        <v>0</v>
      </c>
      <c r="AC586">
        <v>0</v>
      </c>
      <c r="AD586">
        <v>1</v>
      </c>
      <c r="AE586">
        <v>0</v>
      </c>
      <c r="AF586" t="s">
        <v>3</v>
      </c>
      <c r="AG586">
        <v>0.05</v>
      </c>
      <c r="AH586">
        <v>2</v>
      </c>
      <c r="AI586">
        <v>1473084863</v>
      </c>
      <c r="AJ586">
        <v>443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0</v>
      </c>
      <c r="AR586">
        <v>0</v>
      </c>
    </row>
    <row r="587" spans="1:44" x14ac:dyDescent="0.2">
      <c r="A587">
        <f>ROW(Source!A275)</f>
        <v>275</v>
      </c>
      <c r="B587">
        <v>1473420069</v>
      </c>
      <c r="C587">
        <v>1473084860</v>
      </c>
      <c r="D587">
        <v>1441822228</v>
      </c>
      <c r="E587">
        <v>15514512</v>
      </c>
      <c r="F587">
        <v>1</v>
      </c>
      <c r="G587">
        <v>15514512</v>
      </c>
      <c r="H587">
        <v>3</v>
      </c>
      <c r="I587" t="s">
        <v>549</v>
      </c>
      <c r="J587" t="s">
        <v>3</v>
      </c>
      <c r="K587" t="s">
        <v>550</v>
      </c>
      <c r="L587">
        <v>1346</v>
      </c>
      <c r="N587">
        <v>1009</v>
      </c>
      <c r="O587" t="s">
        <v>467</v>
      </c>
      <c r="P587" t="s">
        <v>467</v>
      </c>
      <c r="Q587">
        <v>1</v>
      </c>
      <c r="X587">
        <v>0.11</v>
      </c>
      <c r="Y587">
        <v>73.951729999999998</v>
      </c>
      <c r="Z587">
        <v>0</v>
      </c>
      <c r="AA587">
        <v>0</v>
      </c>
      <c r="AB587">
        <v>0</v>
      </c>
      <c r="AC587">
        <v>0</v>
      </c>
      <c r="AD587">
        <v>1</v>
      </c>
      <c r="AE587">
        <v>0</v>
      </c>
      <c r="AF587" t="s">
        <v>3</v>
      </c>
      <c r="AG587">
        <v>0.11</v>
      </c>
      <c r="AH587">
        <v>2</v>
      </c>
      <c r="AI587">
        <v>1473084864</v>
      </c>
      <c r="AJ587">
        <v>444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0</v>
      </c>
      <c r="AR587">
        <v>0</v>
      </c>
    </row>
    <row r="588" spans="1:44" x14ac:dyDescent="0.2">
      <c r="A588">
        <f>ROW(Source!A275)</f>
        <v>275</v>
      </c>
      <c r="B588">
        <v>1473420072</v>
      </c>
      <c r="C588">
        <v>1473084860</v>
      </c>
      <c r="D588">
        <v>1441834920</v>
      </c>
      <c r="E588">
        <v>1</v>
      </c>
      <c r="F588">
        <v>1</v>
      </c>
      <c r="G588">
        <v>15514512</v>
      </c>
      <c r="H588">
        <v>3</v>
      </c>
      <c r="I588" t="s">
        <v>551</v>
      </c>
      <c r="J588" t="s">
        <v>552</v>
      </c>
      <c r="K588" t="s">
        <v>553</v>
      </c>
      <c r="L588">
        <v>1346</v>
      </c>
      <c r="N588">
        <v>1009</v>
      </c>
      <c r="O588" t="s">
        <v>467</v>
      </c>
      <c r="P588" t="s">
        <v>467</v>
      </c>
      <c r="Q588">
        <v>1</v>
      </c>
      <c r="X588">
        <v>0.03</v>
      </c>
      <c r="Y588">
        <v>106.87</v>
      </c>
      <c r="Z588">
        <v>0</v>
      </c>
      <c r="AA588">
        <v>0</v>
      </c>
      <c r="AB588">
        <v>0</v>
      </c>
      <c r="AC588">
        <v>0</v>
      </c>
      <c r="AD588">
        <v>1</v>
      </c>
      <c r="AE588">
        <v>0</v>
      </c>
      <c r="AF588" t="s">
        <v>3</v>
      </c>
      <c r="AG588">
        <v>0.03</v>
      </c>
      <c r="AH588">
        <v>2</v>
      </c>
      <c r="AI588">
        <v>1473084865</v>
      </c>
      <c r="AJ588">
        <v>445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0</v>
      </c>
      <c r="AR588">
        <v>0</v>
      </c>
    </row>
    <row r="589" spans="1:44" x14ac:dyDescent="0.2">
      <c r="A589">
        <f>ROW(Source!A276)</f>
        <v>276</v>
      </c>
      <c r="B589">
        <v>1473420089</v>
      </c>
      <c r="C589">
        <v>1473084871</v>
      </c>
      <c r="D589">
        <v>1441819193</v>
      </c>
      <c r="E589">
        <v>15514512</v>
      </c>
      <c r="F589">
        <v>1</v>
      </c>
      <c r="G589">
        <v>15514512</v>
      </c>
      <c r="H589">
        <v>1</v>
      </c>
      <c r="I589" t="s">
        <v>457</v>
      </c>
      <c r="J589" t="s">
        <v>3</v>
      </c>
      <c r="K589" t="s">
        <v>458</v>
      </c>
      <c r="L589">
        <v>1191</v>
      </c>
      <c r="N589">
        <v>1013</v>
      </c>
      <c r="O589" t="s">
        <v>459</v>
      </c>
      <c r="P589" t="s">
        <v>459</v>
      </c>
      <c r="Q589">
        <v>1</v>
      </c>
      <c r="X589">
        <v>0.25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1</v>
      </c>
      <c r="AE589">
        <v>1</v>
      </c>
      <c r="AF589" t="s">
        <v>125</v>
      </c>
      <c r="AG589">
        <v>0.75</v>
      </c>
      <c r="AH589">
        <v>2</v>
      </c>
      <c r="AI589">
        <v>1473084872</v>
      </c>
      <c r="AJ589">
        <v>446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0</v>
      </c>
      <c r="AR589">
        <v>0</v>
      </c>
    </row>
    <row r="590" spans="1:44" x14ac:dyDescent="0.2">
      <c r="A590">
        <f>ROW(Source!A276)</f>
        <v>276</v>
      </c>
      <c r="B590">
        <v>1473420091</v>
      </c>
      <c r="C590">
        <v>1473084871</v>
      </c>
      <c r="D590">
        <v>1441836235</v>
      </c>
      <c r="E590">
        <v>1</v>
      </c>
      <c r="F590">
        <v>1</v>
      </c>
      <c r="G590">
        <v>15514512</v>
      </c>
      <c r="H590">
        <v>3</v>
      </c>
      <c r="I590" t="s">
        <v>464</v>
      </c>
      <c r="J590" t="s">
        <v>465</v>
      </c>
      <c r="K590" t="s">
        <v>466</v>
      </c>
      <c r="L590">
        <v>1346</v>
      </c>
      <c r="N590">
        <v>1009</v>
      </c>
      <c r="O590" t="s">
        <v>467</v>
      </c>
      <c r="P590" t="s">
        <v>467</v>
      </c>
      <c r="Q590">
        <v>1</v>
      </c>
      <c r="X590">
        <v>0.01</v>
      </c>
      <c r="Y590">
        <v>31.49</v>
      </c>
      <c r="Z590">
        <v>0</v>
      </c>
      <c r="AA590">
        <v>0</v>
      </c>
      <c r="AB590">
        <v>0</v>
      </c>
      <c r="AC590">
        <v>0</v>
      </c>
      <c r="AD590">
        <v>1</v>
      </c>
      <c r="AE590">
        <v>0</v>
      </c>
      <c r="AF590" t="s">
        <v>125</v>
      </c>
      <c r="AG590">
        <v>0.03</v>
      </c>
      <c r="AH590">
        <v>2</v>
      </c>
      <c r="AI590">
        <v>1473084873</v>
      </c>
      <c r="AJ590">
        <v>447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0</v>
      </c>
      <c r="AR590">
        <v>0</v>
      </c>
    </row>
    <row r="591" spans="1:44" x14ac:dyDescent="0.2">
      <c r="A591">
        <f>ROW(Source!A276)</f>
        <v>276</v>
      </c>
      <c r="B591">
        <v>1473420090</v>
      </c>
      <c r="C591">
        <v>1473084871</v>
      </c>
      <c r="D591">
        <v>1441822228</v>
      </c>
      <c r="E591">
        <v>15514512</v>
      </c>
      <c r="F591">
        <v>1</v>
      </c>
      <c r="G591">
        <v>15514512</v>
      </c>
      <c r="H591">
        <v>3</v>
      </c>
      <c r="I591" t="s">
        <v>549</v>
      </c>
      <c r="J591" t="s">
        <v>3</v>
      </c>
      <c r="K591" t="s">
        <v>550</v>
      </c>
      <c r="L591">
        <v>1346</v>
      </c>
      <c r="N591">
        <v>1009</v>
      </c>
      <c r="O591" t="s">
        <v>467</v>
      </c>
      <c r="P591" t="s">
        <v>467</v>
      </c>
      <c r="Q591">
        <v>1</v>
      </c>
      <c r="X591">
        <v>0.01</v>
      </c>
      <c r="Y591">
        <v>73.951729999999998</v>
      </c>
      <c r="Z591">
        <v>0</v>
      </c>
      <c r="AA591">
        <v>0</v>
      </c>
      <c r="AB591">
        <v>0</v>
      </c>
      <c r="AC591">
        <v>0</v>
      </c>
      <c r="AD591">
        <v>1</v>
      </c>
      <c r="AE591">
        <v>0</v>
      </c>
      <c r="AF591" t="s">
        <v>125</v>
      </c>
      <c r="AG591">
        <v>0.03</v>
      </c>
      <c r="AH591">
        <v>2</v>
      </c>
      <c r="AI591">
        <v>1473084874</v>
      </c>
      <c r="AJ591">
        <v>448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0</v>
      </c>
      <c r="AR591">
        <v>0</v>
      </c>
    </row>
    <row r="592" spans="1:44" x14ac:dyDescent="0.2">
      <c r="A592">
        <f>ROW(Source!A277)</f>
        <v>277</v>
      </c>
      <c r="B592">
        <v>1473420123</v>
      </c>
      <c r="C592">
        <v>1473084878</v>
      </c>
      <c r="D592">
        <v>1441819193</v>
      </c>
      <c r="E592">
        <v>15514512</v>
      </c>
      <c r="F592">
        <v>1</v>
      </c>
      <c r="G592">
        <v>15514512</v>
      </c>
      <c r="H592">
        <v>1</v>
      </c>
      <c r="I592" t="s">
        <v>457</v>
      </c>
      <c r="J592" t="s">
        <v>3</v>
      </c>
      <c r="K592" t="s">
        <v>458</v>
      </c>
      <c r="L592">
        <v>1191</v>
      </c>
      <c r="N592">
        <v>1013</v>
      </c>
      <c r="O592" t="s">
        <v>459</v>
      </c>
      <c r="P592" t="s">
        <v>459</v>
      </c>
      <c r="Q592">
        <v>1</v>
      </c>
      <c r="X592">
        <v>45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1</v>
      </c>
      <c r="AE592">
        <v>1</v>
      </c>
      <c r="AF592" t="s">
        <v>340</v>
      </c>
      <c r="AG592">
        <v>180</v>
      </c>
      <c r="AH592">
        <v>2</v>
      </c>
      <c r="AI592">
        <v>1473084879</v>
      </c>
      <c r="AJ592">
        <v>449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0</v>
      </c>
      <c r="AR592">
        <v>0</v>
      </c>
    </row>
    <row r="593" spans="1:44" x14ac:dyDescent="0.2">
      <c r="A593">
        <f>ROW(Source!A277)</f>
        <v>277</v>
      </c>
      <c r="B593">
        <v>1473420124</v>
      </c>
      <c r="C593">
        <v>1473084878</v>
      </c>
      <c r="D593">
        <v>1441834258</v>
      </c>
      <c r="E593">
        <v>1</v>
      </c>
      <c r="F593">
        <v>1</v>
      </c>
      <c r="G593">
        <v>15514512</v>
      </c>
      <c r="H593">
        <v>2</v>
      </c>
      <c r="I593" t="s">
        <v>460</v>
      </c>
      <c r="J593" t="s">
        <v>461</v>
      </c>
      <c r="K593" t="s">
        <v>462</v>
      </c>
      <c r="L593">
        <v>1368</v>
      </c>
      <c r="N593">
        <v>1011</v>
      </c>
      <c r="O593" t="s">
        <v>463</v>
      </c>
      <c r="P593" t="s">
        <v>463</v>
      </c>
      <c r="Q593">
        <v>1</v>
      </c>
      <c r="X593">
        <v>3</v>
      </c>
      <c r="Y593">
        <v>0</v>
      </c>
      <c r="Z593">
        <v>1303.01</v>
      </c>
      <c r="AA593">
        <v>826.2</v>
      </c>
      <c r="AB593">
        <v>0</v>
      </c>
      <c r="AC593">
        <v>0</v>
      </c>
      <c r="AD593">
        <v>1</v>
      </c>
      <c r="AE593">
        <v>0</v>
      </c>
      <c r="AF593" t="s">
        <v>340</v>
      </c>
      <c r="AG593">
        <v>12</v>
      </c>
      <c r="AH593">
        <v>2</v>
      </c>
      <c r="AI593">
        <v>1473084880</v>
      </c>
      <c r="AJ593">
        <v>450</v>
      </c>
      <c r="AK593">
        <v>0</v>
      </c>
      <c r="AL593">
        <v>0</v>
      </c>
      <c r="AM593">
        <v>0</v>
      </c>
      <c r="AN593">
        <v>0</v>
      </c>
      <c r="AO593">
        <v>0</v>
      </c>
      <c r="AP593">
        <v>0</v>
      </c>
      <c r="AQ593">
        <v>0</v>
      </c>
      <c r="AR593">
        <v>0</v>
      </c>
    </row>
    <row r="594" spans="1:44" x14ac:dyDescent="0.2">
      <c r="A594">
        <f>ROW(Source!A277)</f>
        <v>277</v>
      </c>
      <c r="B594">
        <v>1473420125</v>
      </c>
      <c r="C594">
        <v>1473084878</v>
      </c>
      <c r="D594">
        <v>1441836235</v>
      </c>
      <c r="E594">
        <v>1</v>
      </c>
      <c r="F594">
        <v>1</v>
      </c>
      <c r="G594">
        <v>15514512</v>
      </c>
      <c r="H594">
        <v>3</v>
      </c>
      <c r="I594" t="s">
        <v>464</v>
      </c>
      <c r="J594" t="s">
        <v>465</v>
      </c>
      <c r="K594" t="s">
        <v>466</v>
      </c>
      <c r="L594">
        <v>1346</v>
      </c>
      <c r="N594">
        <v>1009</v>
      </c>
      <c r="O594" t="s">
        <v>467</v>
      </c>
      <c r="P594" t="s">
        <v>467</v>
      </c>
      <c r="Q594">
        <v>1</v>
      </c>
      <c r="X594">
        <v>0.3</v>
      </c>
      <c r="Y594">
        <v>31.49</v>
      </c>
      <c r="Z594">
        <v>0</v>
      </c>
      <c r="AA594">
        <v>0</v>
      </c>
      <c r="AB594">
        <v>0</v>
      </c>
      <c r="AC594">
        <v>0</v>
      </c>
      <c r="AD594">
        <v>1</v>
      </c>
      <c r="AE594">
        <v>0</v>
      </c>
      <c r="AF594" t="s">
        <v>340</v>
      </c>
      <c r="AG594">
        <v>1.2</v>
      </c>
      <c r="AH594">
        <v>2</v>
      </c>
      <c r="AI594">
        <v>1473084881</v>
      </c>
      <c r="AJ594">
        <v>451</v>
      </c>
      <c r="AK594">
        <v>0</v>
      </c>
      <c r="AL594">
        <v>0</v>
      </c>
      <c r="AM594">
        <v>0</v>
      </c>
      <c r="AN594">
        <v>0</v>
      </c>
      <c r="AO594">
        <v>0</v>
      </c>
      <c r="AP594">
        <v>0</v>
      </c>
      <c r="AQ594">
        <v>0</v>
      </c>
      <c r="AR594">
        <v>0</v>
      </c>
    </row>
    <row r="595" spans="1:44" x14ac:dyDescent="0.2">
      <c r="A595">
        <f>ROW(Source!A278)</f>
        <v>278</v>
      </c>
      <c r="B595">
        <v>1473420140</v>
      </c>
      <c r="C595">
        <v>1473084885</v>
      </c>
      <c r="D595">
        <v>1441819193</v>
      </c>
      <c r="E595">
        <v>15514512</v>
      </c>
      <c r="F595">
        <v>1</v>
      </c>
      <c r="G595">
        <v>15514512</v>
      </c>
      <c r="H595">
        <v>1</v>
      </c>
      <c r="I595" t="s">
        <v>457</v>
      </c>
      <c r="J595" t="s">
        <v>3</v>
      </c>
      <c r="K595" t="s">
        <v>458</v>
      </c>
      <c r="L595">
        <v>1191</v>
      </c>
      <c r="N595">
        <v>1013</v>
      </c>
      <c r="O595" t="s">
        <v>459</v>
      </c>
      <c r="P595" t="s">
        <v>459</v>
      </c>
      <c r="Q595">
        <v>1</v>
      </c>
      <c r="X595">
        <v>0.72</v>
      </c>
      <c r="Y595">
        <v>0</v>
      </c>
      <c r="Z595">
        <v>0</v>
      </c>
      <c r="AA595">
        <v>0</v>
      </c>
      <c r="AB595">
        <v>0</v>
      </c>
      <c r="AC595">
        <v>0</v>
      </c>
      <c r="AD595">
        <v>1</v>
      </c>
      <c r="AE595">
        <v>1</v>
      </c>
      <c r="AF595" t="s">
        <v>228</v>
      </c>
      <c r="AG595">
        <v>1.44</v>
      </c>
      <c r="AH595">
        <v>2</v>
      </c>
      <c r="AI595">
        <v>1473084886</v>
      </c>
      <c r="AJ595">
        <v>452</v>
      </c>
      <c r="AK595">
        <v>0</v>
      </c>
      <c r="AL595">
        <v>0</v>
      </c>
      <c r="AM595">
        <v>0</v>
      </c>
      <c r="AN595">
        <v>0</v>
      </c>
      <c r="AO595">
        <v>0</v>
      </c>
      <c r="AP595">
        <v>0</v>
      </c>
      <c r="AQ595">
        <v>0</v>
      </c>
      <c r="AR595">
        <v>0</v>
      </c>
    </row>
    <row r="596" spans="1:44" x14ac:dyDescent="0.2">
      <c r="A596">
        <f>ROW(Source!A278)</f>
        <v>278</v>
      </c>
      <c r="B596">
        <v>1473420141</v>
      </c>
      <c r="C596">
        <v>1473084885</v>
      </c>
      <c r="D596">
        <v>1441834258</v>
      </c>
      <c r="E596">
        <v>1</v>
      </c>
      <c r="F596">
        <v>1</v>
      </c>
      <c r="G596">
        <v>15514512</v>
      </c>
      <c r="H596">
        <v>2</v>
      </c>
      <c r="I596" t="s">
        <v>460</v>
      </c>
      <c r="J596" t="s">
        <v>461</v>
      </c>
      <c r="K596" t="s">
        <v>462</v>
      </c>
      <c r="L596">
        <v>1368</v>
      </c>
      <c r="N596">
        <v>1011</v>
      </c>
      <c r="O596" t="s">
        <v>463</v>
      </c>
      <c r="P596" t="s">
        <v>463</v>
      </c>
      <c r="Q596">
        <v>1</v>
      </c>
      <c r="X596">
        <v>0.18</v>
      </c>
      <c r="Y596">
        <v>0</v>
      </c>
      <c r="Z596">
        <v>1303.01</v>
      </c>
      <c r="AA596">
        <v>826.2</v>
      </c>
      <c r="AB596">
        <v>0</v>
      </c>
      <c r="AC596">
        <v>0</v>
      </c>
      <c r="AD596">
        <v>1</v>
      </c>
      <c r="AE596">
        <v>0</v>
      </c>
      <c r="AF596" t="s">
        <v>228</v>
      </c>
      <c r="AG596">
        <v>0.36</v>
      </c>
      <c r="AH596">
        <v>2</v>
      </c>
      <c r="AI596">
        <v>1473084887</v>
      </c>
      <c r="AJ596">
        <v>453</v>
      </c>
      <c r="AK596">
        <v>0</v>
      </c>
      <c r="AL596">
        <v>0</v>
      </c>
      <c r="AM596">
        <v>0</v>
      </c>
      <c r="AN596">
        <v>0</v>
      </c>
      <c r="AO596">
        <v>0</v>
      </c>
      <c r="AP596">
        <v>0</v>
      </c>
      <c r="AQ596">
        <v>0</v>
      </c>
      <c r="AR596">
        <v>0</v>
      </c>
    </row>
    <row r="597" spans="1:44" x14ac:dyDescent="0.2">
      <c r="A597">
        <f>ROW(Source!A278)</f>
        <v>278</v>
      </c>
      <c r="B597">
        <v>1473420142</v>
      </c>
      <c r="C597">
        <v>1473084885</v>
      </c>
      <c r="D597">
        <v>1441836237</v>
      </c>
      <c r="E597">
        <v>1</v>
      </c>
      <c r="F597">
        <v>1</v>
      </c>
      <c r="G597">
        <v>15514512</v>
      </c>
      <c r="H597">
        <v>3</v>
      </c>
      <c r="I597" t="s">
        <v>546</v>
      </c>
      <c r="J597" t="s">
        <v>547</v>
      </c>
      <c r="K597" t="s">
        <v>548</v>
      </c>
      <c r="L597">
        <v>1346</v>
      </c>
      <c r="N597">
        <v>1009</v>
      </c>
      <c r="O597" t="s">
        <v>467</v>
      </c>
      <c r="P597" t="s">
        <v>467</v>
      </c>
      <c r="Q597">
        <v>1</v>
      </c>
      <c r="X597">
        <v>0.05</v>
      </c>
      <c r="Y597">
        <v>375.16</v>
      </c>
      <c r="Z597">
        <v>0</v>
      </c>
      <c r="AA597">
        <v>0</v>
      </c>
      <c r="AB597">
        <v>0</v>
      </c>
      <c r="AC597">
        <v>0</v>
      </c>
      <c r="AD597">
        <v>1</v>
      </c>
      <c r="AE597">
        <v>0</v>
      </c>
      <c r="AF597" t="s">
        <v>228</v>
      </c>
      <c r="AG597">
        <v>0.1</v>
      </c>
      <c r="AH597">
        <v>2</v>
      </c>
      <c r="AI597">
        <v>1473084888</v>
      </c>
      <c r="AJ597">
        <v>454</v>
      </c>
      <c r="AK597">
        <v>0</v>
      </c>
      <c r="AL597">
        <v>0</v>
      </c>
      <c r="AM597">
        <v>0</v>
      </c>
      <c r="AN597">
        <v>0</v>
      </c>
      <c r="AO597">
        <v>0</v>
      </c>
      <c r="AP597">
        <v>0</v>
      </c>
      <c r="AQ597">
        <v>0</v>
      </c>
      <c r="AR597">
        <v>0</v>
      </c>
    </row>
    <row r="598" spans="1:44" x14ac:dyDescent="0.2">
      <c r="A598">
        <f>ROW(Source!A278)</f>
        <v>278</v>
      </c>
      <c r="B598">
        <v>1473420143</v>
      </c>
      <c r="C598">
        <v>1473084885</v>
      </c>
      <c r="D598">
        <v>1441836235</v>
      </c>
      <c r="E598">
        <v>1</v>
      </c>
      <c r="F598">
        <v>1</v>
      </c>
      <c r="G598">
        <v>15514512</v>
      </c>
      <c r="H598">
        <v>3</v>
      </c>
      <c r="I598" t="s">
        <v>464</v>
      </c>
      <c r="J598" t="s">
        <v>465</v>
      </c>
      <c r="K598" t="s">
        <v>466</v>
      </c>
      <c r="L598">
        <v>1346</v>
      </c>
      <c r="N598">
        <v>1009</v>
      </c>
      <c r="O598" t="s">
        <v>467</v>
      </c>
      <c r="P598" t="s">
        <v>467</v>
      </c>
      <c r="Q598">
        <v>1</v>
      </c>
      <c r="X598">
        <v>0.1</v>
      </c>
      <c r="Y598">
        <v>31.49</v>
      </c>
      <c r="Z598">
        <v>0</v>
      </c>
      <c r="AA598">
        <v>0</v>
      </c>
      <c r="AB598">
        <v>0</v>
      </c>
      <c r="AC598">
        <v>0</v>
      </c>
      <c r="AD598">
        <v>1</v>
      </c>
      <c r="AE598">
        <v>0</v>
      </c>
      <c r="AF598" t="s">
        <v>228</v>
      </c>
      <c r="AG598">
        <v>0.2</v>
      </c>
      <c r="AH598">
        <v>2</v>
      </c>
      <c r="AI598">
        <v>1473084889</v>
      </c>
      <c r="AJ598">
        <v>455</v>
      </c>
      <c r="AK598">
        <v>0</v>
      </c>
      <c r="AL598">
        <v>0</v>
      </c>
      <c r="AM598">
        <v>0</v>
      </c>
      <c r="AN598">
        <v>0</v>
      </c>
      <c r="AO598">
        <v>0</v>
      </c>
      <c r="AP598">
        <v>0</v>
      </c>
      <c r="AQ598">
        <v>0</v>
      </c>
      <c r="AR598">
        <v>0</v>
      </c>
    </row>
    <row r="599" spans="1:44" x14ac:dyDescent="0.2">
      <c r="A599">
        <f>ROW(Source!A278)</f>
        <v>278</v>
      </c>
      <c r="B599">
        <v>1473420144</v>
      </c>
      <c r="C599">
        <v>1473084885</v>
      </c>
      <c r="D599">
        <v>1441834628</v>
      </c>
      <c r="E599">
        <v>1</v>
      </c>
      <c r="F599">
        <v>1</v>
      </c>
      <c r="G599">
        <v>15514512</v>
      </c>
      <c r="H599">
        <v>3</v>
      </c>
      <c r="I599" t="s">
        <v>549</v>
      </c>
      <c r="J599" t="s">
        <v>554</v>
      </c>
      <c r="K599" t="s">
        <v>550</v>
      </c>
      <c r="L599">
        <v>1348</v>
      </c>
      <c r="N599">
        <v>1009</v>
      </c>
      <c r="O599" t="s">
        <v>485</v>
      </c>
      <c r="P599" t="s">
        <v>485</v>
      </c>
      <c r="Q599">
        <v>1000</v>
      </c>
      <c r="X599">
        <v>2.0000000000000002E-5</v>
      </c>
      <c r="Y599">
        <v>73951.73</v>
      </c>
      <c r="Z599">
        <v>0</v>
      </c>
      <c r="AA599">
        <v>0</v>
      </c>
      <c r="AB599">
        <v>0</v>
      </c>
      <c r="AC599">
        <v>0</v>
      </c>
      <c r="AD599">
        <v>1</v>
      </c>
      <c r="AE599">
        <v>0</v>
      </c>
      <c r="AF599" t="s">
        <v>228</v>
      </c>
      <c r="AG599">
        <v>4.0000000000000003E-5</v>
      </c>
      <c r="AH599">
        <v>2</v>
      </c>
      <c r="AI599">
        <v>1473084890</v>
      </c>
      <c r="AJ599">
        <v>456</v>
      </c>
      <c r="AK599">
        <v>0</v>
      </c>
      <c r="AL599">
        <v>0</v>
      </c>
      <c r="AM599">
        <v>0</v>
      </c>
      <c r="AN599">
        <v>0</v>
      </c>
      <c r="AO599">
        <v>0</v>
      </c>
      <c r="AP599">
        <v>0</v>
      </c>
      <c r="AQ599">
        <v>0</v>
      </c>
      <c r="AR599">
        <v>0</v>
      </c>
    </row>
    <row r="600" spans="1:44" x14ac:dyDescent="0.2">
      <c r="A600">
        <f>ROW(Source!A278)</f>
        <v>278</v>
      </c>
      <c r="B600">
        <v>1473420145</v>
      </c>
      <c r="C600">
        <v>1473084885</v>
      </c>
      <c r="D600">
        <v>1441834920</v>
      </c>
      <c r="E600">
        <v>1</v>
      </c>
      <c r="F600">
        <v>1</v>
      </c>
      <c r="G600">
        <v>15514512</v>
      </c>
      <c r="H600">
        <v>3</v>
      </c>
      <c r="I600" t="s">
        <v>551</v>
      </c>
      <c r="J600" t="s">
        <v>552</v>
      </c>
      <c r="K600" t="s">
        <v>553</v>
      </c>
      <c r="L600">
        <v>1346</v>
      </c>
      <c r="N600">
        <v>1009</v>
      </c>
      <c r="O600" t="s">
        <v>467</v>
      </c>
      <c r="P600" t="s">
        <v>467</v>
      </c>
      <c r="Q600">
        <v>1</v>
      </c>
      <c r="X600">
        <v>0.02</v>
      </c>
      <c r="Y600">
        <v>106.87</v>
      </c>
      <c r="Z600">
        <v>0</v>
      </c>
      <c r="AA600">
        <v>0</v>
      </c>
      <c r="AB600">
        <v>0</v>
      </c>
      <c r="AC600">
        <v>0</v>
      </c>
      <c r="AD600">
        <v>1</v>
      </c>
      <c r="AE600">
        <v>0</v>
      </c>
      <c r="AF600" t="s">
        <v>228</v>
      </c>
      <c r="AG600">
        <v>0.04</v>
      </c>
      <c r="AH600">
        <v>2</v>
      </c>
      <c r="AI600">
        <v>1473084891</v>
      </c>
      <c r="AJ600">
        <v>457</v>
      </c>
      <c r="AK600">
        <v>0</v>
      </c>
      <c r="AL600">
        <v>0</v>
      </c>
      <c r="AM600">
        <v>0</v>
      </c>
      <c r="AN600">
        <v>0</v>
      </c>
      <c r="AO600">
        <v>0</v>
      </c>
      <c r="AP600">
        <v>0</v>
      </c>
      <c r="AQ600">
        <v>0</v>
      </c>
      <c r="AR600">
        <v>0</v>
      </c>
    </row>
    <row r="601" spans="1:44" x14ac:dyDescent="0.2">
      <c r="A601">
        <f>ROW(Source!A280)</f>
        <v>280</v>
      </c>
      <c r="B601">
        <v>1473420177</v>
      </c>
      <c r="C601">
        <v>1473084899</v>
      </c>
      <c r="D601">
        <v>1441819193</v>
      </c>
      <c r="E601">
        <v>15514512</v>
      </c>
      <c r="F601">
        <v>1</v>
      </c>
      <c r="G601">
        <v>15514512</v>
      </c>
      <c r="H601">
        <v>1</v>
      </c>
      <c r="I601" t="s">
        <v>457</v>
      </c>
      <c r="J601" t="s">
        <v>3</v>
      </c>
      <c r="K601" t="s">
        <v>458</v>
      </c>
      <c r="L601">
        <v>1191</v>
      </c>
      <c r="N601">
        <v>1013</v>
      </c>
      <c r="O601" t="s">
        <v>459</v>
      </c>
      <c r="P601" t="s">
        <v>459</v>
      </c>
      <c r="Q601">
        <v>1</v>
      </c>
      <c r="X601">
        <v>0.32</v>
      </c>
      <c r="Y601">
        <v>0</v>
      </c>
      <c r="Z601">
        <v>0</v>
      </c>
      <c r="AA601">
        <v>0</v>
      </c>
      <c r="AB601">
        <v>0</v>
      </c>
      <c r="AC601">
        <v>0</v>
      </c>
      <c r="AD601">
        <v>1</v>
      </c>
      <c r="AE601">
        <v>1</v>
      </c>
      <c r="AF601" t="s">
        <v>3</v>
      </c>
      <c r="AG601">
        <v>0.32</v>
      </c>
      <c r="AH601">
        <v>3</v>
      </c>
      <c r="AI601">
        <v>-1</v>
      </c>
      <c r="AJ601" t="s">
        <v>3</v>
      </c>
      <c r="AK601">
        <v>0</v>
      </c>
      <c r="AL601">
        <v>0</v>
      </c>
      <c r="AM601">
        <v>0</v>
      </c>
      <c r="AN601">
        <v>0</v>
      </c>
      <c r="AO601">
        <v>0</v>
      </c>
      <c r="AP601">
        <v>0</v>
      </c>
      <c r="AQ601">
        <v>0</v>
      </c>
      <c r="AR601">
        <v>0</v>
      </c>
    </row>
    <row r="602" spans="1:44" x14ac:dyDescent="0.2">
      <c r="A602">
        <f>ROW(Source!A280)</f>
        <v>280</v>
      </c>
      <c r="B602">
        <v>1473420178</v>
      </c>
      <c r="C602">
        <v>1473084899</v>
      </c>
      <c r="D602">
        <v>1441836235</v>
      </c>
      <c r="E602">
        <v>1</v>
      </c>
      <c r="F602">
        <v>1</v>
      </c>
      <c r="G602">
        <v>15514512</v>
      </c>
      <c r="H602">
        <v>3</v>
      </c>
      <c r="I602" t="s">
        <v>464</v>
      </c>
      <c r="J602" t="s">
        <v>465</v>
      </c>
      <c r="K602" t="s">
        <v>466</v>
      </c>
      <c r="L602">
        <v>1346</v>
      </c>
      <c r="N602">
        <v>1009</v>
      </c>
      <c r="O602" t="s">
        <v>467</v>
      </c>
      <c r="P602" t="s">
        <v>467</v>
      </c>
      <c r="Q602">
        <v>1</v>
      </c>
      <c r="X602">
        <v>0.05</v>
      </c>
      <c r="Y602">
        <v>31.49</v>
      </c>
      <c r="Z602">
        <v>0</v>
      </c>
      <c r="AA602">
        <v>0</v>
      </c>
      <c r="AB602">
        <v>0</v>
      </c>
      <c r="AC602">
        <v>0</v>
      </c>
      <c r="AD602">
        <v>1</v>
      </c>
      <c r="AE602">
        <v>0</v>
      </c>
      <c r="AF602" t="s">
        <v>3</v>
      </c>
      <c r="AG602">
        <v>0.05</v>
      </c>
      <c r="AH602">
        <v>3</v>
      </c>
      <c r="AI602">
        <v>-1</v>
      </c>
      <c r="AJ602" t="s">
        <v>3</v>
      </c>
      <c r="AK602">
        <v>0</v>
      </c>
      <c r="AL602">
        <v>0</v>
      </c>
      <c r="AM602">
        <v>0</v>
      </c>
      <c r="AN602">
        <v>0</v>
      </c>
      <c r="AO602">
        <v>0</v>
      </c>
      <c r="AP602">
        <v>0</v>
      </c>
      <c r="AQ602">
        <v>0</v>
      </c>
      <c r="AR602">
        <v>0</v>
      </c>
    </row>
    <row r="603" spans="1:44" x14ac:dyDescent="0.2">
      <c r="A603">
        <f>ROW(Source!A280)</f>
        <v>280</v>
      </c>
      <c r="B603">
        <v>1473420179</v>
      </c>
      <c r="C603">
        <v>1473084899</v>
      </c>
      <c r="D603">
        <v>1441839822</v>
      </c>
      <c r="E603">
        <v>1</v>
      </c>
      <c r="F603">
        <v>1</v>
      </c>
      <c r="G603">
        <v>15514512</v>
      </c>
      <c r="H603">
        <v>3</v>
      </c>
      <c r="I603" t="s">
        <v>571</v>
      </c>
      <c r="J603" t="s">
        <v>572</v>
      </c>
      <c r="K603" t="s">
        <v>573</v>
      </c>
      <c r="L603">
        <v>1296</v>
      </c>
      <c r="N603">
        <v>1002</v>
      </c>
      <c r="O603" t="s">
        <v>545</v>
      </c>
      <c r="P603" t="s">
        <v>545</v>
      </c>
      <c r="Q603">
        <v>1</v>
      </c>
      <c r="X603">
        <v>0.02</v>
      </c>
      <c r="Y603">
        <v>157.41</v>
      </c>
      <c r="Z603">
        <v>0</v>
      </c>
      <c r="AA603">
        <v>0</v>
      </c>
      <c r="AB603">
        <v>0</v>
      </c>
      <c r="AC603">
        <v>0</v>
      </c>
      <c r="AD603">
        <v>1</v>
      </c>
      <c r="AE603">
        <v>0</v>
      </c>
      <c r="AF603" t="s">
        <v>3</v>
      </c>
      <c r="AG603">
        <v>0.02</v>
      </c>
      <c r="AH603">
        <v>3</v>
      </c>
      <c r="AI603">
        <v>-1</v>
      </c>
      <c r="AJ603" t="s">
        <v>3</v>
      </c>
      <c r="AK603">
        <v>0</v>
      </c>
      <c r="AL603">
        <v>0</v>
      </c>
      <c r="AM603">
        <v>0</v>
      </c>
      <c r="AN603">
        <v>0</v>
      </c>
      <c r="AO603">
        <v>0</v>
      </c>
      <c r="AP603">
        <v>0</v>
      </c>
      <c r="AQ603">
        <v>0</v>
      </c>
      <c r="AR603">
        <v>0</v>
      </c>
    </row>
    <row r="604" spans="1:44" x14ac:dyDescent="0.2">
      <c r="A604">
        <f>ROW(Source!A280)</f>
        <v>280</v>
      </c>
      <c r="B604">
        <v>1473420180</v>
      </c>
      <c r="C604">
        <v>1473084899</v>
      </c>
      <c r="D604">
        <v>1441834719</v>
      </c>
      <c r="E604">
        <v>1</v>
      </c>
      <c r="F604">
        <v>1</v>
      </c>
      <c r="G604">
        <v>15514512</v>
      </c>
      <c r="H604">
        <v>3</v>
      </c>
      <c r="I604" t="s">
        <v>574</v>
      </c>
      <c r="J604" t="s">
        <v>575</v>
      </c>
      <c r="K604" t="s">
        <v>576</v>
      </c>
      <c r="L604">
        <v>1296</v>
      </c>
      <c r="N604">
        <v>1002</v>
      </c>
      <c r="O604" t="s">
        <v>545</v>
      </c>
      <c r="P604" t="s">
        <v>545</v>
      </c>
      <c r="Q604">
        <v>1</v>
      </c>
      <c r="X604">
        <v>0.01</v>
      </c>
      <c r="Y604">
        <v>485.63</v>
      </c>
      <c r="Z604">
        <v>0</v>
      </c>
      <c r="AA604">
        <v>0</v>
      </c>
      <c r="AB604">
        <v>0</v>
      </c>
      <c r="AC604">
        <v>0</v>
      </c>
      <c r="AD604">
        <v>1</v>
      </c>
      <c r="AE604">
        <v>0</v>
      </c>
      <c r="AF604" t="s">
        <v>3</v>
      </c>
      <c r="AG604">
        <v>0.01</v>
      </c>
      <c r="AH604">
        <v>3</v>
      </c>
      <c r="AI604">
        <v>-1</v>
      </c>
      <c r="AJ604" t="s">
        <v>3</v>
      </c>
      <c r="AK604">
        <v>0</v>
      </c>
      <c r="AL604">
        <v>0</v>
      </c>
      <c r="AM604">
        <v>0</v>
      </c>
      <c r="AN604">
        <v>0</v>
      </c>
      <c r="AO604">
        <v>0</v>
      </c>
      <c r="AP604">
        <v>0</v>
      </c>
      <c r="AQ604">
        <v>0</v>
      </c>
      <c r="AR604">
        <v>0</v>
      </c>
    </row>
    <row r="605" spans="1:44" x14ac:dyDescent="0.2">
      <c r="A605">
        <f>ROW(Source!A281)</f>
        <v>281</v>
      </c>
      <c r="B605">
        <v>1473420213</v>
      </c>
      <c r="C605">
        <v>1473084904</v>
      </c>
      <c r="D605">
        <v>1441819193</v>
      </c>
      <c r="E605">
        <v>15514512</v>
      </c>
      <c r="F605">
        <v>1</v>
      </c>
      <c r="G605">
        <v>15514512</v>
      </c>
      <c r="H605">
        <v>1</v>
      </c>
      <c r="I605" t="s">
        <v>457</v>
      </c>
      <c r="J605" t="s">
        <v>3</v>
      </c>
      <c r="K605" t="s">
        <v>458</v>
      </c>
      <c r="L605">
        <v>1191</v>
      </c>
      <c r="N605">
        <v>1013</v>
      </c>
      <c r="O605" t="s">
        <v>459</v>
      </c>
      <c r="P605" t="s">
        <v>459</v>
      </c>
      <c r="Q605">
        <v>1</v>
      </c>
      <c r="X605">
        <v>0.18</v>
      </c>
      <c r="Y605">
        <v>0</v>
      </c>
      <c r="Z605">
        <v>0</v>
      </c>
      <c r="AA605">
        <v>0</v>
      </c>
      <c r="AB605">
        <v>0</v>
      </c>
      <c r="AC605">
        <v>0</v>
      </c>
      <c r="AD605">
        <v>1</v>
      </c>
      <c r="AE605">
        <v>1</v>
      </c>
      <c r="AF605" t="s">
        <v>3</v>
      </c>
      <c r="AG605">
        <v>0.18</v>
      </c>
      <c r="AH605">
        <v>2</v>
      </c>
      <c r="AI605">
        <v>1473084905</v>
      </c>
      <c r="AJ605">
        <v>458</v>
      </c>
      <c r="AK605">
        <v>0</v>
      </c>
      <c r="AL605">
        <v>0</v>
      </c>
      <c r="AM605">
        <v>0</v>
      </c>
      <c r="AN605">
        <v>0</v>
      </c>
      <c r="AO605">
        <v>0</v>
      </c>
      <c r="AP605">
        <v>0</v>
      </c>
      <c r="AQ605">
        <v>0</v>
      </c>
      <c r="AR605">
        <v>0</v>
      </c>
    </row>
    <row r="606" spans="1:44" x14ac:dyDescent="0.2">
      <c r="A606">
        <f>ROW(Source!A281)</f>
        <v>281</v>
      </c>
      <c r="B606">
        <v>1473420214</v>
      </c>
      <c r="C606">
        <v>1473084904</v>
      </c>
      <c r="D606">
        <v>1441836235</v>
      </c>
      <c r="E606">
        <v>1</v>
      </c>
      <c r="F606">
        <v>1</v>
      </c>
      <c r="G606">
        <v>15514512</v>
      </c>
      <c r="H606">
        <v>3</v>
      </c>
      <c r="I606" t="s">
        <v>464</v>
      </c>
      <c r="J606" t="s">
        <v>465</v>
      </c>
      <c r="K606" t="s">
        <v>466</v>
      </c>
      <c r="L606">
        <v>1346</v>
      </c>
      <c r="N606">
        <v>1009</v>
      </c>
      <c r="O606" t="s">
        <v>467</v>
      </c>
      <c r="P606" t="s">
        <v>467</v>
      </c>
      <c r="Q606">
        <v>1</v>
      </c>
      <c r="X606">
        <v>0.04</v>
      </c>
      <c r="Y606">
        <v>31.49</v>
      </c>
      <c r="Z606">
        <v>0</v>
      </c>
      <c r="AA606">
        <v>0</v>
      </c>
      <c r="AB606">
        <v>0</v>
      </c>
      <c r="AC606">
        <v>0</v>
      </c>
      <c r="AD606">
        <v>1</v>
      </c>
      <c r="AE606">
        <v>0</v>
      </c>
      <c r="AF606" t="s">
        <v>3</v>
      </c>
      <c r="AG606">
        <v>0.04</v>
      </c>
      <c r="AH606">
        <v>2</v>
      </c>
      <c r="AI606">
        <v>1473084906</v>
      </c>
      <c r="AJ606">
        <v>459</v>
      </c>
      <c r="AK606">
        <v>0</v>
      </c>
      <c r="AL606">
        <v>0</v>
      </c>
      <c r="AM606">
        <v>0</v>
      </c>
      <c r="AN606">
        <v>0</v>
      </c>
      <c r="AO606">
        <v>0</v>
      </c>
      <c r="AP606">
        <v>0</v>
      </c>
      <c r="AQ606">
        <v>0</v>
      </c>
      <c r="AR606">
        <v>0</v>
      </c>
    </row>
    <row r="607" spans="1:44" x14ac:dyDescent="0.2">
      <c r="A607">
        <f>ROW(Source!A282)</f>
        <v>282</v>
      </c>
      <c r="B607">
        <v>1473420287</v>
      </c>
      <c r="C607">
        <v>1473084909</v>
      </c>
      <c r="D607">
        <v>1441819193</v>
      </c>
      <c r="E607">
        <v>15514512</v>
      </c>
      <c r="F607">
        <v>1</v>
      </c>
      <c r="G607">
        <v>15514512</v>
      </c>
      <c r="H607">
        <v>1</v>
      </c>
      <c r="I607" t="s">
        <v>457</v>
      </c>
      <c r="J607" t="s">
        <v>3</v>
      </c>
      <c r="K607" t="s">
        <v>458</v>
      </c>
      <c r="L607">
        <v>1191</v>
      </c>
      <c r="N607">
        <v>1013</v>
      </c>
      <c r="O607" t="s">
        <v>459</v>
      </c>
      <c r="P607" t="s">
        <v>459</v>
      </c>
      <c r="Q607">
        <v>1</v>
      </c>
      <c r="X607">
        <v>0.3</v>
      </c>
      <c r="Y607">
        <v>0</v>
      </c>
      <c r="Z607">
        <v>0</v>
      </c>
      <c r="AA607">
        <v>0</v>
      </c>
      <c r="AB607">
        <v>0</v>
      </c>
      <c r="AC607">
        <v>0</v>
      </c>
      <c r="AD607">
        <v>1</v>
      </c>
      <c r="AE607">
        <v>1</v>
      </c>
      <c r="AF607" t="s">
        <v>3</v>
      </c>
      <c r="AG607">
        <v>0.3</v>
      </c>
      <c r="AH607">
        <v>2</v>
      </c>
      <c r="AI607">
        <v>1473084910</v>
      </c>
      <c r="AJ607">
        <v>460</v>
      </c>
      <c r="AK607">
        <v>0</v>
      </c>
      <c r="AL607">
        <v>0</v>
      </c>
      <c r="AM607">
        <v>0</v>
      </c>
      <c r="AN607">
        <v>0</v>
      </c>
      <c r="AO607">
        <v>0</v>
      </c>
      <c r="AP607">
        <v>0</v>
      </c>
      <c r="AQ607">
        <v>0</v>
      </c>
      <c r="AR607">
        <v>0</v>
      </c>
    </row>
    <row r="608" spans="1:44" x14ac:dyDescent="0.2">
      <c r="A608">
        <f>ROW(Source!A282)</f>
        <v>282</v>
      </c>
      <c r="B608">
        <v>1473420288</v>
      </c>
      <c r="C608">
        <v>1473084909</v>
      </c>
      <c r="D608">
        <v>1441836235</v>
      </c>
      <c r="E608">
        <v>1</v>
      </c>
      <c r="F608">
        <v>1</v>
      </c>
      <c r="G608">
        <v>15514512</v>
      </c>
      <c r="H608">
        <v>3</v>
      </c>
      <c r="I608" t="s">
        <v>464</v>
      </c>
      <c r="J608" t="s">
        <v>465</v>
      </c>
      <c r="K608" t="s">
        <v>466</v>
      </c>
      <c r="L608">
        <v>1346</v>
      </c>
      <c r="N608">
        <v>1009</v>
      </c>
      <c r="O608" t="s">
        <v>467</v>
      </c>
      <c r="P608" t="s">
        <v>467</v>
      </c>
      <c r="Q608">
        <v>1</v>
      </c>
      <c r="X608">
        <v>0.02</v>
      </c>
      <c r="Y608">
        <v>31.49</v>
      </c>
      <c r="Z608">
        <v>0</v>
      </c>
      <c r="AA608">
        <v>0</v>
      </c>
      <c r="AB608">
        <v>0</v>
      </c>
      <c r="AC608">
        <v>0</v>
      </c>
      <c r="AD608">
        <v>1</v>
      </c>
      <c r="AE608">
        <v>0</v>
      </c>
      <c r="AF608" t="s">
        <v>3</v>
      </c>
      <c r="AG608">
        <v>0.02</v>
      </c>
      <c r="AH608">
        <v>2</v>
      </c>
      <c r="AI608">
        <v>1473084911</v>
      </c>
      <c r="AJ608">
        <v>461</v>
      </c>
      <c r="AK608">
        <v>0</v>
      </c>
      <c r="AL608">
        <v>0</v>
      </c>
      <c r="AM608">
        <v>0</v>
      </c>
      <c r="AN608">
        <v>0</v>
      </c>
      <c r="AO608">
        <v>0</v>
      </c>
      <c r="AP608">
        <v>0</v>
      </c>
      <c r="AQ608">
        <v>0</v>
      </c>
      <c r="AR608">
        <v>0</v>
      </c>
    </row>
    <row r="609" spans="1:44" x14ac:dyDescent="0.2">
      <c r="A609">
        <f>ROW(Source!A283)</f>
        <v>283</v>
      </c>
      <c r="B609">
        <v>1473420389</v>
      </c>
      <c r="C609">
        <v>1473084914</v>
      </c>
      <c r="D609">
        <v>1441819193</v>
      </c>
      <c r="E609">
        <v>15514512</v>
      </c>
      <c r="F609">
        <v>1</v>
      </c>
      <c r="G609">
        <v>15514512</v>
      </c>
      <c r="H609">
        <v>1</v>
      </c>
      <c r="I609" t="s">
        <v>457</v>
      </c>
      <c r="J609" t="s">
        <v>3</v>
      </c>
      <c r="K609" t="s">
        <v>458</v>
      </c>
      <c r="L609">
        <v>1191</v>
      </c>
      <c r="N609">
        <v>1013</v>
      </c>
      <c r="O609" t="s">
        <v>459</v>
      </c>
      <c r="P609" t="s">
        <v>459</v>
      </c>
      <c r="Q609">
        <v>1</v>
      </c>
      <c r="X609">
        <v>0.18</v>
      </c>
      <c r="Y609">
        <v>0</v>
      </c>
      <c r="Z609">
        <v>0</v>
      </c>
      <c r="AA609">
        <v>0</v>
      </c>
      <c r="AB609">
        <v>0</v>
      </c>
      <c r="AC609">
        <v>0</v>
      </c>
      <c r="AD609">
        <v>1</v>
      </c>
      <c r="AE609">
        <v>1</v>
      </c>
      <c r="AF609" t="s">
        <v>3</v>
      </c>
      <c r="AG609">
        <v>0.18</v>
      </c>
      <c r="AH609">
        <v>2</v>
      </c>
      <c r="AI609">
        <v>1473084915</v>
      </c>
      <c r="AJ609">
        <v>462</v>
      </c>
      <c r="AK609">
        <v>0</v>
      </c>
      <c r="AL609">
        <v>0</v>
      </c>
      <c r="AM609">
        <v>0</v>
      </c>
      <c r="AN609">
        <v>0</v>
      </c>
      <c r="AO609">
        <v>0</v>
      </c>
      <c r="AP609">
        <v>0</v>
      </c>
      <c r="AQ609">
        <v>0</v>
      </c>
      <c r="AR609">
        <v>0</v>
      </c>
    </row>
    <row r="610" spans="1:44" x14ac:dyDescent="0.2">
      <c r="A610">
        <f>ROW(Source!A283)</f>
        <v>283</v>
      </c>
      <c r="B610">
        <v>1473420390</v>
      </c>
      <c r="C610">
        <v>1473084914</v>
      </c>
      <c r="D610">
        <v>1441836235</v>
      </c>
      <c r="E610">
        <v>1</v>
      </c>
      <c r="F610">
        <v>1</v>
      </c>
      <c r="G610">
        <v>15514512</v>
      </c>
      <c r="H610">
        <v>3</v>
      </c>
      <c r="I610" t="s">
        <v>464</v>
      </c>
      <c r="J610" t="s">
        <v>465</v>
      </c>
      <c r="K610" t="s">
        <v>466</v>
      </c>
      <c r="L610">
        <v>1346</v>
      </c>
      <c r="N610">
        <v>1009</v>
      </c>
      <c r="O610" t="s">
        <v>467</v>
      </c>
      <c r="P610" t="s">
        <v>467</v>
      </c>
      <c r="Q610">
        <v>1</v>
      </c>
      <c r="X610">
        <v>0.03</v>
      </c>
      <c r="Y610">
        <v>31.49</v>
      </c>
      <c r="Z610">
        <v>0</v>
      </c>
      <c r="AA610">
        <v>0</v>
      </c>
      <c r="AB610">
        <v>0</v>
      </c>
      <c r="AC610">
        <v>0</v>
      </c>
      <c r="AD610">
        <v>1</v>
      </c>
      <c r="AE610">
        <v>0</v>
      </c>
      <c r="AF610" t="s">
        <v>3</v>
      </c>
      <c r="AG610">
        <v>0.03</v>
      </c>
      <c r="AH610">
        <v>2</v>
      </c>
      <c r="AI610">
        <v>1473084916</v>
      </c>
      <c r="AJ610">
        <v>463</v>
      </c>
      <c r="AK610">
        <v>0</v>
      </c>
      <c r="AL610">
        <v>0</v>
      </c>
      <c r="AM610">
        <v>0</v>
      </c>
      <c r="AN610">
        <v>0</v>
      </c>
      <c r="AO610">
        <v>0</v>
      </c>
      <c r="AP610">
        <v>0</v>
      </c>
      <c r="AQ610">
        <v>0</v>
      </c>
      <c r="AR610">
        <v>0</v>
      </c>
    </row>
    <row r="611" spans="1:44" x14ac:dyDescent="0.2">
      <c r="A611">
        <f>ROW(Source!A285)</f>
        <v>285</v>
      </c>
      <c r="B611">
        <v>1473420530</v>
      </c>
      <c r="C611">
        <v>1473084920</v>
      </c>
      <c r="D611">
        <v>1441819193</v>
      </c>
      <c r="E611">
        <v>15514512</v>
      </c>
      <c r="F611">
        <v>1</v>
      </c>
      <c r="G611">
        <v>15514512</v>
      </c>
      <c r="H611">
        <v>1</v>
      </c>
      <c r="I611" t="s">
        <v>457</v>
      </c>
      <c r="J611" t="s">
        <v>3</v>
      </c>
      <c r="K611" t="s">
        <v>458</v>
      </c>
      <c r="L611">
        <v>1191</v>
      </c>
      <c r="N611">
        <v>1013</v>
      </c>
      <c r="O611" t="s">
        <v>459</v>
      </c>
      <c r="P611" t="s">
        <v>459</v>
      </c>
      <c r="Q611">
        <v>1</v>
      </c>
      <c r="X611">
        <v>0.24</v>
      </c>
      <c r="Y611">
        <v>0</v>
      </c>
      <c r="Z611">
        <v>0</v>
      </c>
      <c r="AA611">
        <v>0</v>
      </c>
      <c r="AB611">
        <v>0</v>
      </c>
      <c r="AC611">
        <v>0</v>
      </c>
      <c r="AD611">
        <v>1</v>
      </c>
      <c r="AE611">
        <v>1</v>
      </c>
      <c r="AF611" t="s">
        <v>228</v>
      </c>
      <c r="AG611">
        <v>0.48</v>
      </c>
      <c r="AH611">
        <v>3</v>
      </c>
      <c r="AI611">
        <v>-1</v>
      </c>
      <c r="AJ611" t="s">
        <v>3</v>
      </c>
      <c r="AK611">
        <v>0</v>
      </c>
      <c r="AL611">
        <v>0</v>
      </c>
      <c r="AM611">
        <v>0</v>
      </c>
      <c r="AN611">
        <v>0</v>
      </c>
      <c r="AO611">
        <v>0</v>
      </c>
      <c r="AP611">
        <v>0</v>
      </c>
      <c r="AQ611">
        <v>0</v>
      </c>
      <c r="AR611">
        <v>0</v>
      </c>
    </row>
    <row r="612" spans="1:44" x14ac:dyDescent="0.2">
      <c r="A612">
        <f>ROW(Source!A286)</f>
        <v>286</v>
      </c>
      <c r="B612">
        <v>1473420670</v>
      </c>
      <c r="C612">
        <v>1473084922</v>
      </c>
      <c r="D612">
        <v>1441819193</v>
      </c>
      <c r="E612">
        <v>15514512</v>
      </c>
      <c r="F612">
        <v>1</v>
      </c>
      <c r="G612">
        <v>15514512</v>
      </c>
      <c r="H612">
        <v>1</v>
      </c>
      <c r="I612" t="s">
        <v>457</v>
      </c>
      <c r="J612" t="s">
        <v>3</v>
      </c>
      <c r="K612" t="s">
        <v>458</v>
      </c>
      <c r="L612">
        <v>1191</v>
      </c>
      <c r="N612">
        <v>1013</v>
      </c>
      <c r="O612" t="s">
        <v>459</v>
      </c>
      <c r="P612" t="s">
        <v>459</v>
      </c>
      <c r="Q612">
        <v>1</v>
      </c>
      <c r="X612">
        <v>0.4</v>
      </c>
      <c r="Y612">
        <v>0</v>
      </c>
      <c r="Z612">
        <v>0</v>
      </c>
      <c r="AA612">
        <v>0</v>
      </c>
      <c r="AB612">
        <v>0</v>
      </c>
      <c r="AC612">
        <v>0</v>
      </c>
      <c r="AD612">
        <v>1</v>
      </c>
      <c r="AE612">
        <v>1</v>
      </c>
      <c r="AF612" t="s">
        <v>3</v>
      </c>
      <c r="AG612">
        <v>0.4</v>
      </c>
      <c r="AH612">
        <v>3</v>
      </c>
      <c r="AI612">
        <v>-1</v>
      </c>
      <c r="AJ612" t="s">
        <v>3</v>
      </c>
      <c r="AK612">
        <v>0</v>
      </c>
      <c r="AL612">
        <v>0</v>
      </c>
      <c r="AM612">
        <v>0</v>
      </c>
      <c r="AN612">
        <v>0</v>
      </c>
      <c r="AO612">
        <v>0</v>
      </c>
      <c r="AP612">
        <v>0</v>
      </c>
      <c r="AQ612">
        <v>0</v>
      </c>
      <c r="AR612">
        <v>0</v>
      </c>
    </row>
    <row r="613" spans="1:44" x14ac:dyDescent="0.2">
      <c r="A613">
        <f>ROW(Source!A286)</f>
        <v>286</v>
      </c>
      <c r="B613">
        <v>1473420671</v>
      </c>
      <c r="C613">
        <v>1473084922</v>
      </c>
      <c r="D613">
        <v>1441836235</v>
      </c>
      <c r="E613">
        <v>1</v>
      </c>
      <c r="F613">
        <v>1</v>
      </c>
      <c r="G613">
        <v>15514512</v>
      </c>
      <c r="H613">
        <v>3</v>
      </c>
      <c r="I613" t="s">
        <v>464</v>
      </c>
      <c r="J613" t="s">
        <v>465</v>
      </c>
      <c r="K613" t="s">
        <v>466</v>
      </c>
      <c r="L613">
        <v>1346</v>
      </c>
      <c r="N613">
        <v>1009</v>
      </c>
      <c r="O613" t="s">
        <v>467</v>
      </c>
      <c r="P613" t="s">
        <v>467</v>
      </c>
      <c r="Q613">
        <v>1</v>
      </c>
      <c r="X613">
        <v>0.2</v>
      </c>
      <c r="Y613">
        <v>31.49</v>
      </c>
      <c r="Z613">
        <v>0</v>
      </c>
      <c r="AA613">
        <v>0</v>
      </c>
      <c r="AB613">
        <v>0</v>
      </c>
      <c r="AC613">
        <v>0</v>
      </c>
      <c r="AD613">
        <v>1</v>
      </c>
      <c r="AE613">
        <v>0</v>
      </c>
      <c r="AF613" t="s">
        <v>3</v>
      </c>
      <c r="AG613">
        <v>0.2</v>
      </c>
      <c r="AH613">
        <v>3</v>
      </c>
      <c r="AI613">
        <v>-1</v>
      </c>
      <c r="AJ613" t="s">
        <v>3</v>
      </c>
      <c r="AK613">
        <v>0</v>
      </c>
      <c r="AL613">
        <v>0</v>
      </c>
      <c r="AM613">
        <v>0</v>
      </c>
      <c r="AN613">
        <v>0</v>
      </c>
      <c r="AO613">
        <v>0</v>
      </c>
      <c r="AP613">
        <v>0</v>
      </c>
      <c r="AQ613">
        <v>0</v>
      </c>
      <c r="AR613">
        <v>0</v>
      </c>
    </row>
    <row r="614" spans="1:44" x14ac:dyDescent="0.2">
      <c r="A614">
        <f>ROW(Source!A287)</f>
        <v>287</v>
      </c>
      <c r="B614">
        <v>1473420715</v>
      </c>
      <c r="C614">
        <v>1473084925</v>
      </c>
      <c r="D614">
        <v>1441819193</v>
      </c>
      <c r="E614">
        <v>15514512</v>
      </c>
      <c r="F614">
        <v>1</v>
      </c>
      <c r="G614">
        <v>15514512</v>
      </c>
      <c r="H614">
        <v>1</v>
      </c>
      <c r="I614" t="s">
        <v>457</v>
      </c>
      <c r="J614" t="s">
        <v>3</v>
      </c>
      <c r="K614" t="s">
        <v>458</v>
      </c>
      <c r="L614">
        <v>1191</v>
      </c>
      <c r="N614">
        <v>1013</v>
      </c>
      <c r="O614" t="s">
        <v>459</v>
      </c>
      <c r="P614" t="s">
        <v>459</v>
      </c>
      <c r="Q614">
        <v>1</v>
      </c>
      <c r="X614">
        <v>0.18</v>
      </c>
      <c r="Y614">
        <v>0</v>
      </c>
      <c r="Z614">
        <v>0</v>
      </c>
      <c r="AA614">
        <v>0</v>
      </c>
      <c r="AB614">
        <v>0</v>
      </c>
      <c r="AC614">
        <v>0</v>
      </c>
      <c r="AD614">
        <v>1</v>
      </c>
      <c r="AE614">
        <v>1</v>
      </c>
      <c r="AF614" t="s">
        <v>3</v>
      </c>
      <c r="AG614">
        <v>0.18</v>
      </c>
      <c r="AH614">
        <v>3</v>
      </c>
      <c r="AI614">
        <v>-1</v>
      </c>
      <c r="AJ614" t="s">
        <v>3</v>
      </c>
      <c r="AK614">
        <v>0</v>
      </c>
      <c r="AL614">
        <v>0</v>
      </c>
      <c r="AM614">
        <v>0</v>
      </c>
      <c r="AN614">
        <v>0</v>
      </c>
      <c r="AO614">
        <v>0</v>
      </c>
      <c r="AP614">
        <v>0</v>
      </c>
      <c r="AQ614">
        <v>0</v>
      </c>
      <c r="AR614">
        <v>0</v>
      </c>
    </row>
    <row r="615" spans="1:44" x14ac:dyDescent="0.2">
      <c r="A615">
        <f>ROW(Source!A287)</f>
        <v>287</v>
      </c>
      <c r="B615">
        <v>1473420716</v>
      </c>
      <c r="C615">
        <v>1473084925</v>
      </c>
      <c r="D615">
        <v>1441836235</v>
      </c>
      <c r="E615">
        <v>1</v>
      </c>
      <c r="F615">
        <v>1</v>
      </c>
      <c r="G615">
        <v>15514512</v>
      </c>
      <c r="H615">
        <v>3</v>
      </c>
      <c r="I615" t="s">
        <v>464</v>
      </c>
      <c r="J615" t="s">
        <v>465</v>
      </c>
      <c r="K615" t="s">
        <v>466</v>
      </c>
      <c r="L615">
        <v>1346</v>
      </c>
      <c r="N615">
        <v>1009</v>
      </c>
      <c r="O615" t="s">
        <v>467</v>
      </c>
      <c r="P615" t="s">
        <v>467</v>
      </c>
      <c r="Q615">
        <v>1</v>
      </c>
      <c r="X615">
        <v>0.2</v>
      </c>
      <c r="Y615">
        <v>31.49</v>
      </c>
      <c r="Z615">
        <v>0</v>
      </c>
      <c r="AA615">
        <v>0</v>
      </c>
      <c r="AB615">
        <v>0</v>
      </c>
      <c r="AC615">
        <v>0</v>
      </c>
      <c r="AD615">
        <v>1</v>
      </c>
      <c r="AE615">
        <v>0</v>
      </c>
      <c r="AF615" t="s">
        <v>3</v>
      </c>
      <c r="AG615">
        <v>0.2</v>
      </c>
      <c r="AH615">
        <v>3</v>
      </c>
      <c r="AI615">
        <v>-1</v>
      </c>
      <c r="AJ615" t="s">
        <v>3</v>
      </c>
      <c r="AK615">
        <v>0</v>
      </c>
      <c r="AL615">
        <v>0</v>
      </c>
      <c r="AM615">
        <v>0</v>
      </c>
      <c r="AN615">
        <v>0</v>
      </c>
      <c r="AO615">
        <v>0</v>
      </c>
      <c r="AP615">
        <v>0</v>
      </c>
      <c r="AQ615">
        <v>0</v>
      </c>
      <c r="AR615">
        <v>0</v>
      </c>
    </row>
    <row r="616" spans="1:44" x14ac:dyDescent="0.2">
      <c r="A616">
        <f>ROW(Source!A288)</f>
        <v>288</v>
      </c>
      <c r="B616">
        <v>1473420717</v>
      </c>
      <c r="C616">
        <v>1473084928</v>
      </c>
      <c r="D616">
        <v>1441819193</v>
      </c>
      <c r="E616">
        <v>15514512</v>
      </c>
      <c r="F616">
        <v>1</v>
      </c>
      <c r="G616">
        <v>15514512</v>
      </c>
      <c r="H616">
        <v>1</v>
      </c>
      <c r="I616" t="s">
        <v>457</v>
      </c>
      <c r="J616" t="s">
        <v>3</v>
      </c>
      <c r="K616" t="s">
        <v>458</v>
      </c>
      <c r="L616">
        <v>1191</v>
      </c>
      <c r="N616">
        <v>1013</v>
      </c>
      <c r="O616" t="s">
        <v>459</v>
      </c>
      <c r="P616" t="s">
        <v>459</v>
      </c>
      <c r="Q616">
        <v>1</v>
      </c>
      <c r="X616">
        <v>0.96</v>
      </c>
      <c r="Y616">
        <v>0</v>
      </c>
      <c r="Z616">
        <v>0</v>
      </c>
      <c r="AA616">
        <v>0</v>
      </c>
      <c r="AB616">
        <v>0</v>
      </c>
      <c r="AC616">
        <v>0</v>
      </c>
      <c r="AD616">
        <v>1</v>
      </c>
      <c r="AE616">
        <v>1</v>
      </c>
      <c r="AF616" t="s">
        <v>3</v>
      </c>
      <c r="AG616">
        <v>0.96</v>
      </c>
      <c r="AH616">
        <v>2</v>
      </c>
      <c r="AI616">
        <v>1473084929</v>
      </c>
      <c r="AJ616">
        <v>464</v>
      </c>
      <c r="AK616">
        <v>0</v>
      </c>
      <c r="AL616">
        <v>0</v>
      </c>
      <c r="AM616">
        <v>0</v>
      </c>
      <c r="AN616">
        <v>0</v>
      </c>
      <c r="AO616">
        <v>0</v>
      </c>
      <c r="AP616">
        <v>0</v>
      </c>
      <c r="AQ616">
        <v>0</v>
      </c>
      <c r="AR616">
        <v>0</v>
      </c>
    </row>
    <row r="617" spans="1:44" x14ac:dyDescent="0.2">
      <c r="A617">
        <f>ROW(Source!A288)</f>
        <v>288</v>
      </c>
      <c r="B617">
        <v>1473420718</v>
      </c>
      <c r="C617">
        <v>1473084928</v>
      </c>
      <c r="D617">
        <v>1441836235</v>
      </c>
      <c r="E617">
        <v>1</v>
      </c>
      <c r="F617">
        <v>1</v>
      </c>
      <c r="G617">
        <v>15514512</v>
      </c>
      <c r="H617">
        <v>3</v>
      </c>
      <c r="I617" t="s">
        <v>464</v>
      </c>
      <c r="J617" t="s">
        <v>465</v>
      </c>
      <c r="K617" t="s">
        <v>466</v>
      </c>
      <c r="L617">
        <v>1346</v>
      </c>
      <c r="N617">
        <v>1009</v>
      </c>
      <c r="O617" t="s">
        <v>467</v>
      </c>
      <c r="P617" t="s">
        <v>467</v>
      </c>
      <c r="Q617">
        <v>1</v>
      </c>
      <c r="X617">
        <v>0.05</v>
      </c>
      <c r="Y617">
        <v>31.49</v>
      </c>
      <c r="Z617">
        <v>0</v>
      </c>
      <c r="AA617">
        <v>0</v>
      </c>
      <c r="AB617">
        <v>0</v>
      </c>
      <c r="AC617">
        <v>0</v>
      </c>
      <c r="AD617">
        <v>1</v>
      </c>
      <c r="AE617">
        <v>0</v>
      </c>
      <c r="AF617" t="s">
        <v>3</v>
      </c>
      <c r="AG617">
        <v>0.05</v>
      </c>
      <c r="AH617">
        <v>2</v>
      </c>
      <c r="AI617">
        <v>1473084930</v>
      </c>
      <c r="AJ617">
        <v>465</v>
      </c>
      <c r="AK617">
        <v>0</v>
      </c>
      <c r="AL617">
        <v>0</v>
      </c>
      <c r="AM617">
        <v>0</v>
      </c>
      <c r="AN617">
        <v>0</v>
      </c>
      <c r="AO617">
        <v>0</v>
      </c>
      <c r="AP617">
        <v>0</v>
      </c>
      <c r="AQ617">
        <v>0</v>
      </c>
      <c r="AR617">
        <v>0</v>
      </c>
    </row>
    <row r="618" spans="1:44" x14ac:dyDescent="0.2">
      <c r="A618">
        <f>ROW(Source!A288)</f>
        <v>288</v>
      </c>
      <c r="B618">
        <v>1473420719</v>
      </c>
      <c r="C618">
        <v>1473084928</v>
      </c>
      <c r="D618">
        <v>1441834628</v>
      </c>
      <c r="E618">
        <v>1</v>
      </c>
      <c r="F618">
        <v>1</v>
      </c>
      <c r="G618">
        <v>15514512</v>
      </c>
      <c r="H618">
        <v>3</v>
      </c>
      <c r="I618" t="s">
        <v>549</v>
      </c>
      <c r="J618" t="s">
        <v>554</v>
      </c>
      <c r="K618" t="s">
        <v>550</v>
      </c>
      <c r="L618">
        <v>1348</v>
      </c>
      <c r="N618">
        <v>1009</v>
      </c>
      <c r="O618" t="s">
        <v>485</v>
      </c>
      <c r="P618" t="s">
        <v>485</v>
      </c>
      <c r="Q618">
        <v>1000</v>
      </c>
      <c r="X618">
        <v>3.0000000000000001E-5</v>
      </c>
      <c r="Y618">
        <v>73951.73</v>
      </c>
      <c r="Z618">
        <v>0</v>
      </c>
      <c r="AA618">
        <v>0</v>
      </c>
      <c r="AB618">
        <v>0</v>
      </c>
      <c r="AC618">
        <v>0</v>
      </c>
      <c r="AD618">
        <v>1</v>
      </c>
      <c r="AE618">
        <v>0</v>
      </c>
      <c r="AF618" t="s">
        <v>3</v>
      </c>
      <c r="AG618">
        <v>3.0000000000000001E-5</v>
      </c>
      <c r="AH618">
        <v>2</v>
      </c>
      <c r="AI618">
        <v>1473084931</v>
      </c>
      <c r="AJ618">
        <v>466</v>
      </c>
      <c r="AK618">
        <v>0</v>
      </c>
      <c r="AL618">
        <v>0</v>
      </c>
      <c r="AM618">
        <v>0</v>
      </c>
      <c r="AN618">
        <v>0</v>
      </c>
      <c r="AO618">
        <v>0</v>
      </c>
      <c r="AP618">
        <v>0</v>
      </c>
      <c r="AQ618">
        <v>0</v>
      </c>
      <c r="AR618">
        <v>0</v>
      </c>
    </row>
    <row r="619" spans="1:44" x14ac:dyDescent="0.2">
      <c r="A619">
        <f>ROW(Source!A288)</f>
        <v>288</v>
      </c>
      <c r="B619">
        <v>1473420720</v>
      </c>
      <c r="C619">
        <v>1473084928</v>
      </c>
      <c r="D619">
        <v>1441834669</v>
      </c>
      <c r="E619">
        <v>1</v>
      </c>
      <c r="F619">
        <v>1</v>
      </c>
      <c r="G619">
        <v>15514512</v>
      </c>
      <c r="H619">
        <v>3</v>
      </c>
      <c r="I619" t="s">
        <v>555</v>
      </c>
      <c r="J619" t="s">
        <v>556</v>
      </c>
      <c r="K619" t="s">
        <v>557</v>
      </c>
      <c r="L619">
        <v>1346</v>
      </c>
      <c r="N619">
        <v>1009</v>
      </c>
      <c r="O619" t="s">
        <v>467</v>
      </c>
      <c r="P619" t="s">
        <v>467</v>
      </c>
      <c r="Q619">
        <v>1</v>
      </c>
      <c r="X619">
        <v>0.01</v>
      </c>
      <c r="Y619">
        <v>222.28</v>
      </c>
      <c r="Z619">
        <v>0</v>
      </c>
      <c r="AA619">
        <v>0</v>
      </c>
      <c r="AB619">
        <v>0</v>
      </c>
      <c r="AC619">
        <v>0</v>
      </c>
      <c r="AD619">
        <v>1</v>
      </c>
      <c r="AE619">
        <v>0</v>
      </c>
      <c r="AF619" t="s">
        <v>3</v>
      </c>
      <c r="AG619">
        <v>0.01</v>
      </c>
      <c r="AH619">
        <v>2</v>
      </c>
      <c r="AI619">
        <v>1473084932</v>
      </c>
      <c r="AJ619">
        <v>467</v>
      </c>
      <c r="AK619">
        <v>0</v>
      </c>
      <c r="AL619">
        <v>0</v>
      </c>
      <c r="AM619">
        <v>0</v>
      </c>
      <c r="AN619">
        <v>0</v>
      </c>
      <c r="AO619">
        <v>0</v>
      </c>
      <c r="AP619">
        <v>0</v>
      </c>
      <c r="AQ619">
        <v>0</v>
      </c>
      <c r="AR619">
        <v>0</v>
      </c>
    </row>
    <row r="620" spans="1:44" x14ac:dyDescent="0.2">
      <c r="A620">
        <f>ROW(Source!A290)</f>
        <v>290</v>
      </c>
      <c r="B620">
        <v>1473420721</v>
      </c>
      <c r="C620">
        <v>1473084938</v>
      </c>
      <c r="D620">
        <v>1441819193</v>
      </c>
      <c r="E620">
        <v>15514512</v>
      </c>
      <c r="F620">
        <v>1</v>
      </c>
      <c r="G620">
        <v>15514512</v>
      </c>
      <c r="H620">
        <v>1</v>
      </c>
      <c r="I620" t="s">
        <v>457</v>
      </c>
      <c r="J620" t="s">
        <v>3</v>
      </c>
      <c r="K620" t="s">
        <v>458</v>
      </c>
      <c r="L620">
        <v>1191</v>
      </c>
      <c r="N620">
        <v>1013</v>
      </c>
      <c r="O620" t="s">
        <v>459</v>
      </c>
      <c r="P620" t="s">
        <v>459</v>
      </c>
      <c r="Q620">
        <v>1</v>
      </c>
      <c r="X620">
        <v>14.58</v>
      </c>
      <c r="Y620">
        <v>0</v>
      </c>
      <c r="Z620">
        <v>0</v>
      </c>
      <c r="AA620">
        <v>0</v>
      </c>
      <c r="AB620">
        <v>0</v>
      </c>
      <c r="AC620">
        <v>0</v>
      </c>
      <c r="AD620">
        <v>1</v>
      </c>
      <c r="AE620">
        <v>1</v>
      </c>
      <c r="AF620" t="s">
        <v>3</v>
      </c>
      <c r="AG620">
        <v>14.58</v>
      </c>
      <c r="AH620">
        <v>3</v>
      </c>
      <c r="AI620">
        <v>-1</v>
      </c>
      <c r="AJ620" t="s">
        <v>3</v>
      </c>
      <c r="AK620">
        <v>0</v>
      </c>
      <c r="AL620">
        <v>0</v>
      </c>
      <c r="AM620">
        <v>0</v>
      </c>
      <c r="AN620">
        <v>0</v>
      </c>
      <c r="AO620">
        <v>0</v>
      </c>
      <c r="AP620">
        <v>0</v>
      </c>
      <c r="AQ620">
        <v>0</v>
      </c>
      <c r="AR620">
        <v>0</v>
      </c>
    </row>
    <row r="621" spans="1:44" x14ac:dyDescent="0.2">
      <c r="A621">
        <f>ROW(Source!A290)</f>
        <v>290</v>
      </c>
      <c r="B621">
        <v>1473420722</v>
      </c>
      <c r="C621">
        <v>1473084938</v>
      </c>
      <c r="D621">
        <v>1441836237</v>
      </c>
      <c r="E621">
        <v>1</v>
      </c>
      <c r="F621">
        <v>1</v>
      </c>
      <c r="G621">
        <v>15514512</v>
      </c>
      <c r="H621">
        <v>3</v>
      </c>
      <c r="I621" t="s">
        <v>546</v>
      </c>
      <c r="J621" t="s">
        <v>547</v>
      </c>
      <c r="K621" t="s">
        <v>548</v>
      </c>
      <c r="L621">
        <v>1346</v>
      </c>
      <c r="N621">
        <v>1009</v>
      </c>
      <c r="O621" t="s">
        <v>467</v>
      </c>
      <c r="P621" t="s">
        <v>467</v>
      </c>
      <c r="Q621">
        <v>1</v>
      </c>
      <c r="X621">
        <v>5.0999999999999997E-2</v>
      </c>
      <c r="Y621">
        <v>375.16</v>
      </c>
      <c r="Z621">
        <v>0</v>
      </c>
      <c r="AA621">
        <v>0</v>
      </c>
      <c r="AB621">
        <v>0</v>
      </c>
      <c r="AC621">
        <v>0</v>
      </c>
      <c r="AD621">
        <v>1</v>
      </c>
      <c r="AE621">
        <v>0</v>
      </c>
      <c r="AF621" t="s">
        <v>3</v>
      </c>
      <c r="AG621">
        <v>5.0999999999999997E-2</v>
      </c>
      <c r="AH621">
        <v>3</v>
      </c>
      <c r="AI621">
        <v>-1</v>
      </c>
      <c r="AJ621" t="s">
        <v>3</v>
      </c>
      <c r="AK621">
        <v>0</v>
      </c>
      <c r="AL621">
        <v>0</v>
      </c>
      <c r="AM621">
        <v>0</v>
      </c>
      <c r="AN621">
        <v>0</v>
      </c>
      <c r="AO621">
        <v>0</v>
      </c>
      <c r="AP621">
        <v>0</v>
      </c>
      <c r="AQ621">
        <v>0</v>
      </c>
      <c r="AR621">
        <v>0</v>
      </c>
    </row>
    <row r="622" spans="1:44" x14ac:dyDescent="0.2">
      <c r="A622">
        <f>ROW(Source!A291)</f>
        <v>291</v>
      </c>
      <c r="B622">
        <v>1473420725</v>
      </c>
      <c r="C622">
        <v>1473084941</v>
      </c>
      <c r="D622">
        <v>1441819193</v>
      </c>
      <c r="E622">
        <v>15514512</v>
      </c>
      <c r="F622">
        <v>1</v>
      </c>
      <c r="G622">
        <v>15514512</v>
      </c>
      <c r="H622">
        <v>1</v>
      </c>
      <c r="I622" t="s">
        <v>457</v>
      </c>
      <c r="J622" t="s">
        <v>3</v>
      </c>
      <c r="K622" t="s">
        <v>458</v>
      </c>
      <c r="L622">
        <v>1191</v>
      </c>
      <c r="N622">
        <v>1013</v>
      </c>
      <c r="O622" t="s">
        <v>459</v>
      </c>
      <c r="P622" t="s">
        <v>459</v>
      </c>
      <c r="Q622">
        <v>1</v>
      </c>
      <c r="X622">
        <v>0.49</v>
      </c>
      <c r="Y622">
        <v>0</v>
      </c>
      <c r="Z622">
        <v>0</v>
      </c>
      <c r="AA622">
        <v>0</v>
      </c>
      <c r="AB622">
        <v>0</v>
      </c>
      <c r="AC622">
        <v>0</v>
      </c>
      <c r="AD622">
        <v>1</v>
      </c>
      <c r="AE622">
        <v>1</v>
      </c>
      <c r="AF622" t="s">
        <v>3</v>
      </c>
      <c r="AG622">
        <v>0.49</v>
      </c>
      <c r="AH622">
        <v>3</v>
      </c>
      <c r="AI622">
        <v>-1</v>
      </c>
      <c r="AJ622" t="s">
        <v>3</v>
      </c>
      <c r="AK622">
        <v>0</v>
      </c>
      <c r="AL622">
        <v>0</v>
      </c>
      <c r="AM622">
        <v>0</v>
      </c>
      <c r="AN622">
        <v>0</v>
      </c>
      <c r="AO622">
        <v>0</v>
      </c>
      <c r="AP622">
        <v>0</v>
      </c>
      <c r="AQ622">
        <v>0</v>
      </c>
      <c r="AR622">
        <v>0</v>
      </c>
    </row>
    <row r="623" spans="1:44" x14ac:dyDescent="0.2">
      <c r="A623">
        <f>ROW(Source!A291)</f>
        <v>291</v>
      </c>
      <c r="B623">
        <v>1473420726</v>
      </c>
      <c r="C623">
        <v>1473084941</v>
      </c>
      <c r="D623">
        <v>1441836237</v>
      </c>
      <c r="E623">
        <v>1</v>
      </c>
      <c r="F623">
        <v>1</v>
      </c>
      <c r="G623">
        <v>15514512</v>
      </c>
      <c r="H623">
        <v>3</v>
      </c>
      <c r="I623" t="s">
        <v>546</v>
      </c>
      <c r="J623" t="s">
        <v>547</v>
      </c>
      <c r="K623" t="s">
        <v>548</v>
      </c>
      <c r="L623">
        <v>1346</v>
      </c>
      <c r="N623">
        <v>1009</v>
      </c>
      <c r="O623" t="s">
        <v>467</v>
      </c>
      <c r="P623" t="s">
        <v>467</v>
      </c>
      <c r="Q623">
        <v>1</v>
      </c>
      <c r="X623">
        <v>2E-3</v>
      </c>
      <c r="Y623">
        <v>375.16</v>
      </c>
      <c r="Z623">
        <v>0</v>
      </c>
      <c r="AA623">
        <v>0</v>
      </c>
      <c r="AB623">
        <v>0</v>
      </c>
      <c r="AC623">
        <v>0</v>
      </c>
      <c r="AD623">
        <v>1</v>
      </c>
      <c r="AE623">
        <v>0</v>
      </c>
      <c r="AF623" t="s">
        <v>3</v>
      </c>
      <c r="AG623">
        <v>2E-3</v>
      </c>
      <c r="AH623">
        <v>3</v>
      </c>
      <c r="AI623">
        <v>-1</v>
      </c>
      <c r="AJ623" t="s">
        <v>3</v>
      </c>
      <c r="AK623">
        <v>0</v>
      </c>
      <c r="AL623">
        <v>0</v>
      </c>
      <c r="AM623">
        <v>0</v>
      </c>
      <c r="AN623">
        <v>0</v>
      </c>
      <c r="AO623">
        <v>0</v>
      </c>
      <c r="AP623">
        <v>0</v>
      </c>
      <c r="AQ623">
        <v>0</v>
      </c>
      <c r="AR623">
        <v>0</v>
      </c>
    </row>
    <row r="624" spans="1:44" x14ac:dyDescent="0.2">
      <c r="A624">
        <f>ROW(Source!A292)</f>
        <v>292</v>
      </c>
      <c r="B624">
        <v>1473420727</v>
      </c>
      <c r="C624">
        <v>1473084944</v>
      </c>
      <c r="D624">
        <v>1441819193</v>
      </c>
      <c r="E624">
        <v>15514512</v>
      </c>
      <c r="F624">
        <v>1</v>
      </c>
      <c r="G624">
        <v>15514512</v>
      </c>
      <c r="H624">
        <v>1</v>
      </c>
      <c r="I624" t="s">
        <v>457</v>
      </c>
      <c r="J624" t="s">
        <v>3</v>
      </c>
      <c r="K624" t="s">
        <v>458</v>
      </c>
      <c r="L624">
        <v>1191</v>
      </c>
      <c r="N624">
        <v>1013</v>
      </c>
      <c r="O624" t="s">
        <v>459</v>
      </c>
      <c r="P624" t="s">
        <v>459</v>
      </c>
      <c r="Q624">
        <v>1</v>
      </c>
      <c r="X624">
        <v>11.88</v>
      </c>
      <c r="Y624">
        <v>0</v>
      </c>
      <c r="Z624">
        <v>0</v>
      </c>
      <c r="AA624">
        <v>0</v>
      </c>
      <c r="AB624">
        <v>0</v>
      </c>
      <c r="AC624">
        <v>0</v>
      </c>
      <c r="AD624">
        <v>1</v>
      </c>
      <c r="AE624">
        <v>1</v>
      </c>
      <c r="AF624" t="s">
        <v>3</v>
      </c>
      <c r="AG624">
        <v>11.88</v>
      </c>
      <c r="AH624">
        <v>3</v>
      </c>
      <c r="AI624">
        <v>-1</v>
      </c>
      <c r="AJ624" t="s">
        <v>3</v>
      </c>
      <c r="AK624">
        <v>0</v>
      </c>
      <c r="AL624">
        <v>0</v>
      </c>
      <c r="AM624">
        <v>0</v>
      </c>
      <c r="AN624">
        <v>0</v>
      </c>
      <c r="AO624">
        <v>0</v>
      </c>
      <c r="AP624">
        <v>0</v>
      </c>
      <c r="AQ624">
        <v>0</v>
      </c>
      <c r="AR624">
        <v>0</v>
      </c>
    </row>
    <row r="625" spans="1:44" x14ac:dyDescent="0.2">
      <c r="A625">
        <f>ROW(Source!A292)</f>
        <v>292</v>
      </c>
      <c r="B625">
        <v>1473420728</v>
      </c>
      <c r="C625">
        <v>1473084944</v>
      </c>
      <c r="D625">
        <v>1441836237</v>
      </c>
      <c r="E625">
        <v>1</v>
      </c>
      <c r="F625">
        <v>1</v>
      </c>
      <c r="G625">
        <v>15514512</v>
      </c>
      <c r="H625">
        <v>3</v>
      </c>
      <c r="I625" t="s">
        <v>546</v>
      </c>
      <c r="J625" t="s">
        <v>547</v>
      </c>
      <c r="K625" t="s">
        <v>548</v>
      </c>
      <c r="L625">
        <v>1346</v>
      </c>
      <c r="N625">
        <v>1009</v>
      </c>
      <c r="O625" t="s">
        <v>467</v>
      </c>
      <c r="P625" t="s">
        <v>467</v>
      </c>
      <c r="Q625">
        <v>1</v>
      </c>
      <c r="X625">
        <v>4.2000000000000003E-2</v>
      </c>
      <c r="Y625">
        <v>375.16</v>
      </c>
      <c r="Z625">
        <v>0</v>
      </c>
      <c r="AA625">
        <v>0</v>
      </c>
      <c r="AB625">
        <v>0</v>
      </c>
      <c r="AC625">
        <v>0</v>
      </c>
      <c r="AD625">
        <v>1</v>
      </c>
      <c r="AE625">
        <v>0</v>
      </c>
      <c r="AF625" t="s">
        <v>3</v>
      </c>
      <c r="AG625">
        <v>4.2000000000000003E-2</v>
      </c>
      <c r="AH625">
        <v>3</v>
      </c>
      <c r="AI625">
        <v>-1</v>
      </c>
      <c r="AJ625" t="s">
        <v>3</v>
      </c>
      <c r="AK625">
        <v>0</v>
      </c>
      <c r="AL625">
        <v>0</v>
      </c>
      <c r="AM625">
        <v>0</v>
      </c>
      <c r="AN625">
        <v>0</v>
      </c>
      <c r="AO625">
        <v>0</v>
      </c>
      <c r="AP625">
        <v>0</v>
      </c>
      <c r="AQ625">
        <v>0</v>
      </c>
      <c r="AR625">
        <v>0</v>
      </c>
    </row>
    <row r="626" spans="1:44" x14ac:dyDescent="0.2">
      <c r="A626">
        <f>ROW(Source!A293)</f>
        <v>293</v>
      </c>
      <c r="B626">
        <v>1473420812</v>
      </c>
      <c r="C626">
        <v>1473084947</v>
      </c>
      <c r="D626">
        <v>1441819193</v>
      </c>
      <c r="E626">
        <v>15514512</v>
      </c>
      <c r="F626">
        <v>1</v>
      </c>
      <c r="G626">
        <v>15514512</v>
      </c>
      <c r="H626">
        <v>1</v>
      </c>
      <c r="I626" t="s">
        <v>457</v>
      </c>
      <c r="J626" t="s">
        <v>3</v>
      </c>
      <c r="K626" t="s">
        <v>458</v>
      </c>
      <c r="L626">
        <v>1191</v>
      </c>
      <c r="N626">
        <v>1013</v>
      </c>
      <c r="O626" t="s">
        <v>459</v>
      </c>
      <c r="P626" t="s">
        <v>459</v>
      </c>
      <c r="Q626">
        <v>1</v>
      </c>
      <c r="X626">
        <v>0.4</v>
      </c>
      <c r="Y626">
        <v>0</v>
      </c>
      <c r="Z626">
        <v>0</v>
      </c>
      <c r="AA626">
        <v>0</v>
      </c>
      <c r="AB626">
        <v>0</v>
      </c>
      <c r="AC626">
        <v>0</v>
      </c>
      <c r="AD626">
        <v>1</v>
      </c>
      <c r="AE626">
        <v>1</v>
      </c>
      <c r="AF626" t="s">
        <v>3</v>
      </c>
      <c r="AG626">
        <v>0.4</v>
      </c>
      <c r="AH626">
        <v>3</v>
      </c>
      <c r="AI626">
        <v>-1</v>
      </c>
      <c r="AJ626" t="s">
        <v>3</v>
      </c>
      <c r="AK626">
        <v>0</v>
      </c>
      <c r="AL626">
        <v>0</v>
      </c>
      <c r="AM626">
        <v>0</v>
      </c>
      <c r="AN626">
        <v>0</v>
      </c>
      <c r="AO626">
        <v>0</v>
      </c>
      <c r="AP626">
        <v>0</v>
      </c>
      <c r="AQ626">
        <v>0</v>
      </c>
      <c r="AR626">
        <v>0</v>
      </c>
    </row>
    <row r="627" spans="1:44" x14ac:dyDescent="0.2">
      <c r="A627">
        <f>ROW(Source!A293)</f>
        <v>293</v>
      </c>
      <c r="B627">
        <v>1473420813</v>
      </c>
      <c r="C627">
        <v>1473084947</v>
      </c>
      <c r="D627">
        <v>1441836237</v>
      </c>
      <c r="E627">
        <v>1</v>
      </c>
      <c r="F627">
        <v>1</v>
      </c>
      <c r="G627">
        <v>15514512</v>
      </c>
      <c r="H627">
        <v>3</v>
      </c>
      <c r="I627" t="s">
        <v>546</v>
      </c>
      <c r="J627" t="s">
        <v>547</v>
      </c>
      <c r="K627" t="s">
        <v>548</v>
      </c>
      <c r="L627">
        <v>1346</v>
      </c>
      <c r="N627">
        <v>1009</v>
      </c>
      <c r="O627" t="s">
        <v>467</v>
      </c>
      <c r="P627" t="s">
        <v>467</v>
      </c>
      <c r="Q627">
        <v>1</v>
      </c>
      <c r="X627">
        <v>1E-3</v>
      </c>
      <c r="Y627">
        <v>375.16</v>
      </c>
      <c r="Z627">
        <v>0</v>
      </c>
      <c r="AA627">
        <v>0</v>
      </c>
      <c r="AB627">
        <v>0</v>
      </c>
      <c r="AC627">
        <v>0</v>
      </c>
      <c r="AD627">
        <v>1</v>
      </c>
      <c r="AE627">
        <v>0</v>
      </c>
      <c r="AF627" t="s">
        <v>3</v>
      </c>
      <c r="AG627">
        <v>1E-3</v>
      </c>
      <c r="AH627">
        <v>3</v>
      </c>
      <c r="AI627">
        <v>-1</v>
      </c>
      <c r="AJ627" t="s">
        <v>3</v>
      </c>
      <c r="AK627">
        <v>0</v>
      </c>
      <c r="AL627">
        <v>0</v>
      </c>
      <c r="AM627">
        <v>0</v>
      </c>
      <c r="AN627">
        <v>0</v>
      </c>
      <c r="AO627">
        <v>0</v>
      </c>
      <c r="AP627">
        <v>0</v>
      </c>
      <c r="AQ627">
        <v>0</v>
      </c>
      <c r="AR627">
        <v>0</v>
      </c>
    </row>
    <row r="628" spans="1:44" x14ac:dyDescent="0.2">
      <c r="A628">
        <f>ROW(Source!A294)</f>
        <v>294</v>
      </c>
      <c r="B628">
        <v>1473421054</v>
      </c>
      <c r="C628">
        <v>1473084950</v>
      </c>
      <c r="D628">
        <v>1441819193</v>
      </c>
      <c r="E628">
        <v>15514512</v>
      </c>
      <c r="F628">
        <v>1</v>
      </c>
      <c r="G628">
        <v>15514512</v>
      </c>
      <c r="H628">
        <v>1</v>
      </c>
      <c r="I628" t="s">
        <v>457</v>
      </c>
      <c r="J628" t="s">
        <v>3</v>
      </c>
      <c r="K628" t="s">
        <v>458</v>
      </c>
      <c r="L628">
        <v>1191</v>
      </c>
      <c r="N628">
        <v>1013</v>
      </c>
      <c r="O628" t="s">
        <v>459</v>
      </c>
      <c r="P628" t="s">
        <v>459</v>
      </c>
      <c r="Q628">
        <v>1</v>
      </c>
      <c r="X628">
        <v>11.22</v>
      </c>
      <c r="Y628">
        <v>0</v>
      </c>
      <c r="Z628">
        <v>0</v>
      </c>
      <c r="AA628">
        <v>0</v>
      </c>
      <c r="AB628">
        <v>0</v>
      </c>
      <c r="AC628">
        <v>0</v>
      </c>
      <c r="AD628">
        <v>1</v>
      </c>
      <c r="AE628">
        <v>1</v>
      </c>
      <c r="AF628" t="s">
        <v>3</v>
      </c>
      <c r="AG628">
        <v>11.22</v>
      </c>
      <c r="AH628">
        <v>3</v>
      </c>
      <c r="AI628">
        <v>-1</v>
      </c>
      <c r="AJ628" t="s">
        <v>3</v>
      </c>
      <c r="AK628">
        <v>0</v>
      </c>
      <c r="AL628">
        <v>0</v>
      </c>
      <c r="AM628">
        <v>0</v>
      </c>
      <c r="AN628">
        <v>0</v>
      </c>
      <c r="AO628">
        <v>0</v>
      </c>
      <c r="AP628">
        <v>0</v>
      </c>
      <c r="AQ628">
        <v>0</v>
      </c>
      <c r="AR628">
        <v>0</v>
      </c>
    </row>
    <row r="629" spans="1:44" x14ac:dyDescent="0.2">
      <c r="A629">
        <f>ROW(Source!A294)</f>
        <v>294</v>
      </c>
      <c r="B629">
        <v>1473421055</v>
      </c>
      <c r="C629">
        <v>1473084950</v>
      </c>
      <c r="D629">
        <v>1441836237</v>
      </c>
      <c r="E629">
        <v>1</v>
      </c>
      <c r="F629">
        <v>1</v>
      </c>
      <c r="G629">
        <v>15514512</v>
      </c>
      <c r="H629">
        <v>3</v>
      </c>
      <c r="I629" t="s">
        <v>546</v>
      </c>
      <c r="J629" t="s">
        <v>547</v>
      </c>
      <c r="K629" t="s">
        <v>548</v>
      </c>
      <c r="L629">
        <v>1346</v>
      </c>
      <c r="N629">
        <v>1009</v>
      </c>
      <c r="O629" t="s">
        <v>467</v>
      </c>
      <c r="P629" t="s">
        <v>467</v>
      </c>
      <c r="Q629">
        <v>1</v>
      </c>
      <c r="X629">
        <v>3.9E-2</v>
      </c>
      <c r="Y629">
        <v>375.16</v>
      </c>
      <c r="Z629">
        <v>0</v>
      </c>
      <c r="AA629">
        <v>0</v>
      </c>
      <c r="AB629">
        <v>0</v>
      </c>
      <c r="AC629">
        <v>0</v>
      </c>
      <c r="AD629">
        <v>1</v>
      </c>
      <c r="AE629">
        <v>0</v>
      </c>
      <c r="AF629" t="s">
        <v>3</v>
      </c>
      <c r="AG629">
        <v>3.9E-2</v>
      </c>
      <c r="AH629">
        <v>3</v>
      </c>
      <c r="AI629">
        <v>-1</v>
      </c>
      <c r="AJ629" t="s">
        <v>3</v>
      </c>
      <c r="AK629">
        <v>0</v>
      </c>
      <c r="AL629">
        <v>0</v>
      </c>
      <c r="AM629">
        <v>0</v>
      </c>
      <c r="AN629">
        <v>0</v>
      </c>
      <c r="AO629">
        <v>0</v>
      </c>
      <c r="AP629">
        <v>0</v>
      </c>
      <c r="AQ629">
        <v>0</v>
      </c>
      <c r="AR629">
        <v>0</v>
      </c>
    </row>
    <row r="630" spans="1:44" x14ac:dyDescent="0.2">
      <c r="A630">
        <f>ROW(Source!A295)</f>
        <v>295</v>
      </c>
      <c r="B630">
        <v>1473421180</v>
      </c>
      <c r="C630">
        <v>1473084953</v>
      </c>
      <c r="D630">
        <v>1441819193</v>
      </c>
      <c r="E630">
        <v>15514512</v>
      </c>
      <c r="F630">
        <v>1</v>
      </c>
      <c r="G630">
        <v>15514512</v>
      </c>
      <c r="H630">
        <v>1</v>
      </c>
      <c r="I630" t="s">
        <v>457</v>
      </c>
      <c r="J630" t="s">
        <v>3</v>
      </c>
      <c r="K630" t="s">
        <v>458</v>
      </c>
      <c r="L630">
        <v>1191</v>
      </c>
      <c r="N630">
        <v>1013</v>
      </c>
      <c r="O630" t="s">
        <v>459</v>
      </c>
      <c r="P630" t="s">
        <v>459</v>
      </c>
      <c r="Q630">
        <v>1</v>
      </c>
      <c r="X630">
        <v>0.38</v>
      </c>
      <c r="Y630">
        <v>0</v>
      </c>
      <c r="Z630">
        <v>0</v>
      </c>
      <c r="AA630">
        <v>0</v>
      </c>
      <c r="AB630">
        <v>0</v>
      </c>
      <c r="AC630">
        <v>0</v>
      </c>
      <c r="AD630">
        <v>1</v>
      </c>
      <c r="AE630">
        <v>1</v>
      </c>
      <c r="AF630" t="s">
        <v>3</v>
      </c>
      <c r="AG630">
        <v>0.38</v>
      </c>
      <c r="AH630">
        <v>3</v>
      </c>
      <c r="AI630">
        <v>-1</v>
      </c>
      <c r="AJ630" t="s">
        <v>3</v>
      </c>
      <c r="AK630">
        <v>0</v>
      </c>
      <c r="AL630">
        <v>0</v>
      </c>
      <c r="AM630">
        <v>0</v>
      </c>
      <c r="AN630">
        <v>0</v>
      </c>
      <c r="AO630">
        <v>0</v>
      </c>
      <c r="AP630">
        <v>0</v>
      </c>
      <c r="AQ630">
        <v>0</v>
      </c>
      <c r="AR630">
        <v>0</v>
      </c>
    </row>
    <row r="631" spans="1:44" x14ac:dyDescent="0.2">
      <c r="A631">
        <f>ROW(Source!A295)</f>
        <v>295</v>
      </c>
      <c r="B631">
        <v>1473421182</v>
      </c>
      <c r="C631">
        <v>1473084953</v>
      </c>
      <c r="D631">
        <v>1441836237</v>
      </c>
      <c r="E631">
        <v>1</v>
      </c>
      <c r="F631">
        <v>1</v>
      </c>
      <c r="G631">
        <v>15514512</v>
      </c>
      <c r="H631">
        <v>3</v>
      </c>
      <c r="I631" t="s">
        <v>546</v>
      </c>
      <c r="J631" t="s">
        <v>547</v>
      </c>
      <c r="K631" t="s">
        <v>548</v>
      </c>
      <c r="L631">
        <v>1346</v>
      </c>
      <c r="N631">
        <v>1009</v>
      </c>
      <c r="O631" t="s">
        <v>467</v>
      </c>
      <c r="P631" t="s">
        <v>467</v>
      </c>
      <c r="Q631">
        <v>1</v>
      </c>
      <c r="X631">
        <v>1E-3</v>
      </c>
      <c r="Y631">
        <v>375.16</v>
      </c>
      <c r="Z631">
        <v>0</v>
      </c>
      <c r="AA631">
        <v>0</v>
      </c>
      <c r="AB631">
        <v>0</v>
      </c>
      <c r="AC631">
        <v>0</v>
      </c>
      <c r="AD631">
        <v>1</v>
      </c>
      <c r="AE631">
        <v>0</v>
      </c>
      <c r="AF631" t="s">
        <v>3</v>
      </c>
      <c r="AG631">
        <v>1E-3</v>
      </c>
      <c r="AH631">
        <v>3</v>
      </c>
      <c r="AI631">
        <v>-1</v>
      </c>
      <c r="AJ631" t="s">
        <v>3</v>
      </c>
      <c r="AK631">
        <v>0</v>
      </c>
      <c r="AL631">
        <v>0</v>
      </c>
      <c r="AM631">
        <v>0</v>
      </c>
      <c r="AN631">
        <v>0</v>
      </c>
      <c r="AO631">
        <v>0</v>
      </c>
      <c r="AP631">
        <v>0</v>
      </c>
      <c r="AQ631">
        <v>0</v>
      </c>
      <c r="AR631">
        <v>0</v>
      </c>
    </row>
    <row r="632" spans="1:44" x14ac:dyDescent="0.2">
      <c r="A632">
        <f>ROW(Source!A296)</f>
        <v>296</v>
      </c>
      <c r="B632">
        <v>1473421194</v>
      </c>
      <c r="C632">
        <v>1473084956</v>
      </c>
      <c r="D632">
        <v>1441819193</v>
      </c>
      <c r="E632">
        <v>15514512</v>
      </c>
      <c r="F632">
        <v>1</v>
      </c>
      <c r="G632">
        <v>15514512</v>
      </c>
      <c r="H632">
        <v>1</v>
      </c>
      <c r="I632" t="s">
        <v>457</v>
      </c>
      <c r="J632" t="s">
        <v>3</v>
      </c>
      <c r="K632" t="s">
        <v>458</v>
      </c>
      <c r="L632">
        <v>1191</v>
      </c>
      <c r="N632">
        <v>1013</v>
      </c>
      <c r="O632" t="s">
        <v>459</v>
      </c>
      <c r="P632" t="s">
        <v>459</v>
      </c>
      <c r="Q632">
        <v>1</v>
      </c>
      <c r="X632">
        <v>10</v>
      </c>
      <c r="Y632">
        <v>0</v>
      </c>
      <c r="Z632">
        <v>0</v>
      </c>
      <c r="AA632">
        <v>0</v>
      </c>
      <c r="AB632">
        <v>0</v>
      </c>
      <c r="AC632">
        <v>0</v>
      </c>
      <c r="AD632">
        <v>1</v>
      </c>
      <c r="AE632">
        <v>1</v>
      </c>
      <c r="AF632" t="s">
        <v>3</v>
      </c>
      <c r="AG632">
        <v>10</v>
      </c>
      <c r="AH632">
        <v>3</v>
      </c>
      <c r="AI632">
        <v>-1</v>
      </c>
      <c r="AJ632" t="s">
        <v>3</v>
      </c>
      <c r="AK632">
        <v>0</v>
      </c>
      <c r="AL632">
        <v>0</v>
      </c>
      <c r="AM632">
        <v>0</v>
      </c>
      <c r="AN632">
        <v>0</v>
      </c>
      <c r="AO632">
        <v>0</v>
      </c>
      <c r="AP632">
        <v>0</v>
      </c>
      <c r="AQ632">
        <v>0</v>
      </c>
      <c r="AR632">
        <v>0</v>
      </c>
    </row>
    <row r="633" spans="1:44" x14ac:dyDescent="0.2">
      <c r="A633">
        <f>ROW(Source!A296)</f>
        <v>296</v>
      </c>
      <c r="B633">
        <v>1473421195</v>
      </c>
      <c r="C633">
        <v>1473084956</v>
      </c>
      <c r="D633">
        <v>1441836237</v>
      </c>
      <c r="E633">
        <v>1</v>
      </c>
      <c r="F633">
        <v>1</v>
      </c>
      <c r="G633">
        <v>15514512</v>
      </c>
      <c r="H633">
        <v>3</v>
      </c>
      <c r="I633" t="s">
        <v>546</v>
      </c>
      <c r="J633" t="s">
        <v>547</v>
      </c>
      <c r="K633" t="s">
        <v>548</v>
      </c>
      <c r="L633">
        <v>1346</v>
      </c>
      <c r="N633">
        <v>1009</v>
      </c>
      <c r="O633" t="s">
        <v>467</v>
      </c>
      <c r="P633" t="s">
        <v>467</v>
      </c>
      <c r="Q633">
        <v>1</v>
      </c>
      <c r="X633">
        <v>0.06</v>
      </c>
      <c r="Y633">
        <v>375.16</v>
      </c>
      <c r="Z633">
        <v>0</v>
      </c>
      <c r="AA633">
        <v>0</v>
      </c>
      <c r="AB633">
        <v>0</v>
      </c>
      <c r="AC633">
        <v>0</v>
      </c>
      <c r="AD633">
        <v>1</v>
      </c>
      <c r="AE633">
        <v>0</v>
      </c>
      <c r="AF633" t="s">
        <v>3</v>
      </c>
      <c r="AG633">
        <v>0.06</v>
      </c>
      <c r="AH633">
        <v>3</v>
      </c>
      <c r="AI633">
        <v>-1</v>
      </c>
      <c r="AJ633" t="s">
        <v>3</v>
      </c>
      <c r="AK633">
        <v>0</v>
      </c>
      <c r="AL633">
        <v>0</v>
      </c>
      <c r="AM633">
        <v>0</v>
      </c>
      <c r="AN633">
        <v>0</v>
      </c>
      <c r="AO633">
        <v>0</v>
      </c>
      <c r="AP633">
        <v>0</v>
      </c>
      <c r="AQ633">
        <v>0</v>
      </c>
      <c r="AR633">
        <v>0</v>
      </c>
    </row>
    <row r="634" spans="1:44" x14ac:dyDescent="0.2">
      <c r="A634">
        <f>ROW(Source!A297)</f>
        <v>297</v>
      </c>
      <c r="B634">
        <v>1473421196</v>
      </c>
      <c r="C634">
        <v>1473084959</v>
      </c>
      <c r="D634">
        <v>1441819193</v>
      </c>
      <c r="E634">
        <v>15514512</v>
      </c>
      <c r="F634">
        <v>1</v>
      </c>
      <c r="G634">
        <v>15514512</v>
      </c>
      <c r="H634">
        <v>1</v>
      </c>
      <c r="I634" t="s">
        <v>457</v>
      </c>
      <c r="J634" t="s">
        <v>3</v>
      </c>
      <c r="K634" t="s">
        <v>458</v>
      </c>
      <c r="L634">
        <v>1191</v>
      </c>
      <c r="N634">
        <v>1013</v>
      </c>
      <c r="O634" t="s">
        <v>459</v>
      </c>
      <c r="P634" t="s">
        <v>459</v>
      </c>
      <c r="Q634">
        <v>1</v>
      </c>
      <c r="X634">
        <v>0.33</v>
      </c>
      <c r="Y634">
        <v>0</v>
      </c>
      <c r="Z634">
        <v>0</v>
      </c>
      <c r="AA634">
        <v>0</v>
      </c>
      <c r="AB634">
        <v>0</v>
      </c>
      <c r="AC634">
        <v>0</v>
      </c>
      <c r="AD634">
        <v>1</v>
      </c>
      <c r="AE634">
        <v>1</v>
      </c>
      <c r="AF634" t="s">
        <v>3</v>
      </c>
      <c r="AG634">
        <v>0.33</v>
      </c>
      <c r="AH634">
        <v>3</v>
      </c>
      <c r="AI634">
        <v>-1</v>
      </c>
      <c r="AJ634" t="s">
        <v>3</v>
      </c>
      <c r="AK634">
        <v>0</v>
      </c>
      <c r="AL634">
        <v>0</v>
      </c>
      <c r="AM634">
        <v>0</v>
      </c>
      <c r="AN634">
        <v>0</v>
      </c>
      <c r="AO634">
        <v>0</v>
      </c>
      <c r="AP634">
        <v>0</v>
      </c>
      <c r="AQ634">
        <v>0</v>
      </c>
      <c r="AR634">
        <v>0</v>
      </c>
    </row>
    <row r="635" spans="1:44" x14ac:dyDescent="0.2">
      <c r="A635">
        <f>ROW(Source!A300)</f>
        <v>300</v>
      </c>
      <c r="B635">
        <v>1473421197</v>
      </c>
      <c r="C635">
        <v>1473084963</v>
      </c>
      <c r="D635">
        <v>1441819193</v>
      </c>
      <c r="E635">
        <v>15514512</v>
      </c>
      <c r="F635">
        <v>1</v>
      </c>
      <c r="G635">
        <v>15514512</v>
      </c>
      <c r="H635">
        <v>1</v>
      </c>
      <c r="I635" t="s">
        <v>457</v>
      </c>
      <c r="J635" t="s">
        <v>3</v>
      </c>
      <c r="K635" t="s">
        <v>458</v>
      </c>
      <c r="L635">
        <v>1191</v>
      </c>
      <c r="N635">
        <v>1013</v>
      </c>
      <c r="O635" t="s">
        <v>459</v>
      </c>
      <c r="P635" t="s">
        <v>459</v>
      </c>
      <c r="Q635">
        <v>1</v>
      </c>
      <c r="X635">
        <v>0.06</v>
      </c>
      <c r="Y635">
        <v>0</v>
      </c>
      <c r="Z635">
        <v>0</v>
      </c>
      <c r="AA635">
        <v>0</v>
      </c>
      <c r="AB635">
        <v>0</v>
      </c>
      <c r="AC635">
        <v>0</v>
      </c>
      <c r="AD635">
        <v>1</v>
      </c>
      <c r="AE635">
        <v>1</v>
      </c>
      <c r="AF635" t="s">
        <v>320</v>
      </c>
      <c r="AG635">
        <v>7.08</v>
      </c>
      <c r="AH635">
        <v>2</v>
      </c>
      <c r="AI635">
        <v>1473084964</v>
      </c>
      <c r="AJ635">
        <v>468</v>
      </c>
      <c r="AK635">
        <v>0</v>
      </c>
      <c r="AL635">
        <v>0</v>
      </c>
      <c r="AM635">
        <v>0</v>
      </c>
      <c r="AN635">
        <v>0</v>
      </c>
      <c r="AO635">
        <v>0</v>
      </c>
      <c r="AP635">
        <v>0</v>
      </c>
      <c r="AQ635">
        <v>0</v>
      </c>
      <c r="AR635">
        <v>0</v>
      </c>
    </row>
    <row r="636" spans="1:44" x14ac:dyDescent="0.2">
      <c r="A636">
        <f>ROW(Source!A301)</f>
        <v>301</v>
      </c>
      <c r="B636">
        <v>1473421198</v>
      </c>
      <c r="C636">
        <v>1473084966</v>
      </c>
      <c r="D636">
        <v>1441819193</v>
      </c>
      <c r="E636">
        <v>15514512</v>
      </c>
      <c r="F636">
        <v>1</v>
      </c>
      <c r="G636">
        <v>15514512</v>
      </c>
      <c r="H636">
        <v>1</v>
      </c>
      <c r="I636" t="s">
        <v>457</v>
      </c>
      <c r="J636" t="s">
        <v>3</v>
      </c>
      <c r="K636" t="s">
        <v>458</v>
      </c>
      <c r="L636">
        <v>1191</v>
      </c>
      <c r="N636">
        <v>1013</v>
      </c>
      <c r="O636" t="s">
        <v>459</v>
      </c>
      <c r="P636" t="s">
        <v>459</v>
      </c>
      <c r="Q636">
        <v>1</v>
      </c>
      <c r="X636">
        <v>0.2</v>
      </c>
      <c r="Y636">
        <v>0</v>
      </c>
      <c r="Z636">
        <v>0</v>
      </c>
      <c r="AA636">
        <v>0</v>
      </c>
      <c r="AB636">
        <v>0</v>
      </c>
      <c r="AC636">
        <v>0</v>
      </c>
      <c r="AD636">
        <v>1</v>
      </c>
      <c r="AE636">
        <v>1</v>
      </c>
      <c r="AF636" t="s">
        <v>93</v>
      </c>
      <c r="AG636">
        <v>0.8</v>
      </c>
      <c r="AH636">
        <v>2</v>
      </c>
      <c r="AI636">
        <v>1473084967</v>
      </c>
      <c r="AJ636">
        <v>469</v>
      </c>
      <c r="AK636">
        <v>0</v>
      </c>
      <c r="AL636">
        <v>0</v>
      </c>
      <c r="AM636">
        <v>0</v>
      </c>
      <c r="AN636">
        <v>0</v>
      </c>
      <c r="AO636">
        <v>0</v>
      </c>
      <c r="AP636">
        <v>0</v>
      </c>
      <c r="AQ636">
        <v>0</v>
      </c>
      <c r="AR636">
        <v>0</v>
      </c>
    </row>
    <row r="637" spans="1:44" x14ac:dyDescent="0.2">
      <c r="A637">
        <f>ROW(Source!A301)</f>
        <v>301</v>
      </c>
      <c r="B637">
        <v>1473421199</v>
      </c>
      <c r="C637">
        <v>1473084966</v>
      </c>
      <c r="D637">
        <v>1441836235</v>
      </c>
      <c r="E637">
        <v>1</v>
      </c>
      <c r="F637">
        <v>1</v>
      </c>
      <c r="G637">
        <v>15514512</v>
      </c>
      <c r="H637">
        <v>3</v>
      </c>
      <c r="I637" t="s">
        <v>464</v>
      </c>
      <c r="J637" t="s">
        <v>465</v>
      </c>
      <c r="K637" t="s">
        <v>466</v>
      </c>
      <c r="L637">
        <v>1346</v>
      </c>
      <c r="N637">
        <v>1009</v>
      </c>
      <c r="O637" t="s">
        <v>467</v>
      </c>
      <c r="P637" t="s">
        <v>467</v>
      </c>
      <c r="Q637">
        <v>1</v>
      </c>
      <c r="X637">
        <v>0.05</v>
      </c>
      <c r="Y637">
        <v>31.49</v>
      </c>
      <c r="Z637">
        <v>0</v>
      </c>
      <c r="AA637">
        <v>0</v>
      </c>
      <c r="AB637">
        <v>0</v>
      </c>
      <c r="AC637">
        <v>0</v>
      </c>
      <c r="AD637">
        <v>1</v>
      </c>
      <c r="AE637">
        <v>0</v>
      </c>
      <c r="AF637" t="s">
        <v>93</v>
      </c>
      <c r="AG637">
        <v>0.2</v>
      </c>
      <c r="AH637">
        <v>2</v>
      </c>
      <c r="AI637">
        <v>1473084968</v>
      </c>
      <c r="AJ637">
        <v>470</v>
      </c>
      <c r="AK637">
        <v>0</v>
      </c>
      <c r="AL637">
        <v>0</v>
      </c>
      <c r="AM637">
        <v>0</v>
      </c>
      <c r="AN637">
        <v>0</v>
      </c>
      <c r="AO637">
        <v>0</v>
      </c>
      <c r="AP637">
        <v>0</v>
      </c>
      <c r="AQ637">
        <v>0</v>
      </c>
      <c r="AR637">
        <v>0</v>
      </c>
    </row>
    <row r="638" spans="1:44" x14ac:dyDescent="0.2">
      <c r="A638">
        <f>ROW(Source!A302)</f>
        <v>302</v>
      </c>
      <c r="B638">
        <v>1473421200</v>
      </c>
      <c r="C638">
        <v>1473084971</v>
      </c>
      <c r="D638">
        <v>1441819193</v>
      </c>
      <c r="E638">
        <v>15514512</v>
      </c>
      <c r="F638">
        <v>1</v>
      </c>
      <c r="G638">
        <v>15514512</v>
      </c>
      <c r="H638">
        <v>1</v>
      </c>
      <c r="I638" t="s">
        <v>457</v>
      </c>
      <c r="J638" t="s">
        <v>3</v>
      </c>
      <c r="K638" t="s">
        <v>458</v>
      </c>
      <c r="L638">
        <v>1191</v>
      </c>
      <c r="N638">
        <v>1013</v>
      </c>
      <c r="O638" t="s">
        <v>459</v>
      </c>
      <c r="P638" t="s">
        <v>459</v>
      </c>
      <c r="Q638">
        <v>1</v>
      </c>
      <c r="X638">
        <v>15</v>
      </c>
      <c r="Y638">
        <v>0</v>
      </c>
      <c r="Z638">
        <v>0</v>
      </c>
      <c r="AA638">
        <v>0</v>
      </c>
      <c r="AB638">
        <v>0</v>
      </c>
      <c r="AC638">
        <v>0</v>
      </c>
      <c r="AD638">
        <v>1</v>
      </c>
      <c r="AE638">
        <v>1</v>
      </c>
      <c r="AF638" t="s">
        <v>3</v>
      </c>
      <c r="AG638">
        <v>15</v>
      </c>
      <c r="AH638">
        <v>3</v>
      </c>
      <c r="AI638">
        <v>-1</v>
      </c>
      <c r="AJ638" t="s">
        <v>3</v>
      </c>
      <c r="AK638">
        <v>0</v>
      </c>
      <c r="AL638">
        <v>0</v>
      </c>
      <c r="AM638">
        <v>0</v>
      </c>
      <c r="AN638">
        <v>0</v>
      </c>
      <c r="AO638">
        <v>0</v>
      </c>
      <c r="AP638">
        <v>0</v>
      </c>
      <c r="AQ638">
        <v>0</v>
      </c>
      <c r="AR638">
        <v>0</v>
      </c>
    </row>
    <row r="639" spans="1:44" x14ac:dyDescent="0.2">
      <c r="A639">
        <f>ROW(Source!A302)</f>
        <v>302</v>
      </c>
      <c r="B639">
        <v>1473421202</v>
      </c>
      <c r="C639">
        <v>1473084971</v>
      </c>
      <c r="D639">
        <v>1441836237</v>
      </c>
      <c r="E639">
        <v>1</v>
      </c>
      <c r="F639">
        <v>1</v>
      </c>
      <c r="G639">
        <v>15514512</v>
      </c>
      <c r="H639">
        <v>3</v>
      </c>
      <c r="I639" t="s">
        <v>546</v>
      </c>
      <c r="J639" t="s">
        <v>547</v>
      </c>
      <c r="K639" t="s">
        <v>548</v>
      </c>
      <c r="L639">
        <v>1346</v>
      </c>
      <c r="N639">
        <v>1009</v>
      </c>
      <c r="O639" t="s">
        <v>467</v>
      </c>
      <c r="P639" t="s">
        <v>467</v>
      </c>
      <c r="Q639">
        <v>1</v>
      </c>
      <c r="X639">
        <v>0.3</v>
      </c>
      <c r="Y639">
        <v>375.16</v>
      </c>
      <c r="Z639">
        <v>0</v>
      </c>
      <c r="AA639">
        <v>0</v>
      </c>
      <c r="AB639">
        <v>0</v>
      </c>
      <c r="AC639">
        <v>0</v>
      </c>
      <c r="AD639">
        <v>1</v>
      </c>
      <c r="AE639">
        <v>0</v>
      </c>
      <c r="AF639" t="s">
        <v>3</v>
      </c>
      <c r="AG639">
        <v>0.3</v>
      </c>
      <c r="AH639">
        <v>3</v>
      </c>
      <c r="AI639">
        <v>-1</v>
      </c>
      <c r="AJ639" t="s">
        <v>3</v>
      </c>
      <c r="AK639">
        <v>0</v>
      </c>
      <c r="AL639">
        <v>0</v>
      </c>
      <c r="AM639">
        <v>0</v>
      </c>
      <c r="AN639">
        <v>0</v>
      </c>
      <c r="AO639">
        <v>0</v>
      </c>
      <c r="AP639">
        <v>0</v>
      </c>
      <c r="AQ639">
        <v>0</v>
      </c>
      <c r="AR639">
        <v>0</v>
      </c>
    </row>
    <row r="640" spans="1:44" x14ac:dyDescent="0.2">
      <c r="A640">
        <f>ROW(Source!A302)</f>
        <v>302</v>
      </c>
      <c r="B640">
        <v>1473421203</v>
      </c>
      <c r="C640">
        <v>1473084971</v>
      </c>
      <c r="D640">
        <v>1441836235</v>
      </c>
      <c r="E640">
        <v>1</v>
      </c>
      <c r="F640">
        <v>1</v>
      </c>
      <c r="G640">
        <v>15514512</v>
      </c>
      <c r="H640">
        <v>3</v>
      </c>
      <c r="I640" t="s">
        <v>464</v>
      </c>
      <c r="J640" t="s">
        <v>465</v>
      </c>
      <c r="K640" t="s">
        <v>466</v>
      </c>
      <c r="L640">
        <v>1346</v>
      </c>
      <c r="N640">
        <v>1009</v>
      </c>
      <c r="O640" t="s">
        <v>467</v>
      </c>
      <c r="P640" t="s">
        <v>467</v>
      </c>
      <c r="Q640">
        <v>1</v>
      </c>
      <c r="X640">
        <v>0.09</v>
      </c>
      <c r="Y640">
        <v>31.49</v>
      </c>
      <c r="Z640">
        <v>0</v>
      </c>
      <c r="AA640">
        <v>0</v>
      </c>
      <c r="AB640">
        <v>0</v>
      </c>
      <c r="AC640">
        <v>0</v>
      </c>
      <c r="AD640">
        <v>1</v>
      </c>
      <c r="AE640">
        <v>0</v>
      </c>
      <c r="AF640" t="s">
        <v>3</v>
      </c>
      <c r="AG640">
        <v>0.09</v>
      </c>
      <c r="AH640">
        <v>3</v>
      </c>
      <c r="AI640">
        <v>-1</v>
      </c>
      <c r="AJ640" t="s">
        <v>3</v>
      </c>
      <c r="AK640">
        <v>0</v>
      </c>
      <c r="AL640">
        <v>0</v>
      </c>
      <c r="AM640">
        <v>0</v>
      </c>
      <c r="AN640">
        <v>0</v>
      </c>
      <c r="AO640">
        <v>0</v>
      </c>
      <c r="AP640">
        <v>0</v>
      </c>
      <c r="AQ640">
        <v>0</v>
      </c>
      <c r="AR640">
        <v>0</v>
      </c>
    </row>
    <row r="641" spans="1:44" x14ac:dyDescent="0.2">
      <c r="A641">
        <f>ROW(Source!A302)</f>
        <v>302</v>
      </c>
      <c r="B641">
        <v>1473421201</v>
      </c>
      <c r="C641">
        <v>1473084971</v>
      </c>
      <c r="D641">
        <v>1441822228</v>
      </c>
      <c r="E641">
        <v>15514512</v>
      </c>
      <c r="F641">
        <v>1</v>
      </c>
      <c r="G641">
        <v>15514512</v>
      </c>
      <c r="H641">
        <v>3</v>
      </c>
      <c r="I641" t="s">
        <v>549</v>
      </c>
      <c r="J641" t="s">
        <v>3</v>
      </c>
      <c r="K641" t="s">
        <v>550</v>
      </c>
      <c r="L641">
        <v>1346</v>
      </c>
      <c r="N641">
        <v>1009</v>
      </c>
      <c r="O641" t="s">
        <v>467</v>
      </c>
      <c r="P641" t="s">
        <v>467</v>
      </c>
      <c r="Q641">
        <v>1</v>
      </c>
      <c r="X641">
        <v>0.09</v>
      </c>
      <c r="Y641">
        <v>73.951729999999998</v>
      </c>
      <c r="Z641">
        <v>0</v>
      </c>
      <c r="AA641">
        <v>0</v>
      </c>
      <c r="AB641">
        <v>0</v>
      </c>
      <c r="AC641">
        <v>0</v>
      </c>
      <c r="AD641">
        <v>1</v>
      </c>
      <c r="AE641">
        <v>0</v>
      </c>
      <c r="AF641" t="s">
        <v>3</v>
      </c>
      <c r="AG641">
        <v>0.09</v>
      </c>
      <c r="AH641">
        <v>3</v>
      </c>
      <c r="AI641">
        <v>-1</v>
      </c>
      <c r="AJ641" t="s">
        <v>3</v>
      </c>
      <c r="AK641">
        <v>0</v>
      </c>
      <c r="AL641">
        <v>0</v>
      </c>
      <c r="AM641">
        <v>0</v>
      </c>
      <c r="AN641">
        <v>0</v>
      </c>
      <c r="AO641">
        <v>0</v>
      </c>
      <c r="AP641">
        <v>0</v>
      </c>
      <c r="AQ641">
        <v>0</v>
      </c>
      <c r="AR641">
        <v>0</v>
      </c>
    </row>
    <row r="642" spans="1:44" x14ac:dyDescent="0.2">
      <c r="A642">
        <f>ROW(Source!A302)</f>
        <v>302</v>
      </c>
      <c r="B642">
        <v>1473421204</v>
      </c>
      <c r="C642">
        <v>1473084971</v>
      </c>
      <c r="D642">
        <v>1441834920</v>
      </c>
      <c r="E642">
        <v>1</v>
      </c>
      <c r="F642">
        <v>1</v>
      </c>
      <c r="G642">
        <v>15514512</v>
      </c>
      <c r="H642">
        <v>3</v>
      </c>
      <c r="I642" t="s">
        <v>551</v>
      </c>
      <c r="J642" t="s">
        <v>552</v>
      </c>
      <c r="K642" t="s">
        <v>553</v>
      </c>
      <c r="L642">
        <v>1346</v>
      </c>
      <c r="N642">
        <v>1009</v>
      </c>
      <c r="O642" t="s">
        <v>467</v>
      </c>
      <c r="P642" t="s">
        <v>467</v>
      </c>
      <c r="Q642">
        <v>1</v>
      </c>
      <c r="X642">
        <v>0.06</v>
      </c>
      <c r="Y642">
        <v>106.87</v>
      </c>
      <c r="Z642">
        <v>0</v>
      </c>
      <c r="AA642">
        <v>0</v>
      </c>
      <c r="AB642">
        <v>0</v>
      </c>
      <c r="AC642">
        <v>0</v>
      </c>
      <c r="AD642">
        <v>1</v>
      </c>
      <c r="AE642">
        <v>0</v>
      </c>
      <c r="AF642" t="s">
        <v>3</v>
      </c>
      <c r="AG642">
        <v>0.06</v>
      </c>
      <c r="AH642">
        <v>3</v>
      </c>
      <c r="AI642">
        <v>-1</v>
      </c>
      <c r="AJ642" t="s">
        <v>3</v>
      </c>
      <c r="AK642">
        <v>0</v>
      </c>
      <c r="AL642">
        <v>0</v>
      </c>
      <c r="AM642">
        <v>0</v>
      </c>
      <c r="AN642">
        <v>0</v>
      </c>
      <c r="AO642">
        <v>0</v>
      </c>
      <c r="AP642">
        <v>0</v>
      </c>
      <c r="AQ642">
        <v>0</v>
      </c>
      <c r="AR642">
        <v>0</v>
      </c>
    </row>
    <row r="643" spans="1:44" x14ac:dyDescent="0.2">
      <c r="A643">
        <f>ROW(Source!A303)</f>
        <v>303</v>
      </c>
      <c r="B643">
        <v>1473421205</v>
      </c>
      <c r="C643">
        <v>1473084977</v>
      </c>
      <c r="D643">
        <v>1441819193</v>
      </c>
      <c r="E643">
        <v>15514512</v>
      </c>
      <c r="F643">
        <v>1</v>
      </c>
      <c r="G643">
        <v>15514512</v>
      </c>
      <c r="H643">
        <v>1</v>
      </c>
      <c r="I643" t="s">
        <v>457</v>
      </c>
      <c r="J643" t="s">
        <v>3</v>
      </c>
      <c r="K643" t="s">
        <v>458</v>
      </c>
      <c r="L643">
        <v>1191</v>
      </c>
      <c r="N643">
        <v>1013</v>
      </c>
      <c r="O643" t="s">
        <v>459</v>
      </c>
      <c r="P643" t="s">
        <v>459</v>
      </c>
      <c r="Q643">
        <v>1</v>
      </c>
      <c r="X643">
        <v>0.5</v>
      </c>
      <c r="Y643">
        <v>0</v>
      </c>
      <c r="Z643">
        <v>0</v>
      </c>
      <c r="AA643">
        <v>0</v>
      </c>
      <c r="AB643">
        <v>0</v>
      </c>
      <c r="AC643">
        <v>0</v>
      </c>
      <c r="AD643">
        <v>1</v>
      </c>
      <c r="AE643">
        <v>1</v>
      </c>
      <c r="AF643" t="s">
        <v>331</v>
      </c>
      <c r="AG643">
        <v>1.5</v>
      </c>
      <c r="AH643">
        <v>3</v>
      </c>
      <c r="AI643">
        <v>-1</v>
      </c>
      <c r="AJ643" t="s">
        <v>3</v>
      </c>
      <c r="AK643">
        <v>0</v>
      </c>
      <c r="AL643">
        <v>0</v>
      </c>
      <c r="AM643">
        <v>0</v>
      </c>
      <c r="AN643">
        <v>0</v>
      </c>
      <c r="AO643">
        <v>0</v>
      </c>
      <c r="AP643">
        <v>0</v>
      </c>
      <c r="AQ643">
        <v>0</v>
      </c>
      <c r="AR643">
        <v>0</v>
      </c>
    </row>
    <row r="644" spans="1:44" x14ac:dyDescent="0.2">
      <c r="A644">
        <f>ROW(Source!A303)</f>
        <v>303</v>
      </c>
      <c r="B644">
        <v>1473421206</v>
      </c>
      <c r="C644">
        <v>1473084977</v>
      </c>
      <c r="D644">
        <v>1441822228</v>
      </c>
      <c r="E644">
        <v>15514512</v>
      </c>
      <c r="F644">
        <v>1</v>
      </c>
      <c r="G644">
        <v>15514512</v>
      </c>
      <c r="H644">
        <v>3</v>
      </c>
      <c r="I644" t="s">
        <v>549</v>
      </c>
      <c r="J644" t="s">
        <v>3</v>
      </c>
      <c r="K644" t="s">
        <v>550</v>
      </c>
      <c r="L644">
        <v>1346</v>
      </c>
      <c r="N644">
        <v>1009</v>
      </c>
      <c r="O644" t="s">
        <v>467</v>
      </c>
      <c r="P644" t="s">
        <v>467</v>
      </c>
      <c r="Q644">
        <v>1</v>
      </c>
      <c r="X644">
        <v>0.01</v>
      </c>
      <c r="Y644">
        <v>73.951729999999998</v>
      </c>
      <c r="Z644">
        <v>0</v>
      </c>
      <c r="AA644">
        <v>0</v>
      </c>
      <c r="AB644">
        <v>0</v>
      </c>
      <c r="AC644">
        <v>0</v>
      </c>
      <c r="AD644">
        <v>1</v>
      </c>
      <c r="AE644">
        <v>0</v>
      </c>
      <c r="AF644" t="s">
        <v>331</v>
      </c>
      <c r="AG644">
        <v>0.03</v>
      </c>
      <c r="AH644">
        <v>3</v>
      </c>
      <c r="AI644">
        <v>-1</v>
      </c>
      <c r="AJ644" t="s">
        <v>3</v>
      </c>
      <c r="AK644">
        <v>0</v>
      </c>
      <c r="AL644">
        <v>0</v>
      </c>
      <c r="AM644">
        <v>0</v>
      </c>
      <c r="AN644">
        <v>0</v>
      </c>
      <c r="AO644">
        <v>0</v>
      </c>
      <c r="AP644">
        <v>0</v>
      </c>
      <c r="AQ644">
        <v>0</v>
      </c>
      <c r="AR644">
        <v>0</v>
      </c>
    </row>
    <row r="645" spans="1:44" x14ac:dyDescent="0.2">
      <c r="A645">
        <f>ROW(Source!A304)</f>
        <v>304</v>
      </c>
      <c r="B645">
        <v>1473421207</v>
      </c>
      <c r="C645">
        <v>1473084980</v>
      </c>
      <c r="D645">
        <v>1441819193</v>
      </c>
      <c r="E645">
        <v>15514512</v>
      </c>
      <c r="F645">
        <v>1</v>
      </c>
      <c r="G645">
        <v>15514512</v>
      </c>
      <c r="H645">
        <v>1</v>
      </c>
      <c r="I645" t="s">
        <v>457</v>
      </c>
      <c r="J645" t="s">
        <v>3</v>
      </c>
      <c r="K645" t="s">
        <v>458</v>
      </c>
      <c r="L645">
        <v>1191</v>
      </c>
      <c r="N645">
        <v>1013</v>
      </c>
      <c r="O645" t="s">
        <v>459</v>
      </c>
      <c r="P645" t="s">
        <v>459</v>
      </c>
      <c r="Q645">
        <v>1</v>
      </c>
      <c r="X645">
        <v>7.5</v>
      </c>
      <c r="Y645">
        <v>0</v>
      </c>
      <c r="Z645">
        <v>0</v>
      </c>
      <c r="AA645">
        <v>0</v>
      </c>
      <c r="AB645">
        <v>0</v>
      </c>
      <c r="AC645">
        <v>0</v>
      </c>
      <c r="AD645">
        <v>1</v>
      </c>
      <c r="AE645">
        <v>1</v>
      </c>
      <c r="AF645" t="s">
        <v>3</v>
      </c>
      <c r="AG645">
        <v>7.5</v>
      </c>
      <c r="AH645">
        <v>2</v>
      </c>
      <c r="AI645">
        <v>1473084981</v>
      </c>
      <c r="AJ645">
        <v>471</v>
      </c>
      <c r="AK645">
        <v>0</v>
      </c>
      <c r="AL645">
        <v>0</v>
      </c>
      <c r="AM645">
        <v>0</v>
      </c>
      <c r="AN645">
        <v>0</v>
      </c>
      <c r="AO645">
        <v>0</v>
      </c>
      <c r="AP645">
        <v>0</v>
      </c>
      <c r="AQ645">
        <v>0</v>
      </c>
      <c r="AR645">
        <v>0</v>
      </c>
    </row>
    <row r="646" spans="1:44" x14ac:dyDescent="0.2">
      <c r="A646">
        <f>ROW(Source!A304)</f>
        <v>304</v>
      </c>
      <c r="B646">
        <v>1473421209</v>
      </c>
      <c r="C646">
        <v>1473084980</v>
      </c>
      <c r="D646">
        <v>1441836237</v>
      </c>
      <c r="E646">
        <v>1</v>
      </c>
      <c r="F646">
        <v>1</v>
      </c>
      <c r="G646">
        <v>15514512</v>
      </c>
      <c r="H646">
        <v>3</v>
      </c>
      <c r="I646" t="s">
        <v>546</v>
      </c>
      <c r="J646" t="s">
        <v>547</v>
      </c>
      <c r="K646" t="s">
        <v>548</v>
      </c>
      <c r="L646">
        <v>1346</v>
      </c>
      <c r="N646">
        <v>1009</v>
      </c>
      <c r="O646" t="s">
        <v>467</v>
      </c>
      <c r="P646" t="s">
        <v>467</v>
      </c>
      <c r="Q646">
        <v>1</v>
      </c>
      <c r="X646">
        <v>0.15</v>
      </c>
      <c r="Y646">
        <v>375.16</v>
      </c>
      <c r="Z646">
        <v>0</v>
      </c>
      <c r="AA646">
        <v>0</v>
      </c>
      <c r="AB646">
        <v>0</v>
      </c>
      <c r="AC646">
        <v>0</v>
      </c>
      <c r="AD646">
        <v>1</v>
      </c>
      <c r="AE646">
        <v>0</v>
      </c>
      <c r="AF646" t="s">
        <v>3</v>
      </c>
      <c r="AG646">
        <v>0.15</v>
      </c>
      <c r="AH646">
        <v>2</v>
      </c>
      <c r="AI646">
        <v>1473084982</v>
      </c>
      <c r="AJ646">
        <v>472</v>
      </c>
      <c r="AK646">
        <v>0</v>
      </c>
      <c r="AL646">
        <v>0</v>
      </c>
      <c r="AM646">
        <v>0</v>
      </c>
      <c r="AN646">
        <v>0</v>
      </c>
      <c r="AO646">
        <v>0</v>
      </c>
      <c r="AP646">
        <v>0</v>
      </c>
      <c r="AQ646">
        <v>0</v>
      </c>
      <c r="AR646">
        <v>0</v>
      </c>
    </row>
    <row r="647" spans="1:44" x14ac:dyDescent="0.2">
      <c r="A647">
        <f>ROW(Source!A304)</f>
        <v>304</v>
      </c>
      <c r="B647">
        <v>1473421210</v>
      </c>
      <c r="C647">
        <v>1473084980</v>
      </c>
      <c r="D647">
        <v>1441836235</v>
      </c>
      <c r="E647">
        <v>1</v>
      </c>
      <c r="F647">
        <v>1</v>
      </c>
      <c r="G647">
        <v>15514512</v>
      </c>
      <c r="H647">
        <v>3</v>
      </c>
      <c r="I647" t="s">
        <v>464</v>
      </c>
      <c r="J647" t="s">
        <v>465</v>
      </c>
      <c r="K647" t="s">
        <v>466</v>
      </c>
      <c r="L647">
        <v>1346</v>
      </c>
      <c r="N647">
        <v>1009</v>
      </c>
      <c r="O647" t="s">
        <v>467</v>
      </c>
      <c r="P647" t="s">
        <v>467</v>
      </c>
      <c r="Q647">
        <v>1</v>
      </c>
      <c r="X647">
        <v>0.05</v>
      </c>
      <c r="Y647">
        <v>31.49</v>
      </c>
      <c r="Z647">
        <v>0</v>
      </c>
      <c r="AA647">
        <v>0</v>
      </c>
      <c r="AB647">
        <v>0</v>
      </c>
      <c r="AC647">
        <v>0</v>
      </c>
      <c r="AD647">
        <v>1</v>
      </c>
      <c r="AE647">
        <v>0</v>
      </c>
      <c r="AF647" t="s">
        <v>3</v>
      </c>
      <c r="AG647">
        <v>0.05</v>
      </c>
      <c r="AH647">
        <v>2</v>
      </c>
      <c r="AI647">
        <v>1473084983</v>
      </c>
      <c r="AJ647">
        <v>473</v>
      </c>
      <c r="AK647">
        <v>0</v>
      </c>
      <c r="AL647">
        <v>0</v>
      </c>
      <c r="AM647">
        <v>0</v>
      </c>
      <c r="AN647">
        <v>0</v>
      </c>
      <c r="AO647">
        <v>0</v>
      </c>
      <c r="AP647">
        <v>0</v>
      </c>
      <c r="AQ647">
        <v>0</v>
      </c>
      <c r="AR647">
        <v>0</v>
      </c>
    </row>
    <row r="648" spans="1:44" x14ac:dyDescent="0.2">
      <c r="A648">
        <f>ROW(Source!A304)</f>
        <v>304</v>
      </c>
      <c r="B648">
        <v>1473421208</v>
      </c>
      <c r="C648">
        <v>1473084980</v>
      </c>
      <c r="D648">
        <v>1441822228</v>
      </c>
      <c r="E648">
        <v>15514512</v>
      </c>
      <c r="F648">
        <v>1</v>
      </c>
      <c r="G648">
        <v>15514512</v>
      </c>
      <c r="H648">
        <v>3</v>
      </c>
      <c r="I648" t="s">
        <v>549</v>
      </c>
      <c r="J648" t="s">
        <v>3</v>
      </c>
      <c r="K648" t="s">
        <v>550</v>
      </c>
      <c r="L648">
        <v>1346</v>
      </c>
      <c r="N648">
        <v>1009</v>
      </c>
      <c r="O648" t="s">
        <v>467</v>
      </c>
      <c r="P648" t="s">
        <v>467</v>
      </c>
      <c r="Q648">
        <v>1</v>
      </c>
      <c r="X648">
        <v>0.11</v>
      </c>
      <c r="Y648">
        <v>73.951729999999998</v>
      </c>
      <c r="Z648">
        <v>0</v>
      </c>
      <c r="AA648">
        <v>0</v>
      </c>
      <c r="AB648">
        <v>0</v>
      </c>
      <c r="AC648">
        <v>0</v>
      </c>
      <c r="AD648">
        <v>1</v>
      </c>
      <c r="AE648">
        <v>0</v>
      </c>
      <c r="AF648" t="s">
        <v>3</v>
      </c>
      <c r="AG648">
        <v>0.11</v>
      </c>
      <c r="AH648">
        <v>2</v>
      </c>
      <c r="AI648">
        <v>1473084984</v>
      </c>
      <c r="AJ648">
        <v>474</v>
      </c>
      <c r="AK648">
        <v>0</v>
      </c>
      <c r="AL648">
        <v>0</v>
      </c>
      <c r="AM648">
        <v>0</v>
      </c>
      <c r="AN648">
        <v>0</v>
      </c>
      <c r="AO648">
        <v>0</v>
      </c>
      <c r="AP648">
        <v>0</v>
      </c>
      <c r="AQ648">
        <v>0</v>
      </c>
      <c r="AR648">
        <v>0</v>
      </c>
    </row>
    <row r="649" spans="1:44" x14ac:dyDescent="0.2">
      <c r="A649">
        <f>ROW(Source!A304)</f>
        <v>304</v>
      </c>
      <c r="B649">
        <v>1473421211</v>
      </c>
      <c r="C649">
        <v>1473084980</v>
      </c>
      <c r="D649">
        <v>1441834920</v>
      </c>
      <c r="E649">
        <v>1</v>
      </c>
      <c r="F649">
        <v>1</v>
      </c>
      <c r="G649">
        <v>15514512</v>
      </c>
      <c r="H649">
        <v>3</v>
      </c>
      <c r="I649" t="s">
        <v>551</v>
      </c>
      <c r="J649" t="s">
        <v>552</v>
      </c>
      <c r="K649" t="s">
        <v>553</v>
      </c>
      <c r="L649">
        <v>1346</v>
      </c>
      <c r="N649">
        <v>1009</v>
      </c>
      <c r="O649" t="s">
        <v>467</v>
      </c>
      <c r="P649" t="s">
        <v>467</v>
      </c>
      <c r="Q649">
        <v>1</v>
      </c>
      <c r="X649">
        <v>0.03</v>
      </c>
      <c r="Y649">
        <v>106.87</v>
      </c>
      <c r="Z649">
        <v>0</v>
      </c>
      <c r="AA649">
        <v>0</v>
      </c>
      <c r="AB649">
        <v>0</v>
      </c>
      <c r="AC649">
        <v>0</v>
      </c>
      <c r="AD649">
        <v>1</v>
      </c>
      <c r="AE649">
        <v>0</v>
      </c>
      <c r="AF649" t="s">
        <v>3</v>
      </c>
      <c r="AG649">
        <v>0.03</v>
      </c>
      <c r="AH649">
        <v>2</v>
      </c>
      <c r="AI649">
        <v>1473084985</v>
      </c>
      <c r="AJ649">
        <v>475</v>
      </c>
      <c r="AK649">
        <v>0</v>
      </c>
      <c r="AL649">
        <v>0</v>
      </c>
      <c r="AM649">
        <v>0</v>
      </c>
      <c r="AN649">
        <v>0</v>
      </c>
      <c r="AO649">
        <v>0</v>
      </c>
      <c r="AP649">
        <v>0</v>
      </c>
      <c r="AQ649">
        <v>0</v>
      </c>
      <c r="AR649">
        <v>0</v>
      </c>
    </row>
    <row r="650" spans="1:44" x14ac:dyDescent="0.2">
      <c r="A650">
        <f>ROW(Source!A305)</f>
        <v>305</v>
      </c>
      <c r="B650">
        <v>1473421212</v>
      </c>
      <c r="C650">
        <v>1473084991</v>
      </c>
      <c r="D650">
        <v>1441819193</v>
      </c>
      <c r="E650">
        <v>15514512</v>
      </c>
      <c r="F650">
        <v>1</v>
      </c>
      <c r="G650">
        <v>15514512</v>
      </c>
      <c r="H650">
        <v>1</v>
      </c>
      <c r="I650" t="s">
        <v>457</v>
      </c>
      <c r="J650" t="s">
        <v>3</v>
      </c>
      <c r="K650" t="s">
        <v>458</v>
      </c>
      <c r="L650">
        <v>1191</v>
      </c>
      <c r="N650">
        <v>1013</v>
      </c>
      <c r="O650" t="s">
        <v>459</v>
      </c>
      <c r="P650" t="s">
        <v>459</v>
      </c>
      <c r="Q650">
        <v>1</v>
      </c>
      <c r="X650">
        <v>0.25</v>
      </c>
      <c r="Y650">
        <v>0</v>
      </c>
      <c r="Z650">
        <v>0</v>
      </c>
      <c r="AA650">
        <v>0</v>
      </c>
      <c r="AB650">
        <v>0</v>
      </c>
      <c r="AC650">
        <v>0</v>
      </c>
      <c r="AD650">
        <v>1</v>
      </c>
      <c r="AE650">
        <v>1</v>
      </c>
      <c r="AF650" t="s">
        <v>125</v>
      </c>
      <c r="AG650">
        <v>0.75</v>
      </c>
      <c r="AH650">
        <v>2</v>
      </c>
      <c r="AI650">
        <v>1473084992</v>
      </c>
      <c r="AJ650">
        <v>476</v>
      </c>
      <c r="AK650">
        <v>0</v>
      </c>
      <c r="AL650">
        <v>0</v>
      </c>
      <c r="AM650">
        <v>0</v>
      </c>
      <c r="AN650">
        <v>0</v>
      </c>
      <c r="AO650">
        <v>0</v>
      </c>
      <c r="AP650">
        <v>0</v>
      </c>
      <c r="AQ650">
        <v>0</v>
      </c>
      <c r="AR650">
        <v>0</v>
      </c>
    </row>
    <row r="651" spans="1:44" x14ac:dyDescent="0.2">
      <c r="A651">
        <f>ROW(Source!A305)</f>
        <v>305</v>
      </c>
      <c r="B651">
        <v>1473421214</v>
      </c>
      <c r="C651">
        <v>1473084991</v>
      </c>
      <c r="D651">
        <v>1441836235</v>
      </c>
      <c r="E651">
        <v>1</v>
      </c>
      <c r="F651">
        <v>1</v>
      </c>
      <c r="G651">
        <v>15514512</v>
      </c>
      <c r="H651">
        <v>3</v>
      </c>
      <c r="I651" t="s">
        <v>464</v>
      </c>
      <c r="J651" t="s">
        <v>465</v>
      </c>
      <c r="K651" t="s">
        <v>466</v>
      </c>
      <c r="L651">
        <v>1346</v>
      </c>
      <c r="N651">
        <v>1009</v>
      </c>
      <c r="O651" t="s">
        <v>467</v>
      </c>
      <c r="P651" t="s">
        <v>467</v>
      </c>
      <c r="Q651">
        <v>1</v>
      </c>
      <c r="X651">
        <v>0.01</v>
      </c>
      <c r="Y651">
        <v>31.49</v>
      </c>
      <c r="Z651">
        <v>0</v>
      </c>
      <c r="AA651">
        <v>0</v>
      </c>
      <c r="AB651">
        <v>0</v>
      </c>
      <c r="AC651">
        <v>0</v>
      </c>
      <c r="AD651">
        <v>1</v>
      </c>
      <c r="AE651">
        <v>0</v>
      </c>
      <c r="AF651" t="s">
        <v>125</v>
      </c>
      <c r="AG651">
        <v>0.03</v>
      </c>
      <c r="AH651">
        <v>2</v>
      </c>
      <c r="AI651">
        <v>1473084993</v>
      </c>
      <c r="AJ651">
        <v>477</v>
      </c>
      <c r="AK651">
        <v>0</v>
      </c>
      <c r="AL651">
        <v>0</v>
      </c>
      <c r="AM651">
        <v>0</v>
      </c>
      <c r="AN651">
        <v>0</v>
      </c>
      <c r="AO651">
        <v>0</v>
      </c>
      <c r="AP651">
        <v>0</v>
      </c>
      <c r="AQ651">
        <v>0</v>
      </c>
      <c r="AR651">
        <v>0</v>
      </c>
    </row>
    <row r="652" spans="1:44" x14ac:dyDescent="0.2">
      <c r="A652">
        <f>ROW(Source!A305)</f>
        <v>305</v>
      </c>
      <c r="B652">
        <v>1473421213</v>
      </c>
      <c r="C652">
        <v>1473084991</v>
      </c>
      <c r="D652">
        <v>1441822228</v>
      </c>
      <c r="E652">
        <v>15514512</v>
      </c>
      <c r="F652">
        <v>1</v>
      </c>
      <c r="G652">
        <v>15514512</v>
      </c>
      <c r="H652">
        <v>3</v>
      </c>
      <c r="I652" t="s">
        <v>549</v>
      </c>
      <c r="J652" t="s">
        <v>3</v>
      </c>
      <c r="K652" t="s">
        <v>550</v>
      </c>
      <c r="L652">
        <v>1346</v>
      </c>
      <c r="N652">
        <v>1009</v>
      </c>
      <c r="O652" t="s">
        <v>467</v>
      </c>
      <c r="P652" t="s">
        <v>467</v>
      </c>
      <c r="Q652">
        <v>1</v>
      </c>
      <c r="X652">
        <v>0.01</v>
      </c>
      <c r="Y652">
        <v>73.951729999999998</v>
      </c>
      <c r="Z652">
        <v>0</v>
      </c>
      <c r="AA652">
        <v>0</v>
      </c>
      <c r="AB652">
        <v>0</v>
      </c>
      <c r="AC652">
        <v>0</v>
      </c>
      <c r="AD652">
        <v>1</v>
      </c>
      <c r="AE652">
        <v>0</v>
      </c>
      <c r="AF652" t="s">
        <v>125</v>
      </c>
      <c r="AG652">
        <v>0.03</v>
      </c>
      <c r="AH652">
        <v>2</v>
      </c>
      <c r="AI652">
        <v>1473084994</v>
      </c>
      <c r="AJ652">
        <v>478</v>
      </c>
      <c r="AK652">
        <v>0</v>
      </c>
      <c r="AL652">
        <v>0</v>
      </c>
      <c r="AM652">
        <v>0</v>
      </c>
      <c r="AN652">
        <v>0</v>
      </c>
      <c r="AO652">
        <v>0</v>
      </c>
      <c r="AP652">
        <v>0</v>
      </c>
      <c r="AQ652">
        <v>0</v>
      </c>
      <c r="AR652">
        <v>0</v>
      </c>
    </row>
    <row r="653" spans="1:44" x14ac:dyDescent="0.2">
      <c r="A653">
        <f>ROW(Source!A306)</f>
        <v>306</v>
      </c>
      <c r="B653">
        <v>1473421215</v>
      </c>
      <c r="C653">
        <v>1473084998</v>
      </c>
      <c r="D653">
        <v>1441819193</v>
      </c>
      <c r="E653">
        <v>15514512</v>
      </c>
      <c r="F653">
        <v>1</v>
      </c>
      <c r="G653">
        <v>15514512</v>
      </c>
      <c r="H653">
        <v>1</v>
      </c>
      <c r="I653" t="s">
        <v>457</v>
      </c>
      <c r="J653" t="s">
        <v>3</v>
      </c>
      <c r="K653" t="s">
        <v>458</v>
      </c>
      <c r="L653">
        <v>1191</v>
      </c>
      <c r="N653">
        <v>1013</v>
      </c>
      <c r="O653" t="s">
        <v>459</v>
      </c>
      <c r="P653" t="s">
        <v>459</v>
      </c>
      <c r="Q653">
        <v>1</v>
      </c>
      <c r="X653">
        <v>45</v>
      </c>
      <c r="Y653">
        <v>0</v>
      </c>
      <c r="Z653">
        <v>0</v>
      </c>
      <c r="AA653">
        <v>0</v>
      </c>
      <c r="AB653">
        <v>0</v>
      </c>
      <c r="AC653">
        <v>0</v>
      </c>
      <c r="AD653">
        <v>1</v>
      </c>
      <c r="AE653">
        <v>1</v>
      </c>
      <c r="AF653" t="s">
        <v>340</v>
      </c>
      <c r="AG653">
        <v>180</v>
      </c>
      <c r="AH653">
        <v>2</v>
      </c>
      <c r="AI653">
        <v>1473084999</v>
      </c>
      <c r="AJ653">
        <v>479</v>
      </c>
      <c r="AK653">
        <v>0</v>
      </c>
      <c r="AL653">
        <v>0</v>
      </c>
      <c r="AM653">
        <v>0</v>
      </c>
      <c r="AN653">
        <v>0</v>
      </c>
      <c r="AO653">
        <v>0</v>
      </c>
      <c r="AP653">
        <v>0</v>
      </c>
      <c r="AQ653">
        <v>0</v>
      </c>
      <c r="AR653">
        <v>0</v>
      </c>
    </row>
    <row r="654" spans="1:44" x14ac:dyDescent="0.2">
      <c r="A654">
        <f>ROW(Source!A306)</f>
        <v>306</v>
      </c>
      <c r="B654">
        <v>1473421216</v>
      </c>
      <c r="C654">
        <v>1473084998</v>
      </c>
      <c r="D654">
        <v>1441834258</v>
      </c>
      <c r="E654">
        <v>1</v>
      </c>
      <c r="F654">
        <v>1</v>
      </c>
      <c r="G654">
        <v>15514512</v>
      </c>
      <c r="H654">
        <v>2</v>
      </c>
      <c r="I654" t="s">
        <v>460</v>
      </c>
      <c r="J654" t="s">
        <v>461</v>
      </c>
      <c r="K654" t="s">
        <v>462</v>
      </c>
      <c r="L654">
        <v>1368</v>
      </c>
      <c r="N654">
        <v>1011</v>
      </c>
      <c r="O654" t="s">
        <v>463</v>
      </c>
      <c r="P654" t="s">
        <v>463</v>
      </c>
      <c r="Q654">
        <v>1</v>
      </c>
      <c r="X654">
        <v>3</v>
      </c>
      <c r="Y654">
        <v>0</v>
      </c>
      <c r="Z654">
        <v>1303.01</v>
      </c>
      <c r="AA654">
        <v>826.2</v>
      </c>
      <c r="AB654">
        <v>0</v>
      </c>
      <c r="AC654">
        <v>0</v>
      </c>
      <c r="AD654">
        <v>1</v>
      </c>
      <c r="AE654">
        <v>0</v>
      </c>
      <c r="AF654" t="s">
        <v>340</v>
      </c>
      <c r="AG654">
        <v>12</v>
      </c>
      <c r="AH654">
        <v>2</v>
      </c>
      <c r="AI654">
        <v>1473085000</v>
      </c>
      <c r="AJ654">
        <v>480</v>
      </c>
      <c r="AK654">
        <v>0</v>
      </c>
      <c r="AL654">
        <v>0</v>
      </c>
      <c r="AM654">
        <v>0</v>
      </c>
      <c r="AN654">
        <v>0</v>
      </c>
      <c r="AO654">
        <v>0</v>
      </c>
      <c r="AP654">
        <v>0</v>
      </c>
      <c r="AQ654">
        <v>0</v>
      </c>
      <c r="AR654">
        <v>0</v>
      </c>
    </row>
    <row r="655" spans="1:44" x14ac:dyDescent="0.2">
      <c r="A655">
        <f>ROW(Source!A306)</f>
        <v>306</v>
      </c>
      <c r="B655">
        <v>1473421217</v>
      </c>
      <c r="C655">
        <v>1473084998</v>
      </c>
      <c r="D655">
        <v>1441836235</v>
      </c>
      <c r="E655">
        <v>1</v>
      </c>
      <c r="F655">
        <v>1</v>
      </c>
      <c r="G655">
        <v>15514512</v>
      </c>
      <c r="H655">
        <v>3</v>
      </c>
      <c r="I655" t="s">
        <v>464</v>
      </c>
      <c r="J655" t="s">
        <v>465</v>
      </c>
      <c r="K655" t="s">
        <v>466</v>
      </c>
      <c r="L655">
        <v>1346</v>
      </c>
      <c r="N655">
        <v>1009</v>
      </c>
      <c r="O655" t="s">
        <v>467</v>
      </c>
      <c r="P655" t="s">
        <v>467</v>
      </c>
      <c r="Q655">
        <v>1</v>
      </c>
      <c r="X655">
        <v>0.3</v>
      </c>
      <c r="Y655">
        <v>31.49</v>
      </c>
      <c r="Z655">
        <v>0</v>
      </c>
      <c r="AA655">
        <v>0</v>
      </c>
      <c r="AB655">
        <v>0</v>
      </c>
      <c r="AC655">
        <v>0</v>
      </c>
      <c r="AD655">
        <v>1</v>
      </c>
      <c r="AE655">
        <v>0</v>
      </c>
      <c r="AF655" t="s">
        <v>340</v>
      </c>
      <c r="AG655">
        <v>1.2</v>
      </c>
      <c r="AH655">
        <v>2</v>
      </c>
      <c r="AI655">
        <v>1473085001</v>
      </c>
      <c r="AJ655">
        <v>481</v>
      </c>
      <c r="AK655">
        <v>0</v>
      </c>
      <c r="AL655">
        <v>0</v>
      </c>
      <c r="AM655">
        <v>0</v>
      </c>
      <c r="AN655">
        <v>0</v>
      </c>
      <c r="AO655">
        <v>0</v>
      </c>
      <c r="AP655">
        <v>0</v>
      </c>
      <c r="AQ655">
        <v>0</v>
      </c>
      <c r="AR655">
        <v>0</v>
      </c>
    </row>
    <row r="656" spans="1:44" x14ac:dyDescent="0.2">
      <c r="A656">
        <f>ROW(Source!A307)</f>
        <v>307</v>
      </c>
      <c r="B656">
        <v>1473421218</v>
      </c>
      <c r="C656">
        <v>1473085005</v>
      </c>
      <c r="D656">
        <v>1441819193</v>
      </c>
      <c r="E656">
        <v>15514512</v>
      </c>
      <c r="F656">
        <v>1</v>
      </c>
      <c r="G656">
        <v>15514512</v>
      </c>
      <c r="H656">
        <v>1</v>
      </c>
      <c r="I656" t="s">
        <v>457</v>
      </c>
      <c r="J656" t="s">
        <v>3</v>
      </c>
      <c r="K656" t="s">
        <v>458</v>
      </c>
      <c r="L656">
        <v>1191</v>
      </c>
      <c r="N656">
        <v>1013</v>
      </c>
      <c r="O656" t="s">
        <v>459</v>
      </c>
      <c r="P656" t="s">
        <v>459</v>
      </c>
      <c r="Q656">
        <v>1</v>
      </c>
      <c r="X656">
        <v>0.72</v>
      </c>
      <c r="Y656">
        <v>0</v>
      </c>
      <c r="Z656">
        <v>0</v>
      </c>
      <c r="AA656">
        <v>0</v>
      </c>
      <c r="AB656">
        <v>0</v>
      </c>
      <c r="AC656">
        <v>0</v>
      </c>
      <c r="AD656">
        <v>1</v>
      </c>
      <c r="AE656">
        <v>1</v>
      </c>
      <c r="AF656" t="s">
        <v>228</v>
      </c>
      <c r="AG656">
        <v>1.44</v>
      </c>
      <c r="AH656">
        <v>2</v>
      </c>
      <c r="AI656">
        <v>1473085006</v>
      </c>
      <c r="AJ656">
        <v>482</v>
      </c>
      <c r="AK656">
        <v>0</v>
      </c>
      <c r="AL656">
        <v>0</v>
      </c>
      <c r="AM656">
        <v>0</v>
      </c>
      <c r="AN656">
        <v>0</v>
      </c>
      <c r="AO656">
        <v>0</v>
      </c>
      <c r="AP656">
        <v>0</v>
      </c>
      <c r="AQ656">
        <v>0</v>
      </c>
      <c r="AR656">
        <v>0</v>
      </c>
    </row>
    <row r="657" spans="1:44" x14ac:dyDescent="0.2">
      <c r="A657">
        <f>ROW(Source!A307)</f>
        <v>307</v>
      </c>
      <c r="B657">
        <v>1473421219</v>
      </c>
      <c r="C657">
        <v>1473085005</v>
      </c>
      <c r="D657">
        <v>1441834258</v>
      </c>
      <c r="E657">
        <v>1</v>
      </c>
      <c r="F657">
        <v>1</v>
      </c>
      <c r="G657">
        <v>15514512</v>
      </c>
      <c r="H657">
        <v>2</v>
      </c>
      <c r="I657" t="s">
        <v>460</v>
      </c>
      <c r="J657" t="s">
        <v>461</v>
      </c>
      <c r="K657" t="s">
        <v>462</v>
      </c>
      <c r="L657">
        <v>1368</v>
      </c>
      <c r="N657">
        <v>1011</v>
      </c>
      <c r="O657" t="s">
        <v>463</v>
      </c>
      <c r="P657" t="s">
        <v>463</v>
      </c>
      <c r="Q657">
        <v>1</v>
      </c>
      <c r="X657">
        <v>0.18</v>
      </c>
      <c r="Y657">
        <v>0</v>
      </c>
      <c r="Z657">
        <v>1303.01</v>
      </c>
      <c r="AA657">
        <v>826.2</v>
      </c>
      <c r="AB657">
        <v>0</v>
      </c>
      <c r="AC657">
        <v>0</v>
      </c>
      <c r="AD657">
        <v>1</v>
      </c>
      <c r="AE657">
        <v>0</v>
      </c>
      <c r="AF657" t="s">
        <v>228</v>
      </c>
      <c r="AG657">
        <v>0.36</v>
      </c>
      <c r="AH657">
        <v>2</v>
      </c>
      <c r="AI657">
        <v>1473085007</v>
      </c>
      <c r="AJ657">
        <v>483</v>
      </c>
      <c r="AK657">
        <v>0</v>
      </c>
      <c r="AL657">
        <v>0</v>
      </c>
      <c r="AM657">
        <v>0</v>
      </c>
      <c r="AN657">
        <v>0</v>
      </c>
      <c r="AO657">
        <v>0</v>
      </c>
      <c r="AP657">
        <v>0</v>
      </c>
      <c r="AQ657">
        <v>0</v>
      </c>
      <c r="AR657">
        <v>0</v>
      </c>
    </row>
    <row r="658" spans="1:44" x14ac:dyDescent="0.2">
      <c r="A658">
        <f>ROW(Source!A307)</f>
        <v>307</v>
      </c>
      <c r="B658">
        <v>1473421220</v>
      </c>
      <c r="C658">
        <v>1473085005</v>
      </c>
      <c r="D658">
        <v>1441836237</v>
      </c>
      <c r="E658">
        <v>1</v>
      </c>
      <c r="F658">
        <v>1</v>
      </c>
      <c r="G658">
        <v>15514512</v>
      </c>
      <c r="H658">
        <v>3</v>
      </c>
      <c r="I658" t="s">
        <v>546</v>
      </c>
      <c r="J658" t="s">
        <v>547</v>
      </c>
      <c r="K658" t="s">
        <v>548</v>
      </c>
      <c r="L658">
        <v>1346</v>
      </c>
      <c r="N658">
        <v>1009</v>
      </c>
      <c r="O658" t="s">
        <v>467</v>
      </c>
      <c r="P658" t="s">
        <v>467</v>
      </c>
      <c r="Q658">
        <v>1</v>
      </c>
      <c r="X658">
        <v>0.05</v>
      </c>
      <c r="Y658">
        <v>375.16</v>
      </c>
      <c r="Z658">
        <v>0</v>
      </c>
      <c r="AA658">
        <v>0</v>
      </c>
      <c r="AB658">
        <v>0</v>
      </c>
      <c r="AC658">
        <v>0</v>
      </c>
      <c r="AD658">
        <v>1</v>
      </c>
      <c r="AE658">
        <v>0</v>
      </c>
      <c r="AF658" t="s">
        <v>228</v>
      </c>
      <c r="AG658">
        <v>0.1</v>
      </c>
      <c r="AH658">
        <v>2</v>
      </c>
      <c r="AI658">
        <v>1473085008</v>
      </c>
      <c r="AJ658">
        <v>484</v>
      </c>
      <c r="AK658">
        <v>0</v>
      </c>
      <c r="AL658">
        <v>0</v>
      </c>
      <c r="AM658">
        <v>0</v>
      </c>
      <c r="AN658">
        <v>0</v>
      </c>
      <c r="AO658">
        <v>0</v>
      </c>
      <c r="AP658">
        <v>0</v>
      </c>
      <c r="AQ658">
        <v>0</v>
      </c>
      <c r="AR658">
        <v>0</v>
      </c>
    </row>
    <row r="659" spans="1:44" x14ac:dyDescent="0.2">
      <c r="A659">
        <f>ROW(Source!A307)</f>
        <v>307</v>
      </c>
      <c r="B659">
        <v>1473421221</v>
      </c>
      <c r="C659">
        <v>1473085005</v>
      </c>
      <c r="D659">
        <v>1441836235</v>
      </c>
      <c r="E659">
        <v>1</v>
      </c>
      <c r="F659">
        <v>1</v>
      </c>
      <c r="G659">
        <v>15514512</v>
      </c>
      <c r="H659">
        <v>3</v>
      </c>
      <c r="I659" t="s">
        <v>464</v>
      </c>
      <c r="J659" t="s">
        <v>465</v>
      </c>
      <c r="K659" t="s">
        <v>466</v>
      </c>
      <c r="L659">
        <v>1346</v>
      </c>
      <c r="N659">
        <v>1009</v>
      </c>
      <c r="O659" t="s">
        <v>467</v>
      </c>
      <c r="P659" t="s">
        <v>467</v>
      </c>
      <c r="Q659">
        <v>1</v>
      </c>
      <c r="X659">
        <v>0.1</v>
      </c>
      <c r="Y659">
        <v>31.49</v>
      </c>
      <c r="Z659">
        <v>0</v>
      </c>
      <c r="AA659">
        <v>0</v>
      </c>
      <c r="AB659">
        <v>0</v>
      </c>
      <c r="AC659">
        <v>0</v>
      </c>
      <c r="AD659">
        <v>1</v>
      </c>
      <c r="AE659">
        <v>0</v>
      </c>
      <c r="AF659" t="s">
        <v>228</v>
      </c>
      <c r="AG659">
        <v>0.2</v>
      </c>
      <c r="AH659">
        <v>2</v>
      </c>
      <c r="AI659">
        <v>1473085009</v>
      </c>
      <c r="AJ659">
        <v>485</v>
      </c>
      <c r="AK659">
        <v>0</v>
      </c>
      <c r="AL659">
        <v>0</v>
      </c>
      <c r="AM659">
        <v>0</v>
      </c>
      <c r="AN659">
        <v>0</v>
      </c>
      <c r="AO659">
        <v>0</v>
      </c>
      <c r="AP659">
        <v>0</v>
      </c>
      <c r="AQ659">
        <v>0</v>
      </c>
      <c r="AR659">
        <v>0</v>
      </c>
    </row>
    <row r="660" spans="1:44" x14ac:dyDescent="0.2">
      <c r="A660">
        <f>ROW(Source!A307)</f>
        <v>307</v>
      </c>
      <c r="B660">
        <v>1473421222</v>
      </c>
      <c r="C660">
        <v>1473085005</v>
      </c>
      <c r="D660">
        <v>1441834628</v>
      </c>
      <c r="E660">
        <v>1</v>
      </c>
      <c r="F660">
        <v>1</v>
      </c>
      <c r="G660">
        <v>15514512</v>
      </c>
      <c r="H660">
        <v>3</v>
      </c>
      <c r="I660" t="s">
        <v>549</v>
      </c>
      <c r="J660" t="s">
        <v>554</v>
      </c>
      <c r="K660" t="s">
        <v>550</v>
      </c>
      <c r="L660">
        <v>1348</v>
      </c>
      <c r="N660">
        <v>1009</v>
      </c>
      <c r="O660" t="s">
        <v>485</v>
      </c>
      <c r="P660" t="s">
        <v>485</v>
      </c>
      <c r="Q660">
        <v>1000</v>
      </c>
      <c r="X660">
        <v>2.0000000000000002E-5</v>
      </c>
      <c r="Y660">
        <v>73951.73</v>
      </c>
      <c r="Z660">
        <v>0</v>
      </c>
      <c r="AA660">
        <v>0</v>
      </c>
      <c r="AB660">
        <v>0</v>
      </c>
      <c r="AC660">
        <v>0</v>
      </c>
      <c r="AD660">
        <v>1</v>
      </c>
      <c r="AE660">
        <v>0</v>
      </c>
      <c r="AF660" t="s">
        <v>228</v>
      </c>
      <c r="AG660">
        <v>4.0000000000000003E-5</v>
      </c>
      <c r="AH660">
        <v>2</v>
      </c>
      <c r="AI660">
        <v>1473085010</v>
      </c>
      <c r="AJ660">
        <v>486</v>
      </c>
      <c r="AK660">
        <v>0</v>
      </c>
      <c r="AL660">
        <v>0</v>
      </c>
      <c r="AM660">
        <v>0</v>
      </c>
      <c r="AN660">
        <v>0</v>
      </c>
      <c r="AO660">
        <v>0</v>
      </c>
      <c r="AP660">
        <v>0</v>
      </c>
      <c r="AQ660">
        <v>0</v>
      </c>
      <c r="AR660">
        <v>0</v>
      </c>
    </row>
    <row r="661" spans="1:44" x14ac:dyDescent="0.2">
      <c r="A661">
        <f>ROW(Source!A307)</f>
        <v>307</v>
      </c>
      <c r="B661">
        <v>1473421223</v>
      </c>
      <c r="C661">
        <v>1473085005</v>
      </c>
      <c r="D661">
        <v>1441834920</v>
      </c>
      <c r="E661">
        <v>1</v>
      </c>
      <c r="F661">
        <v>1</v>
      </c>
      <c r="G661">
        <v>15514512</v>
      </c>
      <c r="H661">
        <v>3</v>
      </c>
      <c r="I661" t="s">
        <v>551</v>
      </c>
      <c r="J661" t="s">
        <v>552</v>
      </c>
      <c r="K661" t="s">
        <v>553</v>
      </c>
      <c r="L661">
        <v>1346</v>
      </c>
      <c r="N661">
        <v>1009</v>
      </c>
      <c r="O661" t="s">
        <v>467</v>
      </c>
      <c r="P661" t="s">
        <v>467</v>
      </c>
      <c r="Q661">
        <v>1</v>
      </c>
      <c r="X661">
        <v>0.02</v>
      </c>
      <c r="Y661">
        <v>106.87</v>
      </c>
      <c r="Z661">
        <v>0</v>
      </c>
      <c r="AA661">
        <v>0</v>
      </c>
      <c r="AB661">
        <v>0</v>
      </c>
      <c r="AC661">
        <v>0</v>
      </c>
      <c r="AD661">
        <v>1</v>
      </c>
      <c r="AE661">
        <v>0</v>
      </c>
      <c r="AF661" t="s">
        <v>228</v>
      </c>
      <c r="AG661">
        <v>0.04</v>
      </c>
      <c r="AH661">
        <v>2</v>
      </c>
      <c r="AI661">
        <v>1473085011</v>
      </c>
      <c r="AJ661">
        <v>487</v>
      </c>
      <c r="AK661">
        <v>0</v>
      </c>
      <c r="AL661">
        <v>0</v>
      </c>
      <c r="AM661">
        <v>0</v>
      </c>
      <c r="AN661">
        <v>0</v>
      </c>
      <c r="AO661">
        <v>0</v>
      </c>
      <c r="AP661">
        <v>0</v>
      </c>
      <c r="AQ661">
        <v>0</v>
      </c>
      <c r="AR661">
        <v>0</v>
      </c>
    </row>
    <row r="662" spans="1:44" x14ac:dyDescent="0.2">
      <c r="A662">
        <f>ROW(Source!A309)</f>
        <v>309</v>
      </c>
      <c r="B662">
        <v>1473421224</v>
      </c>
      <c r="C662">
        <v>1473085019</v>
      </c>
      <c r="D662">
        <v>1441819193</v>
      </c>
      <c r="E662">
        <v>15514512</v>
      </c>
      <c r="F662">
        <v>1</v>
      </c>
      <c r="G662">
        <v>15514512</v>
      </c>
      <c r="H662">
        <v>1</v>
      </c>
      <c r="I662" t="s">
        <v>457</v>
      </c>
      <c r="J662" t="s">
        <v>3</v>
      </c>
      <c r="K662" t="s">
        <v>458</v>
      </c>
      <c r="L662">
        <v>1191</v>
      </c>
      <c r="N662">
        <v>1013</v>
      </c>
      <c r="O662" t="s">
        <v>459</v>
      </c>
      <c r="P662" t="s">
        <v>459</v>
      </c>
      <c r="Q662">
        <v>1</v>
      </c>
      <c r="X662">
        <v>0.32</v>
      </c>
      <c r="Y662">
        <v>0</v>
      </c>
      <c r="Z662">
        <v>0</v>
      </c>
      <c r="AA662">
        <v>0</v>
      </c>
      <c r="AB662">
        <v>0</v>
      </c>
      <c r="AC662">
        <v>0</v>
      </c>
      <c r="AD662">
        <v>1</v>
      </c>
      <c r="AE662">
        <v>1</v>
      </c>
      <c r="AF662" t="s">
        <v>3</v>
      </c>
      <c r="AG662">
        <v>0.32</v>
      </c>
      <c r="AH662">
        <v>3</v>
      </c>
      <c r="AI662">
        <v>-1</v>
      </c>
      <c r="AJ662" t="s">
        <v>3</v>
      </c>
      <c r="AK662">
        <v>0</v>
      </c>
      <c r="AL662">
        <v>0</v>
      </c>
      <c r="AM662">
        <v>0</v>
      </c>
      <c r="AN662">
        <v>0</v>
      </c>
      <c r="AO662">
        <v>0</v>
      </c>
      <c r="AP662">
        <v>0</v>
      </c>
      <c r="AQ662">
        <v>0</v>
      </c>
      <c r="AR662">
        <v>0</v>
      </c>
    </row>
    <row r="663" spans="1:44" x14ac:dyDescent="0.2">
      <c r="A663">
        <f>ROW(Source!A309)</f>
        <v>309</v>
      </c>
      <c r="B663">
        <v>1473421225</v>
      </c>
      <c r="C663">
        <v>1473085019</v>
      </c>
      <c r="D663">
        <v>1441836235</v>
      </c>
      <c r="E663">
        <v>1</v>
      </c>
      <c r="F663">
        <v>1</v>
      </c>
      <c r="G663">
        <v>15514512</v>
      </c>
      <c r="H663">
        <v>3</v>
      </c>
      <c r="I663" t="s">
        <v>464</v>
      </c>
      <c r="J663" t="s">
        <v>465</v>
      </c>
      <c r="K663" t="s">
        <v>466</v>
      </c>
      <c r="L663">
        <v>1346</v>
      </c>
      <c r="N663">
        <v>1009</v>
      </c>
      <c r="O663" t="s">
        <v>467</v>
      </c>
      <c r="P663" t="s">
        <v>467</v>
      </c>
      <c r="Q663">
        <v>1</v>
      </c>
      <c r="X663">
        <v>0.05</v>
      </c>
      <c r="Y663">
        <v>31.49</v>
      </c>
      <c r="Z663">
        <v>0</v>
      </c>
      <c r="AA663">
        <v>0</v>
      </c>
      <c r="AB663">
        <v>0</v>
      </c>
      <c r="AC663">
        <v>0</v>
      </c>
      <c r="AD663">
        <v>1</v>
      </c>
      <c r="AE663">
        <v>0</v>
      </c>
      <c r="AF663" t="s">
        <v>3</v>
      </c>
      <c r="AG663">
        <v>0.05</v>
      </c>
      <c r="AH663">
        <v>3</v>
      </c>
      <c r="AI663">
        <v>-1</v>
      </c>
      <c r="AJ663" t="s">
        <v>3</v>
      </c>
      <c r="AK663">
        <v>0</v>
      </c>
      <c r="AL663">
        <v>0</v>
      </c>
      <c r="AM663">
        <v>0</v>
      </c>
      <c r="AN663">
        <v>0</v>
      </c>
      <c r="AO663">
        <v>0</v>
      </c>
      <c r="AP663">
        <v>0</v>
      </c>
      <c r="AQ663">
        <v>0</v>
      </c>
      <c r="AR663">
        <v>0</v>
      </c>
    </row>
    <row r="664" spans="1:44" x14ac:dyDescent="0.2">
      <c r="A664">
        <f>ROW(Source!A309)</f>
        <v>309</v>
      </c>
      <c r="B664">
        <v>1473421226</v>
      </c>
      <c r="C664">
        <v>1473085019</v>
      </c>
      <c r="D664">
        <v>1441839822</v>
      </c>
      <c r="E664">
        <v>1</v>
      </c>
      <c r="F664">
        <v>1</v>
      </c>
      <c r="G664">
        <v>15514512</v>
      </c>
      <c r="H664">
        <v>3</v>
      </c>
      <c r="I664" t="s">
        <v>571</v>
      </c>
      <c r="J664" t="s">
        <v>572</v>
      </c>
      <c r="K664" t="s">
        <v>573</v>
      </c>
      <c r="L664">
        <v>1296</v>
      </c>
      <c r="N664">
        <v>1002</v>
      </c>
      <c r="O664" t="s">
        <v>545</v>
      </c>
      <c r="P664" t="s">
        <v>545</v>
      </c>
      <c r="Q664">
        <v>1</v>
      </c>
      <c r="X664">
        <v>0.02</v>
      </c>
      <c r="Y664">
        <v>157.41</v>
      </c>
      <c r="Z664">
        <v>0</v>
      </c>
      <c r="AA664">
        <v>0</v>
      </c>
      <c r="AB664">
        <v>0</v>
      </c>
      <c r="AC664">
        <v>0</v>
      </c>
      <c r="AD664">
        <v>1</v>
      </c>
      <c r="AE664">
        <v>0</v>
      </c>
      <c r="AF664" t="s">
        <v>3</v>
      </c>
      <c r="AG664">
        <v>0.02</v>
      </c>
      <c r="AH664">
        <v>3</v>
      </c>
      <c r="AI664">
        <v>-1</v>
      </c>
      <c r="AJ664" t="s">
        <v>3</v>
      </c>
      <c r="AK664">
        <v>0</v>
      </c>
      <c r="AL664">
        <v>0</v>
      </c>
      <c r="AM664">
        <v>0</v>
      </c>
      <c r="AN664">
        <v>0</v>
      </c>
      <c r="AO664">
        <v>0</v>
      </c>
      <c r="AP664">
        <v>0</v>
      </c>
      <c r="AQ664">
        <v>0</v>
      </c>
      <c r="AR664">
        <v>0</v>
      </c>
    </row>
    <row r="665" spans="1:44" x14ac:dyDescent="0.2">
      <c r="A665">
        <f>ROW(Source!A309)</f>
        <v>309</v>
      </c>
      <c r="B665">
        <v>1473421227</v>
      </c>
      <c r="C665">
        <v>1473085019</v>
      </c>
      <c r="D665">
        <v>1441834719</v>
      </c>
      <c r="E665">
        <v>1</v>
      </c>
      <c r="F665">
        <v>1</v>
      </c>
      <c r="G665">
        <v>15514512</v>
      </c>
      <c r="H665">
        <v>3</v>
      </c>
      <c r="I665" t="s">
        <v>574</v>
      </c>
      <c r="J665" t="s">
        <v>575</v>
      </c>
      <c r="K665" t="s">
        <v>576</v>
      </c>
      <c r="L665">
        <v>1296</v>
      </c>
      <c r="N665">
        <v>1002</v>
      </c>
      <c r="O665" t="s">
        <v>545</v>
      </c>
      <c r="P665" t="s">
        <v>545</v>
      </c>
      <c r="Q665">
        <v>1</v>
      </c>
      <c r="X665">
        <v>0.01</v>
      </c>
      <c r="Y665">
        <v>485.63</v>
      </c>
      <c r="Z665">
        <v>0</v>
      </c>
      <c r="AA665">
        <v>0</v>
      </c>
      <c r="AB665">
        <v>0</v>
      </c>
      <c r="AC665">
        <v>0</v>
      </c>
      <c r="AD665">
        <v>1</v>
      </c>
      <c r="AE665">
        <v>0</v>
      </c>
      <c r="AF665" t="s">
        <v>3</v>
      </c>
      <c r="AG665">
        <v>0.01</v>
      </c>
      <c r="AH665">
        <v>3</v>
      </c>
      <c r="AI665">
        <v>-1</v>
      </c>
      <c r="AJ665" t="s">
        <v>3</v>
      </c>
      <c r="AK665">
        <v>0</v>
      </c>
      <c r="AL665">
        <v>0</v>
      </c>
      <c r="AM665">
        <v>0</v>
      </c>
      <c r="AN665">
        <v>0</v>
      </c>
      <c r="AO665">
        <v>0</v>
      </c>
      <c r="AP665">
        <v>0</v>
      </c>
      <c r="AQ665">
        <v>0</v>
      </c>
      <c r="AR665">
        <v>0</v>
      </c>
    </row>
    <row r="666" spans="1:44" x14ac:dyDescent="0.2">
      <c r="A666">
        <f>ROW(Source!A310)</f>
        <v>310</v>
      </c>
      <c r="B666">
        <v>1473421228</v>
      </c>
      <c r="C666">
        <v>1473085024</v>
      </c>
      <c r="D666">
        <v>1441819193</v>
      </c>
      <c r="E666">
        <v>15514512</v>
      </c>
      <c r="F666">
        <v>1</v>
      </c>
      <c r="G666">
        <v>15514512</v>
      </c>
      <c r="H666">
        <v>1</v>
      </c>
      <c r="I666" t="s">
        <v>457</v>
      </c>
      <c r="J666" t="s">
        <v>3</v>
      </c>
      <c r="K666" t="s">
        <v>458</v>
      </c>
      <c r="L666">
        <v>1191</v>
      </c>
      <c r="N666">
        <v>1013</v>
      </c>
      <c r="O666" t="s">
        <v>459</v>
      </c>
      <c r="P666" t="s">
        <v>459</v>
      </c>
      <c r="Q666">
        <v>1</v>
      </c>
      <c r="X666">
        <v>0.18</v>
      </c>
      <c r="Y666">
        <v>0</v>
      </c>
      <c r="Z666">
        <v>0</v>
      </c>
      <c r="AA666">
        <v>0</v>
      </c>
      <c r="AB666">
        <v>0</v>
      </c>
      <c r="AC666">
        <v>0</v>
      </c>
      <c r="AD666">
        <v>1</v>
      </c>
      <c r="AE666">
        <v>1</v>
      </c>
      <c r="AF666" t="s">
        <v>3</v>
      </c>
      <c r="AG666">
        <v>0.18</v>
      </c>
      <c r="AH666">
        <v>2</v>
      </c>
      <c r="AI666">
        <v>1473085025</v>
      </c>
      <c r="AJ666">
        <v>488</v>
      </c>
      <c r="AK666">
        <v>0</v>
      </c>
      <c r="AL666">
        <v>0</v>
      </c>
      <c r="AM666">
        <v>0</v>
      </c>
      <c r="AN666">
        <v>0</v>
      </c>
      <c r="AO666">
        <v>0</v>
      </c>
      <c r="AP666">
        <v>0</v>
      </c>
      <c r="AQ666">
        <v>0</v>
      </c>
      <c r="AR666">
        <v>0</v>
      </c>
    </row>
    <row r="667" spans="1:44" x14ac:dyDescent="0.2">
      <c r="A667">
        <f>ROW(Source!A310)</f>
        <v>310</v>
      </c>
      <c r="B667">
        <v>1473421229</v>
      </c>
      <c r="C667">
        <v>1473085024</v>
      </c>
      <c r="D667">
        <v>1441836235</v>
      </c>
      <c r="E667">
        <v>1</v>
      </c>
      <c r="F667">
        <v>1</v>
      </c>
      <c r="G667">
        <v>15514512</v>
      </c>
      <c r="H667">
        <v>3</v>
      </c>
      <c r="I667" t="s">
        <v>464</v>
      </c>
      <c r="J667" t="s">
        <v>465</v>
      </c>
      <c r="K667" t="s">
        <v>466</v>
      </c>
      <c r="L667">
        <v>1346</v>
      </c>
      <c r="N667">
        <v>1009</v>
      </c>
      <c r="O667" t="s">
        <v>467</v>
      </c>
      <c r="P667" t="s">
        <v>467</v>
      </c>
      <c r="Q667">
        <v>1</v>
      </c>
      <c r="X667">
        <v>0.04</v>
      </c>
      <c r="Y667">
        <v>31.49</v>
      </c>
      <c r="Z667">
        <v>0</v>
      </c>
      <c r="AA667">
        <v>0</v>
      </c>
      <c r="AB667">
        <v>0</v>
      </c>
      <c r="AC667">
        <v>0</v>
      </c>
      <c r="AD667">
        <v>1</v>
      </c>
      <c r="AE667">
        <v>0</v>
      </c>
      <c r="AF667" t="s">
        <v>3</v>
      </c>
      <c r="AG667">
        <v>0.04</v>
      </c>
      <c r="AH667">
        <v>2</v>
      </c>
      <c r="AI667">
        <v>1473085026</v>
      </c>
      <c r="AJ667">
        <v>489</v>
      </c>
      <c r="AK667">
        <v>0</v>
      </c>
      <c r="AL667">
        <v>0</v>
      </c>
      <c r="AM667">
        <v>0</v>
      </c>
      <c r="AN667">
        <v>0</v>
      </c>
      <c r="AO667">
        <v>0</v>
      </c>
      <c r="AP667">
        <v>0</v>
      </c>
      <c r="AQ667">
        <v>0</v>
      </c>
      <c r="AR667">
        <v>0</v>
      </c>
    </row>
    <row r="668" spans="1:44" x14ac:dyDescent="0.2">
      <c r="A668">
        <f>ROW(Source!A311)</f>
        <v>311</v>
      </c>
      <c r="B668">
        <v>1473421231</v>
      </c>
      <c r="C668">
        <v>1473085029</v>
      </c>
      <c r="D668">
        <v>1441819193</v>
      </c>
      <c r="E668">
        <v>15514512</v>
      </c>
      <c r="F668">
        <v>1</v>
      </c>
      <c r="G668">
        <v>15514512</v>
      </c>
      <c r="H668">
        <v>1</v>
      </c>
      <c r="I668" t="s">
        <v>457</v>
      </c>
      <c r="J668" t="s">
        <v>3</v>
      </c>
      <c r="K668" t="s">
        <v>458</v>
      </c>
      <c r="L668">
        <v>1191</v>
      </c>
      <c r="N668">
        <v>1013</v>
      </c>
      <c r="O668" t="s">
        <v>459</v>
      </c>
      <c r="P668" t="s">
        <v>459</v>
      </c>
      <c r="Q668">
        <v>1</v>
      </c>
      <c r="X668">
        <v>0.3</v>
      </c>
      <c r="Y668">
        <v>0</v>
      </c>
      <c r="Z668">
        <v>0</v>
      </c>
      <c r="AA668">
        <v>0</v>
      </c>
      <c r="AB668">
        <v>0</v>
      </c>
      <c r="AC668">
        <v>0</v>
      </c>
      <c r="AD668">
        <v>1</v>
      </c>
      <c r="AE668">
        <v>1</v>
      </c>
      <c r="AF668" t="s">
        <v>3</v>
      </c>
      <c r="AG668">
        <v>0.3</v>
      </c>
      <c r="AH668">
        <v>2</v>
      </c>
      <c r="AI668">
        <v>1473085030</v>
      </c>
      <c r="AJ668">
        <v>490</v>
      </c>
      <c r="AK668">
        <v>0</v>
      </c>
      <c r="AL668">
        <v>0</v>
      </c>
      <c r="AM668">
        <v>0</v>
      </c>
      <c r="AN668">
        <v>0</v>
      </c>
      <c r="AO668">
        <v>0</v>
      </c>
      <c r="AP668">
        <v>0</v>
      </c>
      <c r="AQ668">
        <v>0</v>
      </c>
      <c r="AR668">
        <v>0</v>
      </c>
    </row>
    <row r="669" spans="1:44" x14ac:dyDescent="0.2">
      <c r="A669">
        <f>ROW(Source!A311)</f>
        <v>311</v>
      </c>
      <c r="B669">
        <v>1473421232</v>
      </c>
      <c r="C669">
        <v>1473085029</v>
      </c>
      <c r="D669">
        <v>1441836235</v>
      </c>
      <c r="E669">
        <v>1</v>
      </c>
      <c r="F669">
        <v>1</v>
      </c>
      <c r="G669">
        <v>15514512</v>
      </c>
      <c r="H669">
        <v>3</v>
      </c>
      <c r="I669" t="s">
        <v>464</v>
      </c>
      <c r="J669" t="s">
        <v>465</v>
      </c>
      <c r="K669" t="s">
        <v>466</v>
      </c>
      <c r="L669">
        <v>1346</v>
      </c>
      <c r="N669">
        <v>1009</v>
      </c>
      <c r="O669" t="s">
        <v>467</v>
      </c>
      <c r="P669" t="s">
        <v>467</v>
      </c>
      <c r="Q669">
        <v>1</v>
      </c>
      <c r="X669">
        <v>0.02</v>
      </c>
      <c r="Y669">
        <v>31.49</v>
      </c>
      <c r="Z669">
        <v>0</v>
      </c>
      <c r="AA669">
        <v>0</v>
      </c>
      <c r="AB669">
        <v>0</v>
      </c>
      <c r="AC669">
        <v>0</v>
      </c>
      <c r="AD669">
        <v>1</v>
      </c>
      <c r="AE669">
        <v>0</v>
      </c>
      <c r="AF669" t="s">
        <v>3</v>
      </c>
      <c r="AG669">
        <v>0.02</v>
      </c>
      <c r="AH669">
        <v>2</v>
      </c>
      <c r="AI669">
        <v>1473085031</v>
      </c>
      <c r="AJ669">
        <v>491</v>
      </c>
      <c r="AK669">
        <v>0</v>
      </c>
      <c r="AL669">
        <v>0</v>
      </c>
      <c r="AM669">
        <v>0</v>
      </c>
      <c r="AN669">
        <v>0</v>
      </c>
      <c r="AO669">
        <v>0</v>
      </c>
      <c r="AP669">
        <v>0</v>
      </c>
      <c r="AQ669">
        <v>0</v>
      </c>
      <c r="AR669">
        <v>0</v>
      </c>
    </row>
    <row r="670" spans="1:44" x14ac:dyDescent="0.2">
      <c r="A670">
        <f>ROW(Source!A312)</f>
        <v>312</v>
      </c>
      <c r="B670">
        <v>1473421234</v>
      </c>
      <c r="C670">
        <v>1473085034</v>
      </c>
      <c r="D670">
        <v>1441819193</v>
      </c>
      <c r="E670">
        <v>15514512</v>
      </c>
      <c r="F670">
        <v>1</v>
      </c>
      <c r="G670">
        <v>15514512</v>
      </c>
      <c r="H670">
        <v>1</v>
      </c>
      <c r="I670" t="s">
        <v>457</v>
      </c>
      <c r="J670" t="s">
        <v>3</v>
      </c>
      <c r="K670" t="s">
        <v>458</v>
      </c>
      <c r="L670">
        <v>1191</v>
      </c>
      <c r="N670">
        <v>1013</v>
      </c>
      <c r="O670" t="s">
        <v>459</v>
      </c>
      <c r="P670" t="s">
        <v>459</v>
      </c>
      <c r="Q670">
        <v>1</v>
      </c>
      <c r="X670">
        <v>0.18</v>
      </c>
      <c r="Y670">
        <v>0</v>
      </c>
      <c r="Z670">
        <v>0</v>
      </c>
      <c r="AA670">
        <v>0</v>
      </c>
      <c r="AB670">
        <v>0</v>
      </c>
      <c r="AC670">
        <v>0</v>
      </c>
      <c r="AD670">
        <v>1</v>
      </c>
      <c r="AE670">
        <v>1</v>
      </c>
      <c r="AF670" t="s">
        <v>3</v>
      </c>
      <c r="AG670">
        <v>0.18</v>
      </c>
      <c r="AH670">
        <v>2</v>
      </c>
      <c r="AI670">
        <v>1473085035</v>
      </c>
      <c r="AJ670">
        <v>492</v>
      </c>
      <c r="AK670">
        <v>0</v>
      </c>
      <c r="AL670">
        <v>0</v>
      </c>
      <c r="AM670">
        <v>0</v>
      </c>
      <c r="AN670">
        <v>0</v>
      </c>
      <c r="AO670">
        <v>0</v>
      </c>
      <c r="AP670">
        <v>0</v>
      </c>
      <c r="AQ670">
        <v>0</v>
      </c>
      <c r="AR670">
        <v>0</v>
      </c>
    </row>
    <row r="671" spans="1:44" x14ac:dyDescent="0.2">
      <c r="A671">
        <f>ROW(Source!A312)</f>
        <v>312</v>
      </c>
      <c r="B671">
        <v>1473421235</v>
      </c>
      <c r="C671">
        <v>1473085034</v>
      </c>
      <c r="D671">
        <v>1441836235</v>
      </c>
      <c r="E671">
        <v>1</v>
      </c>
      <c r="F671">
        <v>1</v>
      </c>
      <c r="G671">
        <v>15514512</v>
      </c>
      <c r="H671">
        <v>3</v>
      </c>
      <c r="I671" t="s">
        <v>464</v>
      </c>
      <c r="J671" t="s">
        <v>465</v>
      </c>
      <c r="K671" t="s">
        <v>466</v>
      </c>
      <c r="L671">
        <v>1346</v>
      </c>
      <c r="N671">
        <v>1009</v>
      </c>
      <c r="O671" t="s">
        <v>467</v>
      </c>
      <c r="P671" t="s">
        <v>467</v>
      </c>
      <c r="Q671">
        <v>1</v>
      </c>
      <c r="X671">
        <v>0.03</v>
      </c>
      <c r="Y671">
        <v>31.49</v>
      </c>
      <c r="Z671">
        <v>0</v>
      </c>
      <c r="AA671">
        <v>0</v>
      </c>
      <c r="AB671">
        <v>0</v>
      </c>
      <c r="AC671">
        <v>0</v>
      </c>
      <c r="AD671">
        <v>1</v>
      </c>
      <c r="AE671">
        <v>0</v>
      </c>
      <c r="AF671" t="s">
        <v>3</v>
      </c>
      <c r="AG671">
        <v>0.03</v>
      </c>
      <c r="AH671">
        <v>2</v>
      </c>
      <c r="AI671">
        <v>1473085036</v>
      </c>
      <c r="AJ671">
        <v>493</v>
      </c>
      <c r="AK671">
        <v>0</v>
      </c>
      <c r="AL671">
        <v>0</v>
      </c>
      <c r="AM671">
        <v>0</v>
      </c>
      <c r="AN671">
        <v>0</v>
      </c>
      <c r="AO671">
        <v>0</v>
      </c>
      <c r="AP671">
        <v>0</v>
      </c>
      <c r="AQ671">
        <v>0</v>
      </c>
      <c r="AR671">
        <v>0</v>
      </c>
    </row>
    <row r="672" spans="1:44" x14ac:dyDescent="0.2">
      <c r="A672">
        <f>ROW(Source!A314)</f>
        <v>314</v>
      </c>
      <c r="B672">
        <v>1473421236</v>
      </c>
      <c r="C672">
        <v>1473085040</v>
      </c>
      <c r="D672">
        <v>1441819193</v>
      </c>
      <c r="E672">
        <v>15514512</v>
      </c>
      <c r="F672">
        <v>1</v>
      </c>
      <c r="G672">
        <v>15514512</v>
      </c>
      <c r="H672">
        <v>1</v>
      </c>
      <c r="I672" t="s">
        <v>457</v>
      </c>
      <c r="J672" t="s">
        <v>3</v>
      </c>
      <c r="K672" t="s">
        <v>458</v>
      </c>
      <c r="L672">
        <v>1191</v>
      </c>
      <c r="N672">
        <v>1013</v>
      </c>
      <c r="O672" t="s">
        <v>459</v>
      </c>
      <c r="P672" t="s">
        <v>459</v>
      </c>
      <c r="Q672">
        <v>1</v>
      </c>
      <c r="X672">
        <v>0.24</v>
      </c>
      <c r="Y672">
        <v>0</v>
      </c>
      <c r="Z672">
        <v>0</v>
      </c>
      <c r="AA672">
        <v>0</v>
      </c>
      <c r="AB672">
        <v>0</v>
      </c>
      <c r="AC672">
        <v>0</v>
      </c>
      <c r="AD672">
        <v>1</v>
      </c>
      <c r="AE672">
        <v>1</v>
      </c>
      <c r="AF672" t="s">
        <v>228</v>
      </c>
      <c r="AG672">
        <v>0.48</v>
      </c>
      <c r="AH672">
        <v>3</v>
      </c>
      <c r="AI672">
        <v>-1</v>
      </c>
      <c r="AJ672" t="s">
        <v>3</v>
      </c>
      <c r="AK672">
        <v>0</v>
      </c>
      <c r="AL672">
        <v>0</v>
      </c>
      <c r="AM672">
        <v>0</v>
      </c>
      <c r="AN672">
        <v>0</v>
      </c>
      <c r="AO672">
        <v>0</v>
      </c>
      <c r="AP672">
        <v>0</v>
      </c>
      <c r="AQ672">
        <v>0</v>
      </c>
      <c r="AR672">
        <v>0</v>
      </c>
    </row>
    <row r="673" spans="1:44" x14ac:dyDescent="0.2">
      <c r="A673">
        <f>ROW(Source!A315)</f>
        <v>315</v>
      </c>
      <c r="B673">
        <v>1473421237</v>
      </c>
      <c r="C673">
        <v>1473085042</v>
      </c>
      <c r="D673">
        <v>1441819193</v>
      </c>
      <c r="E673">
        <v>15514512</v>
      </c>
      <c r="F673">
        <v>1</v>
      </c>
      <c r="G673">
        <v>15514512</v>
      </c>
      <c r="H673">
        <v>1</v>
      </c>
      <c r="I673" t="s">
        <v>457</v>
      </c>
      <c r="J673" t="s">
        <v>3</v>
      </c>
      <c r="K673" t="s">
        <v>458</v>
      </c>
      <c r="L673">
        <v>1191</v>
      </c>
      <c r="N673">
        <v>1013</v>
      </c>
      <c r="O673" t="s">
        <v>459</v>
      </c>
      <c r="P673" t="s">
        <v>459</v>
      </c>
      <c r="Q673">
        <v>1</v>
      </c>
      <c r="X673">
        <v>0.4</v>
      </c>
      <c r="Y673">
        <v>0</v>
      </c>
      <c r="Z673">
        <v>0</v>
      </c>
      <c r="AA673">
        <v>0</v>
      </c>
      <c r="AB673">
        <v>0</v>
      </c>
      <c r="AC673">
        <v>0</v>
      </c>
      <c r="AD673">
        <v>1</v>
      </c>
      <c r="AE673">
        <v>1</v>
      </c>
      <c r="AF673" t="s">
        <v>3</v>
      </c>
      <c r="AG673">
        <v>0.4</v>
      </c>
      <c r="AH673">
        <v>3</v>
      </c>
      <c r="AI673">
        <v>-1</v>
      </c>
      <c r="AJ673" t="s">
        <v>3</v>
      </c>
      <c r="AK673">
        <v>0</v>
      </c>
      <c r="AL673">
        <v>0</v>
      </c>
      <c r="AM673">
        <v>0</v>
      </c>
      <c r="AN673">
        <v>0</v>
      </c>
      <c r="AO673">
        <v>0</v>
      </c>
      <c r="AP673">
        <v>0</v>
      </c>
      <c r="AQ673">
        <v>0</v>
      </c>
      <c r="AR673">
        <v>0</v>
      </c>
    </row>
    <row r="674" spans="1:44" x14ac:dyDescent="0.2">
      <c r="A674">
        <f>ROW(Source!A315)</f>
        <v>315</v>
      </c>
      <c r="B674">
        <v>1473421238</v>
      </c>
      <c r="C674">
        <v>1473085042</v>
      </c>
      <c r="D674">
        <v>1441836235</v>
      </c>
      <c r="E674">
        <v>1</v>
      </c>
      <c r="F674">
        <v>1</v>
      </c>
      <c r="G674">
        <v>15514512</v>
      </c>
      <c r="H674">
        <v>3</v>
      </c>
      <c r="I674" t="s">
        <v>464</v>
      </c>
      <c r="J674" t="s">
        <v>465</v>
      </c>
      <c r="K674" t="s">
        <v>466</v>
      </c>
      <c r="L674">
        <v>1346</v>
      </c>
      <c r="N674">
        <v>1009</v>
      </c>
      <c r="O674" t="s">
        <v>467</v>
      </c>
      <c r="P674" t="s">
        <v>467</v>
      </c>
      <c r="Q674">
        <v>1</v>
      </c>
      <c r="X674">
        <v>0.2</v>
      </c>
      <c r="Y674">
        <v>31.49</v>
      </c>
      <c r="Z674">
        <v>0</v>
      </c>
      <c r="AA674">
        <v>0</v>
      </c>
      <c r="AB674">
        <v>0</v>
      </c>
      <c r="AC674">
        <v>0</v>
      </c>
      <c r="AD674">
        <v>1</v>
      </c>
      <c r="AE674">
        <v>0</v>
      </c>
      <c r="AF674" t="s">
        <v>3</v>
      </c>
      <c r="AG674">
        <v>0.2</v>
      </c>
      <c r="AH674">
        <v>3</v>
      </c>
      <c r="AI674">
        <v>-1</v>
      </c>
      <c r="AJ674" t="s">
        <v>3</v>
      </c>
      <c r="AK674">
        <v>0</v>
      </c>
      <c r="AL674">
        <v>0</v>
      </c>
      <c r="AM674">
        <v>0</v>
      </c>
      <c r="AN674">
        <v>0</v>
      </c>
      <c r="AO674">
        <v>0</v>
      </c>
      <c r="AP674">
        <v>0</v>
      </c>
      <c r="AQ674">
        <v>0</v>
      </c>
      <c r="AR674">
        <v>0</v>
      </c>
    </row>
    <row r="675" spans="1:44" x14ac:dyDescent="0.2">
      <c r="A675">
        <f>ROW(Source!A316)</f>
        <v>316</v>
      </c>
      <c r="B675">
        <v>1473421239</v>
      </c>
      <c r="C675">
        <v>1473085045</v>
      </c>
      <c r="D675">
        <v>1441819193</v>
      </c>
      <c r="E675">
        <v>15514512</v>
      </c>
      <c r="F675">
        <v>1</v>
      </c>
      <c r="G675">
        <v>15514512</v>
      </c>
      <c r="H675">
        <v>1</v>
      </c>
      <c r="I675" t="s">
        <v>457</v>
      </c>
      <c r="J675" t="s">
        <v>3</v>
      </c>
      <c r="K675" t="s">
        <v>458</v>
      </c>
      <c r="L675">
        <v>1191</v>
      </c>
      <c r="N675">
        <v>1013</v>
      </c>
      <c r="O675" t="s">
        <v>459</v>
      </c>
      <c r="P675" t="s">
        <v>459</v>
      </c>
      <c r="Q675">
        <v>1</v>
      </c>
      <c r="X675">
        <v>0.18</v>
      </c>
      <c r="Y675">
        <v>0</v>
      </c>
      <c r="Z675">
        <v>0</v>
      </c>
      <c r="AA675">
        <v>0</v>
      </c>
      <c r="AB675">
        <v>0</v>
      </c>
      <c r="AC675">
        <v>0</v>
      </c>
      <c r="AD675">
        <v>1</v>
      </c>
      <c r="AE675">
        <v>1</v>
      </c>
      <c r="AF675" t="s">
        <v>3</v>
      </c>
      <c r="AG675">
        <v>0.18</v>
      </c>
      <c r="AH675">
        <v>3</v>
      </c>
      <c r="AI675">
        <v>-1</v>
      </c>
      <c r="AJ675" t="s">
        <v>3</v>
      </c>
      <c r="AK675">
        <v>0</v>
      </c>
      <c r="AL675">
        <v>0</v>
      </c>
      <c r="AM675">
        <v>0</v>
      </c>
      <c r="AN675">
        <v>0</v>
      </c>
      <c r="AO675">
        <v>0</v>
      </c>
      <c r="AP675">
        <v>0</v>
      </c>
      <c r="AQ675">
        <v>0</v>
      </c>
      <c r="AR675">
        <v>0</v>
      </c>
    </row>
    <row r="676" spans="1:44" x14ac:dyDescent="0.2">
      <c r="A676">
        <f>ROW(Source!A316)</f>
        <v>316</v>
      </c>
      <c r="B676">
        <v>1473421240</v>
      </c>
      <c r="C676">
        <v>1473085045</v>
      </c>
      <c r="D676">
        <v>1441836235</v>
      </c>
      <c r="E676">
        <v>1</v>
      </c>
      <c r="F676">
        <v>1</v>
      </c>
      <c r="G676">
        <v>15514512</v>
      </c>
      <c r="H676">
        <v>3</v>
      </c>
      <c r="I676" t="s">
        <v>464</v>
      </c>
      <c r="J676" t="s">
        <v>465</v>
      </c>
      <c r="K676" t="s">
        <v>466</v>
      </c>
      <c r="L676">
        <v>1346</v>
      </c>
      <c r="N676">
        <v>1009</v>
      </c>
      <c r="O676" t="s">
        <v>467</v>
      </c>
      <c r="P676" t="s">
        <v>467</v>
      </c>
      <c r="Q676">
        <v>1</v>
      </c>
      <c r="X676">
        <v>0.2</v>
      </c>
      <c r="Y676">
        <v>31.49</v>
      </c>
      <c r="Z676">
        <v>0</v>
      </c>
      <c r="AA676">
        <v>0</v>
      </c>
      <c r="AB676">
        <v>0</v>
      </c>
      <c r="AC676">
        <v>0</v>
      </c>
      <c r="AD676">
        <v>1</v>
      </c>
      <c r="AE676">
        <v>0</v>
      </c>
      <c r="AF676" t="s">
        <v>3</v>
      </c>
      <c r="AG676">
        <v>0.2</v>
      </c>
      <c r="AH676">
        <v>3</v>
      </c>
      <c r="AI676">
        <v>-1</v>
      </c>
      <c r="AJ676" t="s">
        <v>3</v>
      </c>
      <c r="AK676">
        <v>0</v>
      </c>
      <c r="AL676">
        <v>0</v>
      </c>
      <c r="AM676">
        <v>0</v>
      </c>
      <c r="AN676">
        <v>0</v>
      </c>
      <c r="AO676">
        <v>0</v>
      </c>
      <c r="AP676">
        <v>0</v>
      </c>
      <c r="AQ676">
        <v>0</v>
      </c>
      <c r="AR676">
        <v>0</v>
      </c>
    </row>
    <row r="677" spans="1:44" x14ac:dyDescent="0.2">
      <c r="A677">
        <f>ROW(Source!A317)</f>
        <v>317</v>
      </c>
      <c r="B677">
        <v>1473421241</v>
      </c>
      <c r="C677">
        <v>1473085048</v>
      </c>
      <c r="D677">
        <v>1441819193</v>
      </c>
      <c r="E677">
        <v>15514512</v>
      </c>
      <c r="F677">
        <v>1</v>
      </c>
      <c r="G677">
        <v>15514512</v>
      </c>
      <c r="H677">
        <v>1</v>
      </c>
      <c r="I677" t="s">
        <v>457</v>
      </c>
      <c r="J677" t="s">
        <v>3</v>
      </c>
      <c r="K677" t="s">
        <v>458</v>
      </c>
      <c r="L677">
        <v>1191</v>
      </c>
      <c r="N677">
        <v>1013</v>
      </c>
      <c r="O677" t="s">
        <v>459</v>
      </c>
      <c r="P677" t="s">
        <v>459</v>
      </c>
      <c r="Q677">
        <v>1</v>
      </c>
      <c r="X677">
        <v>0.96</v>
      </c>
      <c r="Y677">
        <v>0</v>
      </c>
      <c r="Z677">
        <v>0</v>
      </c>
      <c r="AA677">
        <v>0</v>
      </c>
      <c r="AB677">
        <v>0</v>
      </c>
      <c r="AC677">
        <v>0</v>
      </c>
      <c r="AD677">
        <v>1</v>
      </c>
      <c r="AE677">
        <v>1</v>
      </c>
      <c r="AF677" t="s">
        <v>3</v>
      </c>
      <c r="AG677">
        <v>0.96</v>
      </c>
      <c r="AH677">
        <v>2</v>
      </c>
      <c r="AI677">
        <v>1473085049</v>
      </c>
      <c r="AJ677">
        <v>494</v>
      </c>
      <c r="AK677">
        <v>0</v>
      </c>
      <c r="AL677">
        <v>0</v>
      </c>
      <c r="AM677">
        <v>0</v>
      </c>
      <c r="AN677">
        <v>0</v>
      </c>
      <c r="AO677">
        <v>0</v>
      </c>
      <c r="AP677">
        <v>0</v>
      </c>
      <c r="AQ677">
        <v>0</v>
      </c>
      <c r="AR677">
        <v>0</v>
      </c>
    </row>
    <row r="678" spans="1:44" x14ac:dyDescent="0.2">
      <c r="A678">
        <f>ROW(Source!A317)</f>
        <v>317</v>
      </c>
      <c r="B678">
        <v>1473421242</v>
      </c>
      <c r="C678">
        <v>1473085048</v>
      </c>
      <c r="D678">
        <v>1441836235</v>
      </c>
      <c r="E678">
        <v>1</v>
      </c>
      <c r="F678">
        <v>1</v>
      </c>
      <c r="G678">
        <v>15514512</v>
      </c>
      <c r="H678">
        <v>3</v>
      </c>
      <c r="I678" t="s">
        <v>464</v>
      </c>
      <c r="J678" t="s">
        <v>465</v>
      </c>
      <c r="K678" t="s">
        <v>466</v>
      </c>
      <c r="L678">
        <v>1346</v>
      </c>
      <c r="N678">
        <v>1009</v>
      </c>
      <c r="O678" t="s">
        <v>467</v>
      </c>
      <c r="P678" t="s">
        <v>467</v>
      </c>
      <c r="Q678">
        <v>1</v>
      </c>
      <c r="X678">
        <v>0.05</v>
      </c>
      <c r="Y678">
        <v>31.49</v>
      </c>
      <c r="Z678">
        <v>0</v>
      </c>
      <c r="AA678">
        <v>0</v>
      </c>
      <c r="AB678">
        <v>0</v>
      </c>
      <c r="AC678">
        <v>0</v>
      </c>
      <c r="AD678">
        <v>1</v>
      </c>
      <c r="AE678">
        <v>0</v>
      </c>
      <c r="AF678" t="s">
        <v>3</v>
      </c>
      <c r="AG678">
        <v>0.05</v>
      </c>
      <c r="AH678">
        <v>2</v>
      </c>
      <c r="AI678">
        <v>1473085050</v>
      </c>
      <c r="AJ678">
        <v>495</v>
      </c>
      <c r="AK678">
        <v>0</v>
      </c>
      <c r="AL678">
        <v>0</v>
      </c>
      <c r="AM678">
        <v>0</v>
      </c>
      <c r="AN678">
        <v>0</v>
      </c>
      <c r="AO678">
        <v>0</v>
      </c>
      <c r="AP678">
        <v>0</v>
      </c>
      <c r="AQ678">
        <v>0</v>
      </c>
      <c r="AR678">
        <v>0</v>
      </c>
    </row>
    <row r="679" spans="1:44" x14ac:dyDescent="0.2">
      <c r="A679">
        <f>ROW(Source!A317)</f>
        <v>317</v>
      </c>
      <c r="B679">
        <v>1473421243</v>
      </c>
      <c r="C679">
        <v>1473085048</v>
      </c>
      <c r="D679">
        <v>1441834628</v>
      </c>
      <c r="E679">
        <v>1</v>
      </c>
      <c r="F679">
        <v>1</v>
      </c>
      <c r="G679">
        <v>15514512</v>
      </c>
      <c r="H679">
        <v>3</v>
      </c>
      <c r="I679" t="s">
        <v>549</v>
      </c>
      <c r="J679" t="s">
        <v>554</v>
      </c>
      <c r="K679" t="s">
        <v>550</v>
      </c>
      <c r="L679">
        <v>1348</v>
      </c>
      <c r="N679">
        <v>1009</v>
      </c>
      <c r="O679" t="s">
        <v>485</v>
      </c>
      <c r="P679" t="s">
        <v>485</v>
      </c>
      <c r="Q679">
        <v>1000</v>
      </c>
      <c r="X679">
        <v>3.0000000000000001E-5</v>
      </c>
      <c r="Y679">
        <v>73951.73</v>
      </c>
      <c r="Z679">
        <v>0</v>
      </c>
      <c r="AA679">
        <v>0</v>
      </c>
      <c r="AB679">
        <v>0</v>
      </c>
      <c r="AC679">
        <v>0</v>
      </c>
      <c r="AD679">
        <v>1</v>
      </c>
      <c r="AE679">
        <v>0</v>
      </c>
      <c r="AF679" t="s">
        <v>3</v>
      </c>
      <c r="AG679">
        <v>3.0000000000000001E-5</v>
      </c>
      <c r="AH679">
        <v>2</v>
      </c>
      <c r="AI679">
        <v>1473085051</v>
      </c>
      <c r="AJ679">
        <v>496</v>
      </c>
      <c r="AK679">
        <v>0</v>
      </c>
      <c r="AL679">
        <v>0</v>
      </c>
      <c r="AM679">
        <v>0</v>
      </c>
      <c r="AN679">
        <v>0</v>
      </c>
      <c r="AO679">
        <v>0</v>
      </c>
      <c r="AP679">
        <v>0</v>
      </c>
      <c r="AQ679">
        <v>0</v>
      </c>
      <c r="AR679">
        <v>0</v>
      </c>
    </row>
    <row r="680" spans="1:44" x14ac:dyDescent="0.2">
      <c r="A680">
        <f>ROW(Source!A317)</f>
        <v>317</v>
      </c>
      <c r="B680">
        <v>1473421244</v>
      </c>
      <c r="C680">
        <v>1473085048</v>
      </c>
      <c r="D680">
        <v>1441834669</v>
      </c>
      <c r="E680">
        <v>1</v>
      </c>
      <c r="F680">
        <v>1</v>
      </c>
      <c r="G680">
        <v>15514512</v>
      </c>
      <c r="H680">
        <v>3</v>
      </c>
      <c r="I680" t="s">
        <v>555</v>
      </c>
      <c r="J680" t="s">
        <v>556</v>
      </c>
      <c r="K680" t="s">
        <v>557</v>
      </c>
      <c r="L680">
        <v>1346</v>
      </c>
      <c r="N680">
        <v>1009</v>
      </c>
      <c r="O680" t="s">
        <v>467</v>
      </c>
      <c r="P680" t="s">
        <v>467</v>
      </c>
      <c r="Q680">
        <v>1</v>
      </c>
      <c r="X680">
        <v>0.01</v>
      </c>
      <c r="Y680">
        <v>222.28</v>
      </c>
      <c r="Z680">
        <v>0</v>
      </c>
      <c r="AA680">
        <v>0</v>
      </c>
      <c r="AB680">
        <v>0</v>
      </c>
      <c r="AC680">
        <v>0</v>
      </c>
      <c r="AD680">
        <v>1</v>
      </c>
      <c r="AE680">
        <v>0</v>
      </c>
      <c r="AF680" t="s">
        <v>3</v>
      </c>
      <c r="AG680">
        <v>0.01</v>
      </c>
      <c r="AH680">
        <v>2</v>
      </c>
      <c r="AI680">
        <v>1473085052</v>
      </c>
      <c r="AJ680">
        <v>497</v>
      </c>
      <c r="AK680">
        <v>0</v>
      </c>
      <c r="AL680">
        <v>0</v>
      </c>
      <c r="AM680">
        <v>0</v>
      </c>
      <c r="AN680">
        <v>0</v>
      </c>
      <c r="AO680">
        <v>0</v>
      </c>
      <c r="AP680">
        <v>0</v>
      </c>
      <c r="AQ680">
        <v>0</v>
      </c>
      <c r="AR680">
        <v>0</v>
      </c>
    </row>
    <row r="681" spans="1:44" x14ac:dyDescent="0.2">
      <c r="A681">
        <f>ROW(Source!A319)</f>
        <v>319</v>
      </c>
      <c r="B681">
        <v>1473421245</v>
      </c>
      <c r="C681">
        <v>1473085058</v>
      </c>
      <c r="D681">
        <v>1441819193</v>
      </c>
      <c r="E681">
        <v>15514512</v>
      </c>
      <c r="F681">
        <v>1</v>
      </c>
      <c r="G681">
        <v>15514512</v>
      </c>
      <c r="H681">
        <v>1</v>
      </c>
      <c r="I681" t="s">
        <v>457</v>
      </c>
      <c r="J681" t="s">
        <v>3</v>
      </c>
      <c r="K681" t="s">
        <v>458</v>
      </c>
      <c r="L681">
        <v>1191</v>
      </c>
      <c r="N681">
        <v>1013</v>
      </c>
      <c r="O681" t="s">
        <v>459</v>
      </c>
      <c r="P681" t="s">
        <v>459</v>
      </c>
      <c r="Q681">
        <v>1</v>
      </c>
      <c r="X681">
        <v>14.58</v>
      </c>
      <c r="Y681">
        <v>0</v>
      </c>
      <c r="Z681">
        <v>0</v>
      </c>
      <c r="AA681">
        <v>0</v>
      </c>
      <c r="AB681">
        <v>0</v>
      </c>
      <c r="AC681">
        <v>0</v>
      </c>
      <c r="AD681">
        <v>1</v>
      </c>
      <c r="AE681">
        <v>1</v>
      </c>
      <c r="AF681" t="s">
        <v>3</v>
      </c>
      <c r="AG681">
        <v>14.58</v>
      </c>
      <c r="AH681">
        <v>3</v>
      </c>
      <c r="AI681">
        <v>-1</v>
      </c>
      <c r="AJ681" t="s">
        <v>3</v>
      </c>
      <c r="AK681">
        <v>0</v>
      </c>
      <c r="AL681">
        <v>0</v>
      </c>
      <c r="AM681">
        <v>0</v>
      </c>
      <c r="AN681">
        <v>0</v>
      </c>
      <c r="AO681">
        <v>0</v>
      </c>
      <c r="AP681">
        <v>0</v>
      </c>
      <c r="AQ681">
        <v>0</v>
      </c>
      <c r="AR681">
        <v>0</v>
      </c>
    </row>
    <row r="682" spans="1:44" x14ac:dyDescent="0.2">
      <c r="A682">
        <f>ROW(Source!A319)</f>
        <v>319</v>
      </c>
      <c r="B682">
        <v>1473421246</v>
      </c>
      <c r="C682">
        <v>1473085058</v>
      </c>
      <c r="D682">
        <v>1441836237</v>
      </c>
      <c r="E682">
        <v>1</v>
      </c>
      <c r="F682">
        <v>1</v>
      </c>
      <c r="G682">
        <v>15514512</v>
      </c>
      <c r="H682">
        <v>3</v>
      </c>
      <c r="I682" t="s">
        <v>546</v>
      </c>
      <c r="J682" t="s">
        <v>547</v>
      </c>
      <c r="K682" t="s">
        <v>548</v>
      </c>
      <c r="L682">
        <v>1346</v>
      </c>
      <c r="N682">
        <v>1009</v>
      </c>
      <c r="O682" t="s">
        <v>467</v>
      </c>
      <c r="P682" t="s">
        <v>467</v>
      </c>
      <c r="Q682">
        <v>1</v>
      </c>
      <c r="X682">
        <v>5.0999999999999997E-2</v>
      </c>
      <c r="Y682">
        <v>375.16</v>
      </c>
      <c r="Z682">
        <v>0</v>
      </c>
      <c r="AA682">
        <v>0</v>
      </c>
      <c r="AB682">
        <v>0</v>
      </c>
      <c r="AC682">
        <v>0</v>
      </c>
      <c r="AD682">
        <v>1</v>
      </c>
      <c r="AE682">
        <v>0</v>
      </c>
      <c r="AF682" t="s">
        <v>3</v>
      </c>
      <c r="AG682">
        <v>5.0999999999999997E-2</v>
      </c>
      <c r="AH682">
        <v>3</v>
      </c>
      <c r="AI682">
        <v>-1</v>
      </c>
      <c r="AJ682" t="s">
        <v>3</v>
      </c>
      <c r="AK682">
        <v>0</v>
      </c>
      <c r="AL682">
        <v>0</v>
      </c>
      <c r="AM682">
        <v>0</v>
      </c>
      <c r="AN682">
        <v>0</v>
      </c>
      <c r="AO682">
        <v>0</v>
      </c>
      <c r="AP682">
        <v>0</v>
      </c>
      <c r="AQ682">
        <v>0</v>
      </c>
      <c r="AR682">
        <v>0</v>
      </c>
    </row>
    <row r="683" spans="1:44" x14ac:dyDescent="0.2">
      <c r="A683">
        <f>ROW(Source!A320)</f>
        <v>320</v>
      </c>
      <c r="B683">
        <v>1473421247</v>
      </c>
      <c r="C683">
        <v>1473085061</v>
      </c>
      <c r="D683">
        <v>1441819193</v>
      </c>
      <c r="E683">
        <v>15514512</v>
      </c>
      <c r="F683">
        <v>1</v>
      </c>
      <c r="G683">
        <v>15514512</v>
      </c>
      <c r="H683">
        <v>1</v>
      </c>
      <c r="I683" t="s">
        <v>457</v>
      </c>
      <c r="J683" t="s">
        <v>3</v>
      </c>
      <c r="K683" t="s">
        <v>458</v>
      </c>
      <c r="L683">
        <v>1191</v>
      </c>
      <c r="N683">
        <v>1013</v>
      </c>
      <c r="O683" t="s">
        <v>459</v>
      </c>
      <c r="P683" t="s">
        <v>459</v>
      </c>
      <c r="Q683">
        <v>1</v>
      </c>
      <c r="X683">
        <v>0.49</v>
      </c>
      <c r="Y683">
        <v>0</v>
      </c>
      <c r="Z683">
        <v>0</v>
      </c>
      <c r="AA683">
        <v>0</v>
      </c>
      <c r="AB683">
        <v>0</v>
      </c>
      <c r="AC683">
        <v>0</v>
      </c>
      <c r="AD683">
        <v>1</v>
      </c>
      <c r="AE683">
        <v>1</v>
      </c>
      <c r="AF683" t="s">
        <v>3</v>
      </c>
      <c r="AG683">
        <v>0.49</v>
      </c>
      <c r="AH683">
        <v>3</v>
      </c>
      <c r="AI683">
        <v>-1</v>
      </c>
      <c r="AJ683" t="s">
        <v>3</v>
      </c>
      <c r="AK683">
        <v>0</v>
      </c>
      <c r="AL683">
        <v>0</v>
      </c>
      <c r="AM683">
        <v>0</v>
      </c>
      <c r="AN683">
        <v>0</v>
      </c>
      <c r="AO683">
        <v>0</v>
      </c>
      <c r="AP683">
        <v>0</v>
      </c>
      <c r="AQ683">
        <v>0</v>
      </c>
      <c r="AR683">
        <v>0</v>
      </c>
    </row>
    <row r="684" spans="1:44" x14ac:dyDescent="0.2">
      <c r="A684">
        <f>ROW(Source!A320)</f>
        <v>320</v>
      </c>
      <c r="B684">
        <v>1473421248</v>
      </c>
      <c r="C684">
        <v>1473085061</v>
      </c>
      <c r="D684">
        <v>1441836237</v>
      </c>
      <c r="E684">
        <v>1</v>
      </c>
      <c r="F684">
        <v>1</v>
      </c>
      <c r="G684">
        <v>15514512</v>
      </c>
      <c r="H684">
        <v>3</v>
      </c>
      <c r="I684" t="s">
        <v>546</v>
      </c>
      <c r="J684" t="s">
        <v>547</v>
      </c>
      <c r="K684" t="s">
        <v>548</v>
      </c>
      <c r="L684">
        <v>1346</v>
      </c>
      <c r="N684">
        <v>1009</v>
      </c>
      <c r="O684" t="s">
        <v>467</v>
      </c>
      <c r="P684" t="s">
        <v>467</v>
      </c>
      <c r="Q684">
        <v>1</v>
      </c>
      <c r="X684">
        <v>2E-3</v>
      </c>
      <c r="Y684">
        <v>375.16</v>
      </c>
      <c r="Z684">
        <v>0</v>
      </c>
      <c r="AA684">
        <v>0</v>
      </c>
      <c r="AB684">
        <v>0</v>
      </c>
      <c r="AC684">
        <v>0</v>
      </c>
      <c r="AD684">
        <v>1</v>
      </c>
      <c r="AE684">
        <v>0</v>
      </c>
      <c r="AF684" t="s">
        <v>3</v>
      </c>
      <c r="AG684">
        <v>2E-3</v>
      </c>
      <c r="AH684">
        <v>3</v>
      </c>
      <c r="AI684">
        <v>-1</v>
      </c>
      <c r="AJ684" t="s">
        <v>3</v>
      </c>
      <c r="AK684">
        <v>0</v>
      </c>
      <c r="AL684">
        <v>0</v>
      </c>
      <c r="AM684">
        <v>0</v>
      </c>
      <c r="AN684">
        <v>0</v>
      </c>
      <c r="AO684">
        <v>0</v>
      </c>
      <c r="AP684">
        <v>0</v>
      </c>
      <c r="AQ684">
        <v>0</v>
      </c>
      <c r="AR684">
        <v>0</v>
      </c>
    </row>
    <row r="685" spans="1:44" x14ac:dyDescent="0.2">
      <c r="A685">
        <f>ROW(Source!A321)</f>
        <v>321</v>
      </c>
      <c r="B685">
        <v>1473421250</v>
      </c>
      <c r="C685">
        <v>1473085064</v>
      </c>
      <c r="D685">
        <v>1441819193</v>
      </c>
      <c r="E685">
        <v>15514512</v>
      </c>
      <c r="F685">
        <v>1</v>
      </c>
      <c r="G685">
        <v>15514512</v>
      </c>
      <c r="H685">
        <v>1</v>
      </c>
      <c r="I685" t="s">
        <v>457</v>
      </c>
      <c r="J685" t="s">
        <v>3</v>
      </c>
      <c r="K685" t="s">
        <v>458</v>
      </c>
      <c r="L685">
        <v>1191</v>
      </c>
      <c r="N685">
        <v>1013</v>
      </c>
      <c r="O685" t="s">
        <v>459</v>
      </c>
      <c r="P685" t="s">
        <v>459</v>
      </c>
      <c r="Q685">
        <v>1</v>
      </c>
      <c r="X685">
        <v>11.88</v>
      </c>
      <c r="Y685">
        <v>0</v>
      </c>
      <c r="Z685">
        <v>0</v>
      </c>
      <c r="AA685">
        <v>0</v>
      </c>
      <c r="AB685">
        <v>0</v>
      </c>
      <c r="AC685">
        <v>0</v>
      </c>
      <c r="AD685">
        <v>1</v>
      </c>
      <c r="AE685">
        <v>1</v>
      </c>
      <c r="AF685" t="s">
        <v>3</v>
      </c>
      <c r="AG685">
        <v>11.88</v>
      </c>
      <c r="AH685">
        <v>3</v>
      </c>
      <c r="AI685">
        <v>-1</v>
      </c>
      <c r="AJ685" t="s">
        <v>3</v>
      </c>
      <c r="AK685">
        <v>0</v>
      </c>
      <c r="AL685">
        <v>0</v>
      </c>
      <c r="AM685">
        <v>0</v>
      </c>
      <c r="AN685">
        <v>0</v>
      </c>
      <c r="AO685">
        <v>0</v>
      </c>
      <c r="AP685">
        <v>0</v>
      </c>
      <c r="AQ685">
        <v>0</v>
      </c>
      <c r="AR685">
        <v>0</v>
      </c>
    </row>
    <row r="686" spans="1:44" x14ac:dyDescent="0.2">
      <c r="A686">
        <f>ROW(Source!A321)</f>
        <v>321</v>
      </c>
      <c r="B686">
        <v>1473421251</v>
      </c>
      <c r="C686">
        <v>1473085064</v>
      </c>
      <c r="D686">
        <v>1441836237</v>
      </c>
      <c r="E686">
        <v>1</v>
      </c>
      <c r="F686">
        <v>1</v>
      </c>
      <c r="G686">
        <v>15514512</v>
      </c>
      <c r="H686">
        <v>3</v>
      </c>
      <c r="I686" t="s">
        <v>546</v>
      </c>
      <c r="J686" t="s">
        <v>547</v>
      </c>
      <c r="K686" t="s">
        <v>548</v>
      </c>
      <c r="L686">
        <v>1346</v>
      </c>
      <c r="N686">
        <v>1009</v>
      </c>
      <c r="O686" t="s">
        <v>467</v>
      </c>
      <c r="P686" t="s">
        <v>467</v>
      </c>
      <c r="Q686">
        <v>1</v>
      </c>
      <c r="X686">
        <v>4.2000000000000003E-2</v>
      </c>
      <c r="Y686">
        <v>375.16</v>
      </c>
      <c r="Z686">
        <v>0</v>
      </c>
      <c r="AA686">
        <v>0</v>
      </c>
      <c r="AB686">
        <v>0</v>
      </c>
      <c r="AC686">
        <v>0</v>
      </c>
      <c r="AD686">
        <v>1</v>
      </c>
      <c r="AE686">
        <v>0</v>
      </c>
      <c r="AF686" t="s">
        <v>3</v>
      </c>
      <c r="AG686">
        <v>4.2000000000000003E-2</v>
      </c>
      <c r="AH686">
        <v>3</v>
      </c>
      <c r="AI686">
        <v>-1</v>
      </c>
      <c r="AJ686" t="s">
        <v>3</v>
      </c>
      <c r="AK686">
        <v>0</v>
      </c>
      <c r="AL686">
        <v>0</v>
      </c>
      <c r="AM686">
        <v>0</v>
      </c>
      <c r="AN686">
        <v>0</v>
      </c>
      <c r="AO686">
        <v>0</v>
      </c>
      <c r="AP686">
        <v>0</v>
      </c>
      <c r="AQ686">
        <v>0</v>
      </c>
      <c r="AR686">
        <v>0</v>
      </c>
    </row>
    <row r="687" spans="1:44" x14ac:dyDescent="0.2">
      <c r="A687">
        <f>ROW(Source!A322)</f>
        <v>322</v>
      </c>
      <c r="B687">
        <v>1473421252</v>
      </c>
      <c r="C687">
        <v>1473085067</v>
      </c>
      <c r="D687">
        <v>1441819193</v>
      </c>
      <c r="E687">
        <v>15514512</v>
      </c>
      <c r="F687">
        <v>1</v>
      </c>
      <c r="G687">
        <v>15514512</v>
      </c>
      <c r="H687">
        <v>1</v>
      </c>
      <c r="I687" t="s">
        <v>457</v>
      </c>
      <c r="J687" t="s">
        <v>3</v>
      </c>
      <c r="K687" t="s">
        <v>458</v>
      </c>
      <c r="L687">
        <v>1191</v>
      </c>
      <c r="N687">
        <v>1013</v>
      </c>
      <c r="O687" t="s">
        <v>459</v>
      </c>
      <c r="P687" t="s">
        <v>459</v>
      </c>
      <c r="Q687">
        <v>1</v>
      </c>
      <c r="X687">
        <v>0.4</v>
      </c>
      <c r="Y687">
        <v>0</v>
      </c>
      <c r="Z687">
        <v>0</v>
      </c>
      <c r="AA687">
        <v>0</v>
      </c>
      <c r="AB687">
        <v>0</v>
      </c>
      <c r="AC687">
        <v>0</v>
      </c>
      <c r="AD687">
        <v>1</v>
      </c>
      <c r="AE687">
        <v>1</v>
      </c>
      <c r="AF687" t="s">
        <v>3</v>
      </c>
      <c r="AG687">
        <v>0.4</v>
      </c>
      <c r="AH687">
        <v>3</v>
      </c>
      <c r="AI687">
        <v>-1</v>
      </c>
      <c r="AJ687" t="s">
        <v>3</v>
      </c>
      <c r="AK687">
        <v>0</v>
      </c>
      <c r="AL687">
        <v>0</v>
      </c>
      <c r="AM687">
        <v>0</v>
      </c>
      <c r="AN687">
        <v>0</v>
      </c>
      <c r="AO687">
        <v>0</v>
      </c>
      <c r="AP687">
        <v>0</v>
      </c>
      <c r="AQ687">
        <v>0</v>
      </c>
      <c r="AR687">
        <v>0</v>
      </c>
    </row>
    <row r="688" spans="1:44" x14ac:dyDescent="0.2">
      <c r="A688">
        <f>ROW(Source!A322)</f>
        <v>322</v>
      </c>
      <c r="B688">
        <v>1473421253</v>
      </c>
      <c r="C688">
        <v>1473085067</v>
      </c>
      <c r="D688">
        <v>1441836237</v>
      </c>
      <c r="E688">
        <v>1</v>
      </c>
      <c r="F688">
        <v>1</v>
      </c>
      <c r="G688">
        <v>15514512</v>
      </c>
      <c r="H688">
        <v>3</v>
      </c>
      <c r="I688" t="s">
        <v>546</v>
      </c>
      <c r="J688" t="s">
        <v>547</v>
      </c>
      <c r="K688" t="s">
        <v>548</v>
      </c>
      <c r="L688">
        <v>1346</v>
      </c>
      <c r="N688">
        <v>1009</v>
      </c>
      <c r="O688" t="s">
        <v>467</v>
      </c>
      <c r="P688" t="s">
        <v>467</v>
      </c>
      <c r="Q688">
        <v>1</v>
      </c>
      <c r="X688">
        <v>1E-3</v>
      </c>
      <c r="Y688">
        <v>375.16</v>
      </c>
      <c r="Z688">
        <v>0</v>
      </c>
      <c r="AA688">
        <v>0</v>
      </c>
      <c r="AB688">
        <v>0</v>
      </c>
      <c r="AC688">
        <v>0</v>
      </c>
      <c r="AD688">
        <v>1</v>
      </c>
      <c r="AE688">
        <v>0</v>
      </c>
      <c r="AF688" t="s">
        <v>3</v>
      </c>
      <c r="AG688">
        <v>1E-3</v>
      </c>
      <c r="AH688">
        <v>3</v>
      </c>
      <c r="AI688">
        <v>-1</v>
      </c>
      <c r="AJ688" t="s">
        <v>3</v>
      </c>
      <c r="AK688">
        <v>0</v>
      </c>
      <c r="AL688">
        <v>0</v>
      </c>
      <c r="AM688">
        <v>0</v>
      </c>
      <c r="AN688">
        <v>0</v>
      </c>
      <c r="AO688">
        <v>0</v>
      </c>
      <c r="AP688">
        <v>0</v>
      </c>
      <c r="AQ688">
        <v>0</v>
      </c>
      <c r="AR688">
        <v>0</v>
      </c>
    </row>
    <row r="689" spans="1:44" x14ac:dyDescent="0.2">
      <c r="A689">
        <f>ROW(Source!A323)</f>
        <v>323</v>
      </c>
      <c r="B689">
        <v>1473421254</v>
      </c>
      <c r="C689">
        <v>1473085070</v>
      </c>
      <c r="D689">
        <v>1441819193</v>
      </c>
      <c r="E689">
        <v>15514512</v>
      </c>
      <c r="F689">
        <v>1</v>
      </c>
      <c r="G689">
        <v>15514512</v>
      </c>
      <c r="H689">
        <v>1</v>
      </c>
      <c r="I689" t="s">
        <v>457</v>
      </c>
      <c r="J689" t="s">
        <v>3</v>
      </c>
      <c r="K689" t="s">
        <v>458</v>
      </c>
      <c r="L689">
        <v>1191</v>
      </c>
      <c r="N689">
        <v>1013</v>
      </c>
      <c r="O689" t="s">
        <v>459</v>
      </c>
      <c r="P689" t="s">
        <v>459</v>
      </c>
      <c r="Q689">
        <v>1</v>
      </c>
      <c r="X689">
        <v>11.22</v>
      </c>
      <c r="Y689">
        <v>0</v>
      </c>
      <c r="Z689">
        <v>0</v>
      </c>
      <c r="AA689">
        <v>0</v>
      </c>
      <c r="AB689">
        <v>0</v>
      </c>
      <c r="AC689">
        <v>0</v>
      </c>
      <c r="AD689">
        <v>1</v>
      </c>
      <c r="AE689">
        <v>1</v>
      </c>
      <c r="AF689" t="s">
        <v>3</v>
      </c>
      <c r="AG689">
        <v>11.22</v>
      </c>
      <c r="AH689">
        <v>3</v>
      </c>
      <c r="AI689">
        <v>-1</v>
      </c>
      <c r="AJ689" t="s">
        <v>3</v>
      </c>
      <c r="AK689">
        <v>0</v>
      </c>
      <c r="AL689">
        <v>0</v>
      </c>
      <c r="AM689">
        <v>0</v>
      </c>
      <c r="AN689">
        <v>0</v>
      </c>
      <c r="AO689">
        <v>0</v>
      </c>
      <c r="AP689">
        <v>0</v>
      </c>
      <c r="AQ689">
        <v>0</v>
      </c>
      <c r="AR689">
        <v>0</v>
      </c>
    </row>
    <row r="690" spans="1:44" x14ac:dyDescent="0.2">
      <c r="A690">
        <f>ROW(Source!A323)</f>
        <v>323</v>
      </c>
      <c r="B690">
        <v>1473421255</v>
      </c>
      <c r="C690">
        <v>1473085070</v>
      </c>
      <c r="D690">
        <v>1441836237</v>
      </c>
      <c r="E690">
        <v>1</v>
      </c>
      <c r="F690">
        <v>1</v>
      </c>
      <c r="G690">
        <v>15514512</v>
      </c>
      <c r="H690">
        <v>3</v>
      </c>
      <c r="I690" t="s">
        <v>546</v>
      </c>
      <c r="J690" t="s">
        <v>547</v>
      </c>
      <c r="K690" t="s">
        <v>548</v>
      </c>
      <c r="L690">
        <v>1346</v>
      </c>
      <c r="N690">
        <v>1009</v>
      </c>
      <c r="O690" t="s">
        <v>467</v>
      </c>
      <c r="P690" t="s">
        <v>467</v>
      </c>
      <c r="Q690">
        <v>1</v>
      </c>
      <c r="X690">
        <v>3.9E-2</v>
      </c>
      <c r="Y690">
        <v>375.16</v>
      </c>
      <c r="Z690">
        <v>0</v>
      </c>
      <c r="AA690">
        <v>0</v>
      </c>
      <c r="AB690">
        <v>0</v>
      </c>
      <c r="AC690">
        <v>0</v>
      </c>
      <c r="AD690">
        <v>1</v>
      </c>
      <c r="AE690">
        <v>0</v>
      </c>
      <c r="AF690" t="s">
        <v>3</v>
      </c>
      <c r="AG690">
        <v>3.9E-2</v>
      </c>
      <c r="AH690">
        <v>3</v>
      </c>
      <c r="AI690">
        <v>-1</v>
      </c>
      <c r="AJ690" t="s">
        <v>3</v>
      </c>
      <c r="AK690">
        <v>0</v>
      </c>
      <c r="AL690">
        <v>0</v>
      </c>
      <c r="AM690">
        <v>0</v>
      </c>
      <c r="AN690">
        <v>0</v>
      </c>
      <c r="AO690">
        <v>0</v>
      </c>
      <c r="AP690">
        <v>0</v>
      </c>
      <c r="AQ690">
        <v>0</v>
      </c>
      <c r="AR690">
        <v>0</v>
      </c>
    </row>
    <row r="691" spans="1:44" x14ac:dyDescent="0.2">
      <c r="A691">
        <f>ROW(Source!A324)</f>
        <v>324</v>
      </c>
      <c r="B691">
        <v>1473421256</v>
      </c>
      <c r="C691">
        <v>1473085073</v>
      </c>
      <c r="D691">
        <v>1441819193</v>
      </c>
      <c r="E691">
        <v>15514512</v>
      </c>
      <c r="F691">
        <v>1</v>
      </c>
      <c r="G691">
        <v>15514512</v>
      </c>
      <c r="H691">
        <v>1</v>
      </c>
      <c r="I691" t="s">
        <v>457</v>
      </c>
      <c r="J691" t="s">
        <v>3</v>
      </c>
      <c r="K691" t="s">
        <v>458</v>
      </c>
      <c r="L691">
        <v>1191</v>
      </c>
      <c r="N691">
        <v>1013</v>
      </c>
      <c r="O691" t="s">
        <v>459</v>
      </c>
      <c r="P691" t="s">
        <v>459</v>
      </c>
      <c r="Q691">
        <v>1</v>
      </c>
      <c r="X691">
        <v>0.38</v>
      </c>
      <c r="Y691">
        <v>0</v>
      </c>
      <c r="Z691">
        <v>0</v>
      </c>
      <c r="AA691">
        <v>0</v>
      </c>
      <c r="AB691">
        <v>0</v>
      </c>
      <c r="AC691">
        <v>0</v>
      </c>
      <c r="AD691">
        <v>1</v>
      </c>
      <c r="AE691">
        <v>1</v>
      </c>
      <c r="AF691" t="s">
        <v>3</v>
      </c>
      <c r="AG691">
        <v>0.38</v>
      </c>
      <c r="AH691">
        <v>3</v>
      </c>
      <c r="AI691">
        <v>-1</v>
      </c>
      <c r="AJ691" t="s">
        <v>3</v>
      </c>
      <c r="AK691">
        <v>0</v>
      </c>
      <c r="AL691">
        <v>0</v>
      </c>
      <c r="AM691">
        <v>0</v>
      </c>
      <c r="AN691">
        <v>0</v>
      </c>
      <c r="AO691">
        <v>0</v>
      </c>
      <c r="AP691">
        <v>0</v>
      </c>
      <c r="AQ691">
        <v>0</v>
      </c>
      <c r="AR691">
        <v>0</v>
      </c>
    </row>
    <row r="692" spans="1:44" x14ac:dyDescent="0.2">
      <c r="A692">
        <f>ROW(Source!A324)</f>
        <v>324</v>
      </c>
      <c r="B692">
        <v>1473421257</v>
      </c>
      <c r="C692">
        <v>1473085073</v>
      </c>
      <c r="D692">
        <v>1441836237</v>
      </c>
      <c r="E692">
        <v>1</v>
      </c>
      <c r="F692">
        <v>1</v>
      </c>
      <c r="G692">
        <v>15514512</v>
      </c>
      <c r="H692">
        <v>3</v>
      </c>
      <c r="I692" t="s">
        <v>546</v>
      </c>
      <c r="J692" t="s">
        <v>547</v>
      </c>
      <c r="K692" t="s">
        <v>548</v>
      </c>
      <c r="L692">
        <v>1346</v>
      </c>
      <c r="N692">
        <v>1009</v>
      </c>
      <c r="O692" t="s">
        <v>467</v>
      </c>
      <c r="P692" t="s">
        <v>467</v>
      </c>
      <c r="Q692">
        <v>1</v>
      </c>
      <c r="X692">
        <v>1E-3</v>
      </c>
      <c r="Y692">
        <v>375.16</v>
      </c>
      <c r="Z692">
        <v>0</v>
      </c>
      <c r="AA692">
        <v>0</v>
      </c>
      <c r="AB692">
        <v>0</v>
      </c>
      <c r="AC692">
        <v>0</v>
      </c>
      <c r="AD692">
        <v>1</v>
      </c>
      <c r="AE692">
        <v>0</v>
      </c>
      <c r="AF692" t="s">
        <v>3</v>
      </c>
      <c r="AG692">
        <v>1E-3</v>
      </c>
      <c r="AH692">
        <v>3</v>
      </c>
      <c r="AI692">
        <v>-1</v>
      </c>
      <c r="AJ692" t="s">
        <v>3</v>
      </c>
      <c r="AK692">
        <v>0</v>
      </c>
      <c r="AL692">
        <v>0</v>
      </c>
      <c r="AM692">
        <v>0</v>
      </c>
      <c r="AN692">
        <v>0</v>
      </c>
      <c r="AO692">
        <v>0</v>
      </c>
      <c r="AP692">
        <v>0</v>
      </c>
      <c r="AQ692">
        <v>0</v>
      </c>
      <c r="AR692">
        <v>0</v>
      </c>
    </row>
    <row r="693" spans="1:44" x14ac:dyDescent="0.2">
      <c r="A693">
        <f>ROW(Source!A325)</f>
        <v>325</v>
      </c>
      <c r="B693">
        <v>1473421258</v>
      </c>
      <c r="C693">
        <v>1473085076</v>
      </c>
      <c r="D693">
        <v>1441819193</v>
      </c>
      <c r="E693">
        <v>15514512</v>
      </c>
      <c r="F693">
        <v>1</v>
      </c>
      <c r="G693">
        <v>15514512</v>
      </c>
      <c r="H693">
        <v>1</v>
      </c>
      <c r="I693" t="s">
        <v>457</v>
      </c>
      <c r="J693" t="s">
        <v>3</v>
      </c>
      <c r="K693" t="s">
        <v>458</v>
      </c>
      <c r="L693">
        <v>1191</v>
      </c>
      <c r="N693">
        <v>1013</v>
      </c>
      <c r="O693" t="s">
        <v>459</v>
      </c>
      <c r="P693" t="s">
        <v>459</v>
      </c>
      <c r="Q693">
        <v>1</v>
      </c>
      <c r="X693">
        <v>10</v>
      </c>
      <c r="Y693">
        <v>0</v>
      </c>
      <c r="Z693">
        <v>0</v>
      </c>
      <c r="AA693">
        <v>0</v>
      </c>
      <c r="AB693">
        <v>0</v>
      </c>
      <c r="AC693">
        <v>0</v>
      </c>
      <c r="AD693">
        <v>1</v>
      </c>
      <c r="AE693">
        <v>1</v>
      </c>
      <c r="AF693" t="s">
        <v>3</v>
      </c>
      <c r="AG693">
        <v>10</v>
      </c>
      <c r="AH693">
        <v>3</v>
      </c>
      <c r="AI693">
        <v>-1</v>
      </c>
      <c r="AJ693" t="s">
        <v>3</v>
      </c>
      <c r="AK693">
        <v>0</v>
      </c>
      <c r="AL693">
        <v>0</v>
      </c>
      <c r="AM693">
        <v>0</v>
      </c>
      <c r="AN693">
        <v>0</v>
      </c>
      <c r="AO693">
        <v>0</v>
      </c>
      <c r="AP693">
        <v>0</v>
      </c>
      <c r="AQ693">
        <v>0</v>
      </c>
      <c r="AR693">
        <v>0</v>
      </c>
    </row>
    <row r="694" spans="1:44" x14ac:dyDescent="0.2">
      <c r="A694">
        <f>ROW(Source!A325)</f>
        <v>325</v>
      </c>
      <c r="B694">
        <v>1473421259</v>
      </c>
      <c r="C694">
        <v>1473085076</v>
      </c>
      <c r="D694">
        <v>1441836237</v>
      </c>
      <c r="E694">
        <v>1</v>
      </c>
      <c r="F694">
        <v>1</v>
      </c>
      <c r="G694">
        <v>15514512</v>
      </c>
      <c r="H694">
        <v>3</v>
      </c>
      <c r="I694" t="s">
        <v>546</v>
      </c>
      <c r="J694" t="s">
        <v>547</v>
      </c>
      <c r="K694" t="s">
        <v>548</v>
      </c>
      <c r="L694">
        <v>1346</v>
      </c>
      <c r="N694">
        <v>1009</v>
      </c>
      <c r="O694" t="s">
        <v>467</v>
      </c>
      <c r="P694" t="s">
        <v>467</v>
      </c>
      <c r="Q694">
        <v>1</v>
      </c>
      <c r="X694">
        <v>0.06</v>
      </c>
      <c r="Y694">
        <v>375.16</v>
      </c>
      <c r="Z694">
        <v>0</v>
      </c>
      <c r="AA694">
        <v>0</v>
      </c>
      <c r="AB694">
        <v>0</v>
      </c>
      <c r="AC694">
        <v>0</v>
      </c>
      <c r="AD694">
        <v>1</v>
      </c>
      <c r="AE694">
        <v>0</v>
      </c>
      <c r="AF694" t="s">
        <v>3</v>
      </c>
      <c r="AG694">
        <v>0.06</v>
      </c>
      <c r="AH694">
        <v>3</v>
      </c>
      <c r="AI694">
        <v>-1</v>
      </c>
      <c r="AJ694" t="s">
        <v>3</v>
      </c>
      <c r="AK694">
        <v>0</v>
      </c>
      <c r="AL694">
        <v>0</v>
      </c>
      <c r="AM694">
        <v>0</v>
      </c>
      <c r="AN694">
        <v>0</v>
      </c>
      <c r="AO694">
        <v>0</v>
      </c>
      <c r="AP694">
        <v>0</v>
      </c>
      <c r="AQ694">
        <v>0</v>
      </c>
      <c r="AR694">
        <v>0</v>
      </c>
    </row>
    <row r="695" spans="1:44" x14ac:dyDescent="0.2">
      <c r="A695">
        <f>ROW(Source!A326)</f>
        <v>326</v>
      </c>
      <c r="B695">
        <v>1473421260</v>
      </c>
      <c r="C695">
        <v>1473085079</v>
      </c>
      <c r="D695">
        <v>1441819193</v>
      </c>
      <c r="E695">
        <v>15514512</v>
      </c>
      <c r="F695">
        <v>1</v>
      </c>
      <c r="G695">
        <v>15514512</v>
      </c>
      <c r="H695">
        <v>1</v>
      </c>
      <c r="I695" t="s">
        <v>457</v>
      </c>
      <c r="J695" t="s">
        <v>3</v>
      </c>
      <c r="K695" t="s">
        <v>458</v>
      </c>
      <c r="L695">
        <v>1191</v>
      </c>
      <c r="N695">
        <v>1013</v>
      </c>
      <c r="O695" t="s">
        <v>459</v>
      </c>
      <c r="P695" t="s">
        <v>459</v>
      </c>
      <c r="Q695">
        <v>1</v>
      </c>
      <c r="X695">
        <v>0.33</v>
      </c>
      <c r="Y695">
        <v>0</v>
      </c>
      <c r="Z695">
        <v>0</v>
      </c>
      <c r="AA695">
        <v>0</v>
      </c>
      <c r="AB695">
        <v>0</v>
      </c>
      <c r="AC695">
        <v>0</v>
      </c>
      <c r="AD695">
        <v>1</v>
      </c>
      <c r="AE695">
        <v>1</v>
      </c>
      <c r="AF695" t="s">
        <v>3</v>
      </c>
      <c r="AG695">
        <v>0.33</v>
      </c>
      <c r="AH695">
        <v>3</v>
      </c>
      <c r="AI695">
        <v>-1</v>
      </c>
      <c r="AJ695" t="s">
        <v>3</v>
      </c>
      <c r="AK695">
        <v>0</v>
      </c>
      <c r="AL695">
        <v>0</v>
      </c>
      <c r="AM695">
        <v>0</v>
      </c>
      <c r="AN695">
        <v>0</v>
      </c>
      <c r="AO695">
        <v>0</v>
      </c>
      <c r="AP695">
        <v>0</v>
      </c>
      <c r="AQ695">
        <v>0</v>
      </c>
      <c r="AR695">
        <v>0</v>
      </c>
    </row>
    <row r="696" spans="1:44" x14ac:dyDescent="0.2">
      <c r="A696">
        <f>ROW(Source!A363)</f>
        <v>363</v>
      </c>
      <c r="B696">
        <v>1473421261</v>
      </c>
      <c r="C696">
        <v>1473085082</v>
      </c>
      <c r="D696">
        <v>1441819193</v>
      </c>
      <c r="E696">
        <v>15514512</v>
      </c>
      <c r="F696">
        <v>1</v>
      </c>
      <c r="G696">
        <v>15514512</v>
      </c>
      <c r="H696">
        <v>1</v>
      </c>
      <c r="I696" t="s">
        <v>457</v>
      </c>
      <c r="J696" t="s">
        <v>3</v>
      </c>
      <c r="K696" t="s">
        <v>458</v>
      </c>
      <c r="L696">
        <v>1191</v>
      </c>
      <c r="N696">
        <v>1013</v>
      </c>
      <c r="O696" t="s">
        <v>459</v>
      </c>
      <c r="P696" t="s">
        <v>459</v>
      </c>
      <c r="Q696">
        <v>1</v>
      </c>
      <c r="X696">
        <v>0.47</v>
      </c>
      <c r="Y696">
        <v>0</v>
      </c>
      <c r="Z696">
        <v>0</v>
      </c>
      <c r="AA696">
        <v>0</v>
      </c>
      <c r="AB696">
        <v>0</v>
      </c>
      <c r="AC696">
        <v>0</v>
      </c>
      <c r="AD696">
        <v>1</v>
      </c>
      <c r="AE696">
        <v>1</v>
      </c>
      <c r="AF696" t="s">
        <v>228</v>
      </c>
      <c r="AG696">
        <v>0.94</v>
      </c>
      <c r="AH696">
        <v>2</v>
      </c>
      <c r="AI696">
        <v>1473085083</v>
      </c>
      <c r="AJ696">
        <v>498</v>
      </c>
      <c r="AK696">
        <v>0</v>
      </c>
      <c r="AL696">
        <v>0</v>
      </c>
      <c r="AM696">
        <v>0</v>
      </c>
      <c r="AN696">
        <v>0</v>
      </c>
      <c r="AO696">
        <v>0</v>
      </c>
      <c r="AP696">
        <v>0</v>
      </c>
      <c r="AQ696">
        <v>0</v>
      </c>
      <c r="AR696">
        <v>0</v>
      </c>
    </row>
    <row r="697" spans="1:44" x14ac:dyDescent="0.2">
      <c r="A697">
        <f>ROW(Source!A363)</f>
        <v>363</v>
      </c>
      <c r="B697">
        <v>1473421262</v>
      </c>
      <c r="C697">
        <v>1473085082</v>
      </c>
      <c r="D697">
        <v>1441836187</v>
      </c>
      <c r="E697">
        <v>1</v>
      </c>
      <c r="F697">
        <v>1</v>
      </c>
      <c r="G697">
        <v>15514512</v>
      </c>
      <c r="H697">
        <v>3</v>
      </c>
      <c r="I697" t="s">
        <v>558</v>
      </c>
      <c r="J697" t="s">
        <v>559</v>
      </c>
      <c r="K697" t="s">
        <v>560</v>
      </c>
      <c r="L697">
        <v>1346</v>
      </c>
      <c r="N697">
        <v>1009</v>
      </c>
      <c r="O697" t="s">
        <v>467</v>
      </c>
      <c r="P697" t="s">
        <v>467</v>
      </c>
      <c r="Q697">
        <v>1</v>
      </c>
      <c r="X697">
        <v>8.0000000000000002E-3</v>
      </c>
      <c r="Y697">
        <v>424.66</v>
      </c>
      <c r="Z697">
        <v>0</v>
      </c>
      <c r="AA697">
        <v>0</v>
      </c>
      <c r="AB697">
        <v>0</v>
      </c>
      <c r="AC697">
        <v>0</v>
      </c>
      <c r="AD697">
        <v>1</v>
      </c>
      <c r="AE697">
        <v>0</v>
      </c>
      <c r="AF697" t="s">
        <v>228</v>
      </c>
      <c r="AG697">
        <v>1.6E-2</v>
      </c>
      <c r="AH697">
        <v>2</v>
      </c>
      <c r="AI697">
        <v>1473085084</v>
      </c>
      <c r="AJ697">
        <v>499</v>
      </c>
      <c r="AK697">
        <v>0</v>
      </c>
      <c r="AL697">
        <v>0</v>
      </c>
      <c r="AM697">
        <v>0</v>
      </c>
      <c r="AN697">
        <v>0</v>
      </c>
      <c r="AO697">
        <v>0</v>
      </c>
      <c r="AP697">
        <v>0</v>
      </c>
      <c r="AQ697">
        <v>0</v>
      </c>
      <c r="AR697">
        <v>0</v>
      </c>
    </row>
    <row r="698" spans="1:44" x14ac:dyDescent="0.2">
      <c r="A698">
        <f>ROW(Source!A363)</f>
        <v>363</v>
      </c>
      <c r="B698">
        <v>1473421263</v>
      </c>
      <c r="C698">
        <v>1473085082</v>
      </c>
      <c r="D698">
        <v>1441836235</v>
      </c>
      <c r="E698">
        <v>1</v>
      </c>
      <c r="F698">
        <v>1</v>
      </c>
      <c r="G698">
        <v>15514512</v>
      </c>
      <c r="H698">
        <v>3</v>
      </c>
      <c r="I698" t="s">
        <v>464</v>
      </c>
      <c r="J698" t="s">
        <v>465</v>
      </c>
      <c r="K698" t="s">
        <v>466</v>
      </c>
      <c r="L698">
        <v>1346</v>
      </c>
      <c r="N698">
        <v>1009</v>
      </c>
      <c r="O698" t="s">
        <v>467</v>
      </c>
      <c r="P698" t="s">
        <v>467</v>
      </c>
      <c r="Q698">
        <v>1</v>
      </c>
      <c r="X698">
        <v>0.5</v>
      </c>
      <c r="Y698">
        <v>31.49</v>
      </c>
      <c r="Z698">
        <v>0</v>
      </c>
      <c r="AA698">
        <v>0</v>
      </c>
      <c r="AB698">
        <v>0</v>
      </c>
      <c r="AC698">
        <v>0</v>
      </c>
      <c r="AD698">
        <v>1</v>
      </c>
      <c r="AE698">
        <v>0</v>
      </c>
      <c r="AF698" t="s">
        <v>228</v>
      </c>
      <c r="AG698">
        <v>1</v>
      </c>
      <c r="AH698">
        <v>2</v>
      </c>
      <c r="AI698">
        <v>1473085085</v>
      </c>
      <c r="AJ698">
        <v>500</v>
      </c>
      <c r="AK698">
        <v>0</v>
      </c>
      <c r="AL698">
        <v>0</v>
      </c>
      <c r="AM698">
        <v>0</v>
      </c>
      <c r="AN698">
        <v>0</v>
      </c>
      <c r="AO698">
        <v>0</v>
      </c>
      <c r="AP698">
        <v>0</v>
      </c>
      <c r="AQ698">
        <v>0</v>
      </c>
      <c r="AR698">
        <v>0</v>
      </c>
    </row>
    <row r="699" spans="1:44" x14ac:dyDescent="0.2">
      <c r="A699">
        <f>ROW(Source!A363)</f>
        <v>363</v>
      </c>
      <c r="B699">
        <v>1473421264</v>
      </c>
      <c r="C699">
        <v>1473085082</v>
      </c>
      <c r="D699">
        <v>1441834642</v>
      </c>
      <c r="E699">
        <v>1</v>
      </c>
      <c r="F699">
        <v>1</v>
      </c>
      <c r="G699">
        <v>15514512</v>
      </c>
      <c r="H699">
        <v>3</v>
      </c>
      <c r="I699" t="s">
        <v>561</v>
      </c>
      <c r="J699" t="s">
        <v>562</v>
      </c>
      <c r="K699" t="s">
        <v>563</v>
      </c>
      <c r="L699">
        <v>1296</v>
      </c>
      <c r="N699">
        <v>1002</v>
      </c>
      <c r="O699" t="s">
        <v>545</v>
      </c>
      <c r="P699" t="s">
        <v>545</v>
      </c>
      <c r="Q699">
        <v>1</v>
      </c>
      <c r="X699">
        <v>0.01</v>
      </c>
      <c r="Y699">
        <v>109.78</v>
      </c>
      <c r="Z699">
        <v>0</v>
      </c>
      <c r="AA699">
        <v>0</v>
      </c>
      <c r="AB699">
        <v>0</v>
      </c>
      <c r="AC699">
        <v>0</v>
      </c>
      <c r="AD699">
        <v>1</v>
      </c>
      <c r="AE699">
        <v>0</v>
      </c>
      <c r="AF699" t="s">
        <v>228</v>
      </c>
      <c r="AG699">
        <v>0.02</v>
      </c>
      <c r="AH699">
        <v>2</v>
      </c>
      <c r="AI699">
        <v>1473085086</v>
      </c>
      <c r="AJ699">
        <v>501</v>
      </c>
      <c r="AK699">
        <v>0</v>
      </c>
      <c r="AL699">
        <v>0</v>
      </c>
      <c r="AM699">
        <v>0</v>
      </c>
      <c r="AN699">
        <v>0</v>
      </c>
      <c r="AO699">
        <v>0</v>
      </c>
      <c r="AP699">
        <v>0</v>
      </c>
      <c r="AQ699">
        <v>0</v>
      </c>
      <c r="AR699">
        <v>0</v>
      </c>
    </row>
    <row r="700" spans="1:44" x14ac:dyDescent="0.2">
      <c r="A700">
        <f>ROW(Source!A364)</f>
        <v>364</v>
      </c>
      <c r="B700">
        <v>1473421265</v>
      </c>
      <c r="C700">
        <v>1473085091</v>
      </c>
      <c r="D700">
        <v>1441819193</v>
      </c>
      <c r="E700">
        <v>15514512</v>
      </c>
      <c r="F700">
        <v>1</v>
      </c>
      <c r="G700">
        <v>15514512</v>
      </c>
      <c r="H700">
        <v>1</v>
      </c>
      <c r="I700" t="s">
        <v>457</v>
      </c>
      <c r="J700" t="s">
        <v>3</v>
      </c>
      <c r="K700" t="s">
        <v>458</v>
      </c>
      <c r="L700">
        <v>1191</v>
      </c>
      <c r="N700">
        <v>1013</v>
      </c>
      <c r="O700" t="s">
        <v>459</v>
      </c>
      <c r="P700" t="s">
        <v>459</v>
      </c>
      <c r="Q700">
        <v>1</v>
      </c>
      <c r="X700">
        <v>12.5</v>
      </c>
      <c r="Y700">
        <v>0</v>
      </c>
      <c r="Z700">
        <v>0</v>
      </c>
      <c r="AA700">
        <v>0</v>
      </c>
      <c r="AB700">
        <v>0</v>
      </c>
      <c r="AC700">
        <v>0</v>
      </c>
      <c r="AD700">
        <v>1</v>
      </c>
      <c r="AE700">
        <v>1</v>
      </c>
      <c r="AF700" t="s">
        <v>228</v>
      </c>
      <c r="AG700">
        <v>25</v>
      </c>
      <c r="AH700">
        <v>2</v>
      </c>
      <c r="AI700">
        <v>1473085092</v>
      </c>
      <c r="AJ700">
        <v>502</v>
      </c>
      <c r="AK700">
        <v>0</v>
      </c>
      <c r="AL700">
        <v>0</v>
      </c>
      <c r="AM700">
        <v>0</v>
      </c>
      <c r="AN700">
        <v>0</v>
      </c>
      <c r="AO700">
        <v>0</v>
      </c>
      <c r="AP700">
        <v>0</v>
      </c>
      <c r="AQ700">
        <v>0</v>
      </c>
      <c r="AR700">
        <v>0</v>
      </c>
    </row>
    <row r="701" spans="1:44" x14ac:dyDescent="0.2">
      <c r="A701">
        <f>ROW(Source!A364)</f>
        <v>364</v>
      </c>
      <c r="B701">
        <v>1473421266</v>
      </c>
      <c r="C701">
        <v>1473085091</v>
      </c>
      <c r="D701">
        <v>1441836235</v>
      </c>
      <c r="E701">
        <v>1</v>
      </c>
      <c r="F701">
        <v>1</v>
      </c>
      <c r="G701">
        <v>15514512</v>
      </c>
      <c r="H701">
        <v>3</v>
      </c>
      <c r="I701" t="s">
        <v>464</v>
      </c>
      <c r="J701" t="s">
        <v>465</v>
      </c>
      <c r="K701" t="s">
        <v>466</v>
      </c>
      <c r="L701">
        <v>1346</v>
      </c>
      <c r="N701">
        <v>1009</v>
      </c>
      <c r="O701" t="s">
        <v>467</v>
      </c>
      <c r="P701" t="s">
        <v>467</v>
      </c>
      <c r="Q701">
        <v>1</v>
      </c>
      <c r="X701">
        <v>0.2</v>
      </c>
      <c r="Y701">
        <v>31.49</v>
      </c>
      <c r="Z701">
        <v>0</v>
      </c>
      <c r="AA701">
        <v>0</v>
      </c>
      <c r="AB701">
        <v>0</v>
      </c>
      <c r="AC701">
        <v>0</v>
      </c>
      <c r="AD701">
        <v>1</v>
      </c>
      <c r="AE701">
        <v>0</v>
      </c>
      <c r="AF701" t="s">
        <v>228</v>
      </c>
      <c r="AG701">
        <v>0.4</v>
      </c>
      <c r="AH701">
        <v>2</v>
      </c>
      <c r="AI701">
        <v>1473085093</v>
      </c>
      <c r="AJ701">
        <v>503</v>
      </c>
      <c r="AK701">
        <v>0</v>
      </c>
      <c r="AL701">
        <v>0</v>
      </c>
      <c r="AM701">
        <v>0</v>
      </c>
      <c r="AN701">
        <v>0</v>
      </c>
      <c r="AO701">
        <v>0</v>
      </c>
      <c r="AP701">
        <v>0</v>
      </c>
      <c r="AQ701">
        <v>0</v>
      </c>
      <c r="AR701">
        <v>0</v>
      </c>
    </row>
    <row r="702" spans="1:44" x14ac:dyDescent="0.2">
      <c r="A702">
        <f>ROW(Source!A364)</f>
        <v>364</v>
      </c>
      <c r="B702">
        <v>1473421267</v>
      </c>
      <c r="C702">
        <v>1473085091</v>
      </c>
      <c r="D702">
        <v>1441834628</v>
      </c>
      <c r="E702">
        <v>1</v>
      </c>
      <c r="F702">
        <v>1</v>
      </c>
      <c r="G702">
        <v>15514512</v>
      </c>
      <c r="H702">
        <v>3</v>
      </c>
      <c r="I702" t="s">
        <v>549</v>
      </c>
      <c r="J702" t="s">
        <v>554</v>
      </c>
      <c r="K702" t="s">
        <v>550</v>
      </c>
      <c r="L702">
        <v>1348</v>
      </c>
      <c r="N702">
        <v>1009</v>
      </c>
      <c r="O702" t="s">
        <v>485</v>
      </c>
      <c r="P702" t="s">
        <v>485</v>
      </c>
      <c r="Q702">
        <v>1000</v>
      </c>
      <c r="X702">
        <v>1.4999999999999999E-4</v>
      </c>
      <c r="Y702">
        <v>73951.73</v>
      </c>
      <c r="Z702">
        <v>0</v>
      </c>
      <c r="AA702">
        <v>0</v>
      </c>
      <c r="AB702">
        <v>0</v>
      </c>
      <c r="AC702">
        <v>0</v>
      </c>
      <c r="AD702">
        <v>1</v>
      </c>
      <c r="AE702">
        <v>0</v>
      </c>
      <c r="AF702" t="s">
        <v>228</v>
      </c>
      <c r="AG702">
        <v>2.9999999999999997E-4</v>
      </c>
      <c r="AH702">
        <v>2</v>
      </c>
      <c r="AI702">
        <v>1473085094</v>
      </c>
      <c r="AJ702">
        <v>504</v>
      </c>
      <c r="AK702">
        <v>0</v>
      </c>
      <c r="AL702">
        <v>0</v>
      </c>
      <c r="AM702">
        <v>0</v>
      </c>
      <c r="AN702">
        <v>0</v>
      </c>
      <c r="AO702">
        <v>0</v>
      </c>
      <c r="AP702">
        <v>0</v>
      </c>
      <c r="AQ702">
        <v>0</v>
      </c>
      <c r="AR702">
        <v>0</v>
      </c>
    </row>
    <row r="703" spans="1:44" x14ac:dyDescent="0.2">
      <c r="A703">
        <f>ROW(Source!A365)</f>
        <v>365</v>
      </c>
      <c r="B703">
        <v>1473421268</v>
      </c>
      <c r="C703">
        <v>1473085098</v>
      </c>
      <c r="D703">
        <v>1441819193</v>
      </c>
      <c r="E703">
        <v>15514512</v>
      </c>
      <c r="F703">
        <v>1</v>
      </c>
      <c r="G703">
        <v>15514512</v>
      </c>
      <c r="H703">
        <v>1</v>
      </c>
      <c r="I703" t="s">
        <v>457</v>
      </c>
      <c r="J703" t="s">
        <v>3</v>
      </c>
      <c r="K703" t="s">
        <v>458</v>
      </c>
      <c r="L703">
        <v>1191</v>
      </c>
      <c r="N703">
        <v>1013</v>
      </c>
      <c r="O703" t="s">
        <v>459</v>
      </c>
      <c r="P703" t="s">
        <v>459</v>
      </c>
      <c r="Q703">
        <v>1</v>
      </c>
      <c r="X703">
        <v>0.9</v>
      </c>
      <c r="Y703">
        <v>0</v>
      </c>
      <c r="Z703">
        <v>0</v>
      </c>
      <c r="AA703">
        <v>0</v>
      </c>
      <c r="AB703">
        <v>0</v>
      </c>
      <c r="AC703">
        <v>0</v>
      </c>
      <c r="AD703">
        <v>1</v>
      </c>
      <c r="AE703">
        <v>1</v>
      </c>
      <c r="AF703" t="s">
        <v>3</v>
      </c>
      <c r="AG703">
        <v>0.9</v>
      </c>
      <c r="AH703">
        <v>3</v>
      </c>
      <c r="AI703">
        <v>-1</v>
      </c>
      <c r="AJ703" t="s">
        <v>3</v>
      </c>
      <c r="AK703">
        <v>0</v>
      </c>
      <c r="AL703">
        <v>0</v>
      </c>
      <c r="AM703">
        <v>0</v>
      </c>
      <c r="AN703">
        <v>0</v>
      </c>
      <c r="AO703">
        <v>0</v>
      </c>
      <c r="AP703">
        <v>0</v>
      </c>
      <c r="AQ703">
        <v>0</v>
      </c>
      <c r="AR703">
        <v>0</v>
      </c>
    </row>
    <row r="704" spans="1:44" x14ac:dyDescent="0.2">
      <c r="A704">
        <f>ROW(Source!A365)</f>
        <v>365</v>
      </c>
      <c r="B704">
        <v>1473421269</v>
      </c>
      <c r="C704">
        <v>1473085098</v>
      </c>
      <c r="D704">
        <v>1441836235</v>
      </c>
      <c r="E704">
        <v>1</v>
      </c>
      <c r="F704">
        <v>1</v>
      </c>
      <c r="G704">
        <v>15514512</v>
      </c>
      <c r="H704">
        <v>3</v>
      </c>
      <c r="I704" t="s">
        <v>464</v>
      </c>
      <c r="J704" t="s">
        <v>465</v>
      </c>
      <c r="K704" t="s">
        <v>466</v>
      </c>
      <c r="L704">
        <v>1346</v>
      </c>
      <c r="N704">
        <v>1009</v>
      </c>
      <c r="O704" t="s">
        <v>467</v>
      </c>
      <c r="P704" t="s">
        <v>467</v>
      </c>
      <c r="Q704">
        <v>1</v>
      </c>
      <c r="X704">
        <v>0.01</v>
      </c>
      <c r="Y704">
        <v>31.49</v>
      </c>
      <c r="Z704">
        <v>0</v>
      </c>
      <c r="AA704">
        <v>0</v>
      </c>
      <c r="AB704">
        <v>0</v>
      </c>
      <c r="AC704">
        <v>0</v>
      </c>
      <c r="AD704">
        <v>1</v>
      </c>
      <c r="AE704">
        <v>0</v>
      </c>
      <c r="AF704" t="s">
        <v>3</v>
      </c>
      <c r="AG704">
        <v>0.01</v>
      </c>
      <c r="AH704">
        <v>3</v>
      </c>
      <c r="AI704">
        <v>-1</v>
      </c>
      <c r="AJ704" t="s">
        <v>3</v>
      </c>
      <c r="AK704">
        <v>0</v>
      </c>
      <c r="AL704">
        <v>0</v>
      </c>
      <c r="AM704">
        <v>0</v>
      </c>
      <c r="AN704">
        <v>0</v>
      </c>
      <c r="AO704">
        <v>0</v>
      </c>
      <c r="AP704">
        <v>0</v>
      </c>
      <c r="AQ704">
        <v>0</v>
      </c>
      <c r="AR704">
        <v>0</v>
      </c>
    </row>
    <row r="705" spans="1:44" x14ac:dyDescent="0.2">
      <c r="A705">
        <f>ROW(Source!A366)</f>
        <v>366</v>
      </c>
      <c r="B705">
        <v>1473421270</v>
      </c>
      <c r="C705">
        <v>1473085101</v>
      </c>
      <c r="D705">
        <v>1441819193</v>
      </c>
      <c r="E705">
        <v>15514512</v>
      </c>
      <c r="F705">
        <v>1</v>
      </c>
      <c r="G705">
        <v>15514512</v>
      </c>
      <c r="H705">
        <v>1</v>
      </c>
      <c r="I705" t="s">
        <v>457</v>
      </c>
      <c r="J705" t="s">
        <v>3</v>
      </c>
      <c r="K705" t="s">
        <v>458</v>
      </c>
      <c r="L705">
        <v>1191</v>
      </c>
      <c r="N705">
        <v>1013</v>
      </c>
      <c r="O705" t="s">
        <v>459</v>
      </c>
      <c r="P705" t="s">
        <v>459</v>
      </c>
      <c r="Q705">
        <v>1</v>
      </c>
      <c r="X705">
        <v>12.5</v>
      </c>
      <c r="Y705">
        <v>0</v>
      </c>
      <c r="Z705">
        <v>0</v>
      </c>
      <c r="AA705">
        <v>0</v>
      </c>
      <c r="AB705">
        <v>0</v>
      </c>
      <c r="AC705">
        <v>0</v>
      </c>
      <c r="AD705">
        <v>1</v>
      </c>
      <c r="AE705">
        <v>1</v>
      </c>
      <c r="AF705" t="s">
        <v>228</v>
      </c>
      <c r="AG705">
        <v>25</v>
      </c>
      <c r="AH705">
        <v>2</v>
      </c>
      <c r="AI705">
        <v>1473085102</v>
      </c>
      <c r="AJ705">
        <v>505</v>
      </c>
      <c r="AK705">
        <v>0</v>
      </c>
      <c r="AL705">
        <v>0</v>
      </c>
      <c r="AM705">
        <v>0</v>
      </c>
      <c r="AN705">
        <v>0</v>
      </c>
      <c r="AO705">
        <v>0</v>
      </c>
      <c r="AP705">
        <v>0</v>
      </c>
      <c r="AQ705">
        <v>0</v>
      </c>
      <c r="AR705">
        <v>0</v>
      </c>
    </row>
    <row r="706" spans="1:44" x14ac:dyDescent="0.2">
      <c r="A706">
        <f>ROW(Source!A366)</f>
        <v>366</v>
      </c>
      <c r="B706">
        <v>1473421271</v>
      </c>
      <c r="C706">
        <v>1473085101</v>
      </c>
      <c r="D706">
        <v>1441836235</v>
      </c>
      <c r="E706">
        <v>1</v>
      </c>
      <c r="F706">
        <v>1</v>
      </c>
      <c r="G706">
        <v>15514512</v>
      </c>
      <c r="H706">
        <v>3</v>
      </c>
      <c r="I706" t="s">
        <v>464</v>
      </c>
      <c r="J706" t="s">
        <v>465</v>
      </c>
      <c r="K706" t="s">
        <v>466</v>
      </c>
      <c r="L706">
        <v>1346</v>
      </c>
      <c r="N706">
        <v>1009</v>
      </c>
      <c r="O706" t="s">
        <v>467</v>
      </c>
      <c r="P706" t="s">
        <v>467</v>
      </c>
      <c r="Q706">
        <v>1</v>
      </c>
      <c r="X706">
        <v>0.2</v>
      </c>
      <c r="Y706">
        <v>31.49</v>
      </c>
      <c r="Z706">
        <v>0</v>
      </c>
      <c r="AA706">
        <v>0</v>
      </c>
      <c r="AB706">
        <v>0</v>
      </c>
      <c r="AC706">
        <v>0</v>
      </c>
      <c r="AD706">
        <v>1</v>
      </c>
      <c r="AE706">
        <v>0</v>
      </c>
      <c r="AF706" t="s">
        <v>228</v>
      </c>
      <c r="AG706">
        <v>0.4</v>
      </c>
      <c r="AH706">
        <v>2</v>
      </c>
      <c r="AI706">
        <v>1473085103</v>
      </c>
      <c r="AJ706">
        <v>506</v>
      </c>
      <c r="AK706">
        <v>0</v>
      </c>
      <c r="AL706">
        <v>0</v>
      </c>
      <c r="AM706">
        <v>0</v>
      </c>
      <c r="AN706">
        <v>0</v>
      </c>
      <c r="AO706">
        <v>0</v>
      </c>
      <c r="AP706">
        <v>0</v>
      </c>
      <c r="AQ706">
        <v>0</v>
      </c>
      <c r="AR706">
        <v>0</v>
      </c>
    </row>
    <row r="707" spans="1:44" x14ac:dyDescent="0.2">
      <c r="A707">
        <f>ROW(Source!A366)</f>
        <v>366</v>
      </c>
      <c r="B707">
        <v>1473421272</v>
      </c>
      <c r="C707">
        <v>1473085101</v>
      </c>
      <c r="D707">
        <v>1441834628</v>
      </c>
      <c r="E707">
        <v>1</v>
      </c>
      <c r="F707">
        <v>1</v>
      </c>
      <c r="G707">
        <v>15514512</v>
      </c>
      <c r="H707">
        <v>3</v>
      </c>
      <c r="I707" t="s">
        <v>549</v>
      </c>
      <c r="J707" t="s">
        <v>554</v>
      </c>
      <c r="K707" t="s">
        <v>550</v>
      </c>
      <c r="L707">
        <v>1348</v>
      </c>
      <c r="N707">
        <v>1009</v>
      </c>
      <c r="O707" t="s">
        <v>485</v>
      </c>
      <c r="P707" t="s">
        <v>485</v>
      </c>
      <c r="Q707">
        <v>1000</v>
      </c>
      <c r="X707">
        <v>1.4999999999999999E-4</v>
      </c>
      <c r="Y707">
        <v>73951.73</v>
      </c>
      <c r="Z707">
        <v>0</v>
      </c>
      <c r="AA707">
        <v>0</v>
      </c>
      <c r="AB707">
        <v>0</v>
      </c>
      <c r="AC707">
        <v>0</v>
      </c>
      <c r="AD707">
        <v>1</v>
      </c>
      <c r="AE707">
        <v>0</v>
      </c>
      <c r="AF707" t="s">
        <v>228</v>
      </c>
      <c r="AG707">
        <v>2.9999999999999997E-4</v>
      </c>
      <c r="AH707">
        <v>2</v>
      </c>
      <c r="AI707">
        <v>1473085104</v>
      </c>
      <c r="AJ707">
        <v>507</v>
      </c>
      <c r="AK707">
        <v>0</v>
      </c>
      <c r="AL707">
        <v>0</v>
      </c>
      <c r="AM707">
        <v>0</v>
      </c>
      <c r="AN707">
        <v>0</v>
      </c>
      <c r="AO707">
        <v>0</v>
      </c>
      <c r="AP707">
        <v>0</v>
      </c>
      <c r="AQ707">
        <v>0</v>
      </c>
      <c r="AR707">
        <v>0</v>
      </c>
    </row>
    <row r="708" spans="1:44" x14ac:dyDescent="0.2">
      <c r="A708">
        <f>ROW(Source!A367)</f>
        <v>367</v>
      </c>
      <c r="B708">
        <v>1473421273</v>
      </c>
      <c r="C708">
        <v>1473085108</v>
      </c>
      <c r="D708">
        <v>1441819193</v>
      </c>
      <c r="E708">
        <v>15514512</v>
      </c>
      <c r="F708">
        <v>1</v>
      </c>
      <c r="G708">
        <v>15514512</v>
      </c>
      <c r="H708">
        <v>1</v>
      </c>
      <c r="I708" t="s">
        <v>457</v>
      </c>
      <c r="J708" t="s">
        <v>3</v>
      </c>
      <c r="K708" t="s">
        <v>458</v>
      </c>
      <c r="L708">
        <v>1191</v>
      </c>
      <c r="N708">
        <v>1013</v>
      </c>
      <c r="O708" t="s">
        <v>459</v>
      </c>
      <c r="P708" t="s">
        <v>459</v>
      </c>
      <c r="Q708">
        <v>1</v>
      </c>
      <c r="X708">
        <v>6</v>
      </c>
      <c r="Y708">
        <v>0</v>
      </c>
      <c r="Z708">
        <v>0</v>
      </c>
      <c r="AA708">
        <v>0</v>
      </c>
      <c r="AB708">
        <v>0</v>
      </c>
      <c r="AC708">
        <v>0</v>
      </c>
      <c r="AD708">
        <v>1</v>
      </c>
      <c r="AE708">
        <v>1</v>
      </c>
      <c r="AF708" t="s">
        <v>228</v>
      </c>
      <c r="AG708">
        <v>12</v>
      </c>
      <c r="AH708">
        <v>2</v>
      </c>
      <c r="AI708">
        <v>1473085109</v>
      </c>
      <c r="AJ708">
        <v>508</v>
      </c>
      <c r="AK708">
        <v>0</v>
      </c>
      <c r="AL708">
        <v>0</v>
      </c>
      <c r="AM708">
        <v>0</v>
      </c>
      <c r="AN708">
        <v>0</v>
      </c>
      <c r="AO708">
        <v>0</v>
      </c>
      <c r="AP708">
        <v>0</v>
      </c>
      <c r="AQ708">
        <v>0</v>
      </c>
      <c r="AR708">
        <v>0</v>
      </c>
    </row>
    <row r="709" spans="1:44" x14ac:dyDescent="0.2">
      <c r="A709">
        <f>ROW(Source!A367)</f>
        <v>367</v>
      </c>
      <c r="B709">
        <v>1473421274</v>
      </c>
      <c r="C709">
        <v>1473085108</v>
      </c>
      <c r="D709">
        <v>1441834258</v>
      </c>
      <c r="E709">
        <v>1</v>
      </c>
      <c r="F709">
        <v>1</v>
      </c>
      <c r="G709">
        <v>15514512</v>
      </c>
      <c r="H709">
        <v>2</v>
      </c>
      <c r="I709" t="s">
        <v>460</v>
      </c>
      <c r="J709" t="s">
        <v>461</v>
      </c>
      <c r="K709" t="s">
        <v>462</v>
      </c>
      <c r="L709">
        <v>1368</v>
      </c>
      <c r="N709">
        <v>1011</v>
      </c>
      <c r="O709" t="s">
        <v>463</v>
      </c>
      <c r="P709" t="s">
        <v>463</v>
      </c>
      <c r="Q709">
        <v>1</v>
      </c>
      <c r="X709">
        <v>0.7</v>
      </c>
      <c r="Y709">
        <v>0</v>
      </c>
      <c r="Z709">
        <v>1303.01</v>
      </c>
      <c r="AA709">
        <v>826.2</v>
      </c>
      <c r="AB709">
        <v>0</v>
      </c>
      <c r="AC709">
        <v>0</v>
      </c>
      <c r="AD709">
        <v>1</v>
      </c>
      <c r="AE709">
        <v>0</v>
      </c>
      <c r="AF709" t="s">
        <v>228</v>
      </c>
      <c r="AG709">
        <v>1.4</v>
      </c>
      <c r="AH709">
        <v>2</v>
      </c>
      <c r="AI709">
        <v>1473085110</v>
      </c>
      <c r="AJ709">
        <v>509</v>
      </c>
      <c r="AK709">
        <v>0</v>
      </c>
      <c r="AL709">
        <v>0</v>
      </c>
      <c r="AM709">
        <v>0</v>
      </c>
      <c r="AN709">
        <v>0</v>
      </c>
      <c r="AO709">
        <v>0</v>
      </c>
      <c r="AP709">
        <v>0</v>
      </c>
      <c r="AQ709">
        <v>0</v>
      </c>
      <c r="AR709">
        <v>0</v>
      </c>
    </row>
    <row r="710" spans="1:44" x14ac:dyDescent="0.2">
      <c r="A710">
        <f>ROW(Source!A367)</f>
        <v>367</v>
      </c>
      <c r="B710">
        <v>1473421275</v>
      </c>
      <c r="C710">
        <v>1473085108</v>
      </c>
      <c r="D710">
        <v>1441836235</v>
      </c>
      <c r="E710">
        <v>1</v>
      </c>
      <c r="F710">
        <v>1</v>
      </c>
      <c r="G710">
        <v>15514512</v>
      </c>
      <c r="H710">
        <v>3</v>
      </c>
      <c r="I710" t="s">
        <v>464</v>
      </c>
      <c r="J710" t="s">
        <v>465</v>
      </c>
      <c r="K710" t="s">
        <v>466</v>
      </c>
      <c r="L710">
        <v>1346</v>
      </c>
      <c r="N710">
        <v>1009</v>
      </c>
      <c r="O710" t="s">
        <v>467</v>
      </c>
      <c r="P710" t="s">
        <v>467</v>
      </c>
      <c r="Q710">
        <v>1</v>
      </c>
      <c r="X710">
        <v>0.03</v>
      </c>
      <c r="Y710">
        <v>31.49</v>
      </c>
      <c r="Z710">
        <v>0</v>
      </c>
      <c r="AA710">
        <v>0</v>
      </c>
      <c r="AB710">
        <v>0</v>
      </c>
      <c r="AC710">
        <v>0</v>
      </c>
      <c r="AD710">
        <v>1</v>
      </c>
      <c r="AE710">
        <v>0</v>
      </c>
      <c r="AF710" t="s">
        <v>228</v>
      </c>
      <c r="AG710">
        <v>0.06</v>
      </c>
      <c r="AH710">
        <v>2</v>
      </c>
      <c r="AI710">
        <v>1473085111</v>
      </c>
      <c r="AJ710">
        <v>510</v>
      </c>
      <c r="AK710">
        <v>0</v>
      </c>
      <c r="AL710">
        <v>0</v>
      </c>
      <c r="AM710">
        <v>0</v>
      </c>
      <c r="AN710">
        <v>0</v>
      </c>
      <c r="AO710">
        <v>0</v>
      </c>
      <c r="AP710">
        <v>0</v>
      </c>
      <c r="AQ710">
        <v>0</v>
      </c>
      <c r="AR710">
        <v>0</v>
      </c>
    </row>
    <row r="711" spans="1:44" x14ac:dyDescent="0.2">
      <c r="A711">
        <f>ROW(Source!A368)</f>
        <v>368</v>
      </c>
      <c r="B711">
        <v>1473421276</v>
      </c>
      <c r="C711">
        <v>1473085115</v>
      </c>
      <c r="D711">
        <v>1441819193</v>
      </c>
      <c r="E711">
        <v>15514512</v>
      </c>
      <c r="F711">
        <v>1</v>
      </c>
      <c r="G711">
        <v>15514512</v>
      </c>
      <c r="H711">
        <v>1</v>
      </c>
      <c r="I711" t="s">
        <v>457</v>
      </c>
      <c r="J711" t="s">
        <v>3</v>
      </c>
      <c r="K711" t="s">
        <v>458</v>
      </c>
      <c r="L711">
        <v>1191</v>
      </c>
      <c r="N711">
        <v>1013</v>
      </c>
      <c r="O711" t="s">
        <v>459</v>
      </c>
      <c r="P711" t="s">
        <v>459</v>
      </c>
      <c r="Q711">
        <v>1</v>
      </c>
      <c r="X711">
        <v>11.22</v>
      </c>
      <c r="Y711">
        <v>0</v>
      </c>
      <c r="Z711">
        <v>0</v>
      </c>
      <c r="AA711">
        <v>0</v>
      </c>
      <c r="AB711">
        <v>0</v>
      </c>
      <c r="AC711">
        <v>0</v>
      </c>
      <c r="AD711">
        <v>1</v>
      </c>
      <c r="AE711">
        <v>1</v>
      </c>
      <c r="AF711" t="s">
        <v>3</v>
      </c>
      <c r="AG711">
        <v>11.22</v>
      </c>
      <c r="AH711">
        <v>3</v>
      </c>
      <c r="AI711">
        <v>-1</v>
      </c>
      <c r="AJ711" t="s">
        <v>3</v>
      </c>
      <c r="AK711">
        <v>0</v>
      </c>
      <c r="AL711">
        <v>0</v>
      </c>
      <c r="AM711">
        <v>0</v>
      </c>
      <c r="AN711">
        <v>0</v>
      </c>
      <c r="AO711">
        <v>0</v>
      </c>
      <c r="AP711">
        <v>0</v>
      </c>
      <c r="AQ711">
        <v>0</v>
      </c>
      <c r="AR711">
        <v>0</v>
      </c>
    </row>
    <row r="712" spans="1:44" x14ac:dyDescent="0.2">
      <c r="A712">
        <f>ROW(Source!A368)</f>
        <v>368</v>
      </c>
      <c r="B712">
        <v>1473421277</v>
      </c>
      <c r="C712">
        <v>1473085115</v>
      </c>
      <c r="D712">
        <v>1441836237</v>
      </c>
      <c r="E712">
        <v>1</v>
      </c>
      <c r="F712">
        <v>1</v>
      </c>
      <c r="G712">
        <v>15514512</v>
      </c>
      <c r="H712">
        <v>3</v>
      </c>
      <c r="I712" t="s">
        <v>546</v>
      </c>
      <c r="J712" t="s">
        <v>547</v>
      </c>
      <c r="K712" t="s">
        <v>548</v>
      </c>
      <c r="L712">
        <v>1346</v>
      </c>
      <c r="N712">
        <v>1009</v>
      </c>
      <c r="O712" t="s">
        <v>467</v>
      </c>
      <c r="P712" t="s">
        <v>467</v>
      </c>
      <c r="Q712">
        <v>1</v>
      </c>
      <c r="X712">
        <v>3.9E-2</v>
      </c>
      <c r="Y712">
        <v>375.16</v>
      </c>
      <c r="Z712">
        <v>0</v>
      </c>
      <c r="AA712">
        <v>0</v>
      </c>
      <c r="AB712">
        <v>0</v>
      </c>
      <c r="AC712">
        <v>0</v>
      </c>
      <c r="AD712">
        <v>1</v>
      </c>
      <c r="AE712">
        <v>0</v>
      </c>
      <c r="AF712" t="s">
        <v>3</v>
      </c>
      <c r="AG712">
        <v>3.9E-2</v>
      </c>
      <c r="AH712">
        <v>3</v>
      </c>
      <c r="AI712">
        <v>-1</v>
      </c>
      <c r="AJ712" t="s">
        <v>3</v>
      </c>
      <c r="AK712">
        <v>0</v>
      </c>
      <c r="AL712">
        <v>0</v>
      </c>
      <c r="AM712">
        <v>0</v>
      </c>
      <c r="AN712">
        <v>0</v>
      </c>
      <c r="AO712">
        <v>0</v>
      </c>
      <c r="AP712">
        <v>0</v>
      </c>
      <c r="AQ712">
        <v>0</v>
      </c>
      <c r="AR712">
        <v>0</v>
      </c>
    </row>
    <row r="713" spans="1:44" x14ac:dyDescent="0.2">
      <c r="A713">
        <f>ROW(Source!A369)</f>
        <v>369</v>
      </c>
      <c r="B713">
        <v>1473421278</v>
      </c>
      <c r="C713">
        <v>1473085118</v>
      </c>
      <c r="D713">
        <v>1441819193</v>
      </c>
      <c r="E713">
        <v>15514512</v>
      </c>
      <c r="F713">
        <v>1</v>
      </c>
      <c r="G713">
        <v>15514512</v>
      </c>
      <c r="H713">
        <v>1</v>
      </c>
      <c r="I713" t="s">
        <v>457</v>
      </c>
      <c r="J713" t="s">
        <v>3</v>
      </c>
      <c r="K713" t="s">
        <v>458</v>
      </c>
      <c r="L713">
        <v>1191</v>
      </c>
      <c r="N713">
        <v>1013</v>
      </c>
      <c r="O713" t="s">
        <v>459</v>
      </c>
      <c r="P713" t="s">
        <v>459</v>
      </c>
      <c r="Q713">
        <v>1</v>
      </c>
      <c r="X713">
        <v>0.38</v>
      </c>
      <c r="Y713">
        <v>0</v>
      </c>
      <c r="Z713">
        <v>0</v>
      </c>
      <c r="AA713">
        <v>0</v>
      </c>
      <c r="AB713">
        <v>0</v>
      </c>
      <c r="AC713">
        <v>0</v>
      </c>
      <c r="AD713">
        <v>1</v>
      </c>
      <c r="AE713">
        <v>1</v>
      </c>
      <c r="AF713" t="s">
        <v>3</v>
      </c>
      <c r="AG713">
        <v>0.38</v>
      </c>
      <c r="AH713">
        <v>3</v>
      </c>
      <c r="AI713">
        <v>-1</v>
      </c>
      <c r="AJ713" t="s">
        <v>3</v>
      </c>
      <c r="AK713">
        <v>0</v>
      </c>
      <c r="AL713">
        <v>0</v>
      </c>
      <c r="AM713">
        <v>0</v>
      </c>
      <c r="AN713">
        <v>0</v>
      </c>
      <c r="AO713">
        <v>0</v>
      </c>
      <c r="AP713">
        <v>0</v>
      </c>
      <c r="AQ713">
        <v>0</v>
      </c>
      <c r="AR713">
        <v>0</v>
      </c>
    </row>
    <row r="714" spans="1:44" x14ac:dyDescent="0.2">
      <c r="A714">
        <f>ROW(Source!A369)</f>
        <v>369</v>
      </c>
      <c r="B714">
        <v>1473421279</v>
      </c>
      <c r="C714">
        <v>1473085118</v>
      </c>
      <c r="D714">
        <v>1441836237</v>
      </c>
      <c r="E714">
        <v>1</v>
      </c>
      <c r="F714">
        <v>1</v>
      </c>
      <c r="G714">
        <v>15514512</v>
      </c>
      <c r="H714">
        <v>3</v>
      </c>
      <c r="I714" t="s">
        <v>546</v>
      </c>
      <c r="J714" t="s">
        <v>547</v>
      </c>
      <c r="K714" t="s">
        <v>548</v>
      </c>
      <c r="L714">
        <v>1346</v>
      </c>
      <c r="N714">
        <v>1009</v>
      </c>
      <c r="O714" t="s">
        <v>467</v>
      </c>
      <c r="P714" t="s">
        <v>467</v>
      </c>
      <c r="Q714">
        <v>1</v>
      </c>
      <c r="X714">
        <v>1E-3</v>
      </c>
      <c r="Y714">
        <v>375.16</v>
      </c>
      <c r="Z714">
        <v>0</v>
      </c>
      <c r="AA714">
        <v>0</v>
      </c>
      <c r="AB714">
        <v>0</v>
      </c>
      <c r="AC714">
        <v>0</v>
      </c>
      <c r="AD714">
        <v>1</v>
      </c>
      <c r="AE714">
        <v>0</v>
      </c>
      <c r="AF714" t="s">
        <v>3</v>
      </c>
      <c r="AG714">
        <v>1E-3</v>
      </c>
      <c r="AH714">
        <v>3</v>
      </c>
      <c r="AI714">
        <v>-1</v>
      </c>
      <c r="AJ714" t="s">
        <v>3</v>
      </c>
      <c r="AK714">
        <v>0</v>
      </c>
      <c r="AL714">
        <v>0</v>
      </c>
      <c r="AM714">
        <v>0</v>
      </c>
      <c r="AN714">
        <v>0</v>
      </c>
      <c r="AO714">
        <v>0</v>
      </c>
      <c r="AP714">
        <v>0</v>
      </c>
      <c r="AQ714">
        <v>0</v>
      </c>
      <c r="AR714">
        <v>0</v>
      </c>
    </row>
    <row r="715" spans="1:44" x14ac:dyDescent="0.2">
      <c r="A715">
        <f>ROW(Source!A370)</f>
        <v>370</v>
      </c>
      <c r="B715">
        <v>1473421280</v>
      </c>
      <c r="C715">
        <v>1473085121</v>
      </c>
      <c r="D715">
        <v>1441819193</v>
      </c>
      <c r="E715">
        <v>15514512</v>
      </c>
      <c r="F715">
        <v>1</v>
      </c>
      <c r="G715">
        <v>15514512</v>
      </c>
      <c r="H715">
        <v>1</v>
      </c>
      <c r="I715" t="s">
        <v>457</v>
      </c>
      <c r="J715" t="s">
        <v>3</v>
      </c>
      <c r="K715" t="s">
        <v>458</v>
      </c>
      <c r="L715">
        <v>1191</v>
      </c>
      <c r="N715">
        <v>1013</v>
      </c>
      <c r="O715" t="s">
        <v>459</v>
      </c>
      <c r="P715" t="s">
        <v>459</v>
      </c>
      <c r="Q715">
        <v>1</v>
      </c>
      <c r="X715">
        <v>0.7</v>
      </c>
      <c r="Y715">
        <v>0</v>
      </c>
      <c r="Z715">
        <v>0</v>
      </c>
      <c r="AA715">
        <v>0</v>
      </c>
      <c r="AB715">
        <v>0</v>
      </c>
      <c r="AC715">
        <v>0</v>
      </c>
      <c r="AD715">
        <v>1</v>
      </c>
      <c r="AE715">
        <v>1</v>
      </c>
      <c r="AF715" t="s">
        <v>3</v>
      </c>
      <c r="AG715">
        <v>0.7</v>
      </c>
      <c r="AH715">
        <v>2</v>
      </c>
      <c r="AI715">
        <v>1473085122</v>
      </c>
      <c r="AJ715">
        <v>511</v>
      </c>
      <c r="AK715">
        <v>0</v>
      </c>
      <c r="AL715">
        <v>0</v>
      </c>
      <c r="AM715">
        <v>0</v>
      </c>
      <c r="AN715">
        <v>0</v>
      </c>
      <c r="AO715">
        <v>0</v>
      </c>
      <c r="AP715">
        <v>0</v>
      </c>
      <c r="AQ715">
        <v>0</v>
      </c>
      <c r="AR715">
        <v>0</v>
      </c>
    </row>
    <row r="716" spans="1:44" x14ac:dyDescent="0.2">
      <c r="A716">
        <f>ROW(Source!A372)</f>
        <v>372</v>
      </c>
      <c r="B716">
        <v>1473421281</v>
      </c>
      <c r="C716">
        <v>1473085125</v>
      </c>
      <c r="D716">
        <v>1441819193</v>
      </c>
      <c r="E716">
        <v>15514512</v>
      </c>
      <c r="F716">
        <v>1</v>
      </c>
      <c r="G716">
        <v>15514512</v>
      </c>
      <c r="H716">
        <v>1</v>
      </c>
      <c r="I716" t="s">
        <v>457</v>
      </c>
      <c r="J716" t="s">
        <v>3</v>
      </c>
      <c r="K716" t="s">
        <v>458</v>
      </c>
      <c r="L716">
        <v>1191</v>
      </c>
      <c r="N716">
        <v>1013</v>
      </c>
      <c r="O716" t="s">
        <v>459</v>
      </c>
      <c r="P716" t="s">
        <v>459</v>
      </c>
      <c r="Q716">
        <v>1</v>
      </c>
      <c r="X716">
        <v>0.47</v>
      </c>
      <c r="Y716">
        <v>0</v>
      </c>
      <c r="Z716">
        <v>0</v>
      </c>
      <c r="AA716">
        <v>0</v>
      </c>
      <c r="AB716">
        <v>0</v>
      </c>
      <c r="AC716">
        <v>0</v>
      </c>
      <c r="AD716">
        <v>1</v>
      </c>
      <c r="AE716">
        <v>1</v>
      </c>
      <c r="AF716" t="s">
        <v>228</v>
      </c>
      <c r="AG716">
        <v>0.94</v>
      </c>
      <c r="AH716">
        <v>2</v>
      </c>
      <c r="AI716">
        <v>1473085126</v>
      </c>
      <c r="AJ716">
        <v>512</v>
      </c>
      <c r="AK716">
        <v>0</v>
      </c>
      <c r="AL716">
        <v>0</v>
      </c>
      <c r="AM716">
        <v>0</v>
      </c>
      <c r="AN716">
        <v>0</v>
      </c>
      <c r="AO716">
        <v>0</v>
      </c>
      <c r="AP716">
        <v>0</v>
      </c>
      <c r="AQ716">
        <v>0</v>
      </c>
      <c r="AR716">
        <v>0</v>
      </c>
    </row>
    <row r="717" spans="1:44" x14ac:dyDescent="0.2">
      <c r="A717">
        <f>ROW(Source!A372)</f>
        <v>372</v>
      </c>
      <c r="B717">
        <v>1473421282</v>
      </c>
      <c r="C717">
        <v>1473085125</v>
      </c>
      <c r="D717">
        <v>1441836187</v>
      </c>
      <c r="E717">
        <v>1</v>
      </c>
      <c r="F717">
        <v>1</v>
      </c>
      <c r="G717">
        <v>15514512</v>
      </c>
      <c r="H717">
        <v>3</v>
      </c>
      <c r="I717" t="s">
        <v>558</v>
      </c>
      <c r="J717" t="s">
        <v>559</v>
      </c>
      <c r="K717" t="s">
        <v>560</v>
      </c>
      <c r="L717">
        <v>1346</v>
      </c>
      <c r="N717">
        <v>1009</v>
      </c>
      <c r="O717" t="s">
        <v>467</v>
      </c>
      <c r="P717" t="s">
        <v>467</v>
      </c>
      <c r="Q717">
        <v>1</v>
      </c>
      <c r="X717">
        <v>8.0000000000000002E-3</v>
      </c>
      <c r="Y717">
        <v>424.66</v>
      </c>
      <c r="Z717">
        <v>0</v>
      </c>
      <c r="AA717">
        <v>0</v>
      </c>
      <c r="AB717">
        <v>0</v>
      </c>
      <c r="AC717">
        <v>0</v>
      </c>
      <c r="AD717">
        <v>1</v>
      </c>
      <c r="AE717">
        <v>0</v>
      </c>
      <c r="AF717" t="s">
        <v>228</v>
      </c>
      <c r="AG717">
        <v>1.6E-2</v>
      </c>
      <c r="AH717">
        <v>2</v>
      </c>
      <c r="AI717">
        <v>1473085127</v>
      </c>
      <c r="AJ717">
        <v>513</v>
      </c>
      <c r="AK717">
        <v>0</v>
      </c>
      <c r="AL717">
        <v>0</v>
      </c>
      <c r="AM717">
        <v>0</v>
      </c>
      <c r="AN717">
        <v>0</v>
      </c>
      <c r="AO717">
        <v>0</v>
      </c>
      <c r="AP717">
        <v>0</v>
      </c>
      <c r="AQ717">
        <v>0</v>
      </c>
      <c r="AR717">
        <v>0</v>
      </c>
    </row>
    <row r="718" spans="1:44" x14ac:dyDescent="0.2">
      <c r="A718">
        <f>ROW(Source!A372)</f>
        <v>372</v>
      </c>
      <c r="B718">
        <v>1473421283</v>
      </c>
      <c r="C718">
        <v>1473085125</v>
      </c>
      <c r="D718">
        <v>1441836235</v>
      </c>
      <c r="E718">
        <v>1</v>
      </c>
      <c r="F718">
        <v>1</v>
      </c>
      <c r="G718">
        <v>15514512</v>
      </c>
      <c r="H718">
        <v>3</v>
      </c>
      <c r="I718" t="s">
        <v>464</v>
      </c>
      <c r="J718" t="s">
        <v>465</v>
      </c>
      <c r="K718" t="s">
        <v>466</v>
      </c>
      <c r="L718">
        <v>1346</v>
      </c>
      <c r="N718">
        <v>1009</v>
      </c>
      <c r="O718" t="s">
        <v>467</v>
      </c>
      <c r="P718" t="s">
        <v>467</v>
      </c>
      <c r="Q718">
        <v>1</v>
      </c>
      <c r="X718">
        <v>0.5</v>
      </c>
      <c r="Y718">
        <v>31.49</v>
      </c>
      <c r="Z718">
        <v>0</v>
      </c>
      <c r="AA718">
        <v>0</v>
      </c>
      <c r="AB718">
        <v>0</v>
      </c>
      <c r="AC718">
        <v>0</v>
      </c>
      <c r="AD718">
        <v>1</v>
      </c>
      <c r="AE718">
        <v>0</v>
      </c>
      <c r="AF718" t="s">
        <v>228</v>
      </c>
      <c r="AG718">
        <v>1</v>
      </c>
      <c r="AH718">
        <v>2</v>
      </c>
      <c r="AI718">
        <v>1473085128</v>
      </c>
      <c r="AJ718">
        <v>514</v>
      </c>
      <c r="AK718">
        <v>0</v>
      </c>
      <c r="AL718">
        <v>0</v>
      </c>
      <c r="AM718">
        <v>0</v>
      </c>
      <c r="AN718">
        <v>0</v>
      </c>
      <c r="AO718">
        <v>0</v>
      </c>
      <c r="AP718">
        <v>0</v>
      </c>
      <c r="AQ718">
        <v>0</v>
      </c>
      <c r="AR718">
        <v>0</v>
      </c>
    </row>
    <row r="719" spans="1:44" x14ac:dyDescent="0.2">
      <c r="A719">
        <f>ROW(Source!A372)</f>
        <v>372</v>
      </c>
      <c r="B719">
        <v>1473421284</v>
      </c>
      <c r="C719">
        <v>1473085125</v>
      </c>
      <c r="D719">
        <v>1441834642</v>
      </c>
      <c r="E719">
        <v>1</v>
      </c>
      <c r="F719">
        <v>1</v>
      </c>
      <c r="G719">
        <v>15514512</v>
      </c>
      <c r="H719">
        <v>3</v>
      </c>
      <c r="I719" t="s">
        <v>561</v>
      </c>
      <c r="J719" t="s">
        <v>562</v>
      </c>
      <c r="K719" t="s">
        <v>563</v>
      </c>
      <c r="L719">
        <v>1296</v>
      </c>
      <c r="N719">
        <v>1002</v>
      </c>
      <c r="O719" t="s">
        <v>545</v>
      </c>
      <c r="P719" t="s">
        <v>545</v>
      </c>
      <c r="Q719">
        <v>1</v>
      </c>
      <c r="X719">
        <v>0.01</v>
      </c>
      <c r="Y719">
        <v>109.78</v>
      </c>
      <c r="Z719">
        <v>0</v>
      </c>
      <c r="AA719">
        <v>0</v>
      </c>
      <c r="AB719">
        <v>0</v>
      </c>
      <c r="AC719">
        <v>0</v>
      </c>
      <c r="AD719">
        <v>1</v>
      </c>
      <c r="AE719">
        <v>0</v>
      </c>
      <c r="AF719" t="s">
        <v>228</v>
      </c>
      <c r="AG719">
        <v>0.02</v>
      </c>
      <c r="AH719">
        <v>2</v>
      </c>
      <c r="AI719">
        <v>1473085129</v>
      </c>
      <c r="AJ719">
        <v>515</v>
      </c>
      <c r="AK719">
        <v>0</v>
      </c>
      <c r="AL719">
        <v>0</v>
      </c>
      <c r="AM719">
        <v>0</v>
      </c>
      <c r="AN719">
        <v>0</v>
      </c>
      <c r="AO719">
        <v>0</v>
      </c>
      <c r="AP719">
        <v>0</v>
      </c>
      <c r="AQ719">
        <v>0</v>
      </c>
      <c r="AR719">
        <v>0</v>
      </c>
    </row>
    <row r="720" spans="1:44" x14ac:dyDescent="0.2">
      <c r="A720">
        <f>ROW(Source!A373)</f>
        <v>373</v>
      </c>
      <c r="B720">
        <v>1473421285</v>
      </c>
      <c r="C720">
        <v>1473085134</v>
      </c>
      <c r="D720">
        <v>1441819193</v>
      </c>
      <c r="E720">
        <v>15514512</v>
      </c>
      <c r="F720">
        <v>1</v>
      </c>
      <c r="G720">
        <v>15514512</v>
      </c>
      <c r="H720">
        <v>1</v>
      </c>
      <c r="I720" t="s">
        <v>457</v>
      </c>
      <c r="J720" t="s">
        <v>3</v>
      </c>
      <c r="K720" t="s">
        <v>458</v>
      </c>
      <c r="L720">
        <v>1191</v>
      </c>
      <c r="N720">
        <v>1013</v>
      </c>
      <c r="O720" t="s">
        <v>459</v>
      </c>
      <c r="P720" t="s">
        <v>459</v>
      </c>
      <c r="Q720">
        <v>1</v>
      </c>
      <c r="X720">
        <v>12.5</v>
      </c>
      <c r="Y720">
        <v>0</v>
      </c>
      <c r="Z720">
        <v>0</v>
      </c>
      <c r="AA720">
        <v>0</v>
      </c>
      <c r="AB720">
        <v>0</v>
      </c>
      <c r="AC720">
        <v>0</v>
      </c>
      <c r="AD720">
        <v>1</v>
      </c>
      <c r="AE720">
        <v>1</v>
      </c>
      <c r="AF720" t="s">
        <v>228</v>
      </c>
      <c r="AG720">
        <v>25</v>
      </c>
      <c r="AH720">
        <v>2</v>
      </c>
      <c r="AI720">
        <v>1473085135</v>
      </c>
      <c r="AJ720">
        <v>516</v>
      </c>
      <c r="AK720">
        <v>0</v>
      </c>
      <c r="AL720">
        <v>0</v>
      </c>
      <c r="AM720">
        <v>0</v>
      </c>
      <c r="AN720">
        <v>0</v>
      </c>
      <c r="AO720">
        <v>0</v>
      </c>
      <c r="AP720">
        <v>0</v>
      </c>
      <c r="AQ720">
        <v>0</v>
      </c>
      <c r="AR720">
        <v>0</v>
      </c>
    </row>
    <row r="721" spans="1:44" x14ac:dyDescent="0.2">
      <c r="A721">
        <f>ROW(Source!A373)</f>
        <v>373</v>
      </c>
      <c r="B721">
        <v>1473421286</v>
      </c>
      <c r="C721">
        <v>1473085134</v>
      </c>
      <c r="D721">
        <v>1441836235</v>
      </c>
      <c r="E721">
        <v>1</v>
      </c>
      <c r="F721">
        <v>1</v>
      </c>
      <c r="G721">
        <v>15514512</v>
      </c>
      <c r="H721">
        <v>3</v>
      </c>
      <c r="I721" t="s">
        <v>464</v>
      </c>
      <c r="J721" t="s">
        <v>465</v>
      </c>
      <c r="K721" t="s">
        <v>466</v>
      </c>
      <c r="L721">
        <v>1346</v>
      </c>
      <c r="N721">
        <v>1009</v>
      </c>
      <c r="O721" t="s">
        <v>467</v>
      </c>
      <c r="P721" t="s">
        <v>467</v>
      </c>
      <c r="Q721">
        <v>1</v>
      </c>
      <c r="X721">
        <v>0.2</v>
      </c>
      <c r="Y721">
        <v>31.49</v>
      </c>
      <c r="Z721">
        <v>0</v>
      </c>
      <c r="AA721">
        <v>0</v>
      </c>
      <c r="AB721">
        <v>0</v>
      </c>
      <c r="AC721">
        <v>0</v>
      </c>
      <c r="AD721">
        <v>1</v>
      </c>
      <c r="AE721">
        <v>0</v>
      </c>
      <c r="AF721" t="s">
        <v>228</v>
      </c>
      <c r="AG721">
        <v>0.4</v>
      </c>
      <c r="AH721">
        <v>2</v>
      </c>
      <c r="AI721">
        <v>1473085136</v>
      </c>
      <c r="AJ721">
        <v>517</v>
      </c>
      <c r="AK721">
        <v>0</v>
      </c>
      <c r="AL721">
        <v>0</v>
      </c>
      <c r="AM721">
        <v>0</v>
      </c>
      <c r="AN721">
        <v>0</v>
      </c>
      <c r="AO721">
        <v>0</v>
      </c>
      <c r="AP721">
        <v>0</v>
      </c>
      <c r="AQ721">
        <v>0</v>
      </c>
      <c r="AR721">
        <v>0</v>
      </c>
    </row>
    <row r="722" spans="1:44" x14ac:dyDescent="0.2">
      <c r="A722">
        <f>ROW(Source!A373)</f>
        <v>373</v>
      </c>
      <c r="B722">
        <v>1473421287</v>
      </c>
      <c r="C722">
        <v>1473085134</v>
      </c>
      <c r="D722">
        <v>1441834628</v>
      </c>
      <c r="E722">
        <v>1</v>
      </c>
      <c r="F722">
        <v>1</v>
      </c>
      <c r="G722">
        <v>15514512</v>
      </c>
      <c r="H722">
        <v>3</v>
      </c>
      <c r="I722" t="s">
        <v>549</v>
      </c>
      <c r="J722" t="s">
        <v>554</v>
      </c>
      <c r="K722" t="s">
        <v>550</v>
      </c>
      <c r="L722">
        <v>1348</v>
      </c>
      <c r="N722">
        <v>1009</v>
      </c>
      <c r="O722" t="s">
        <v>485</v>
      </c>
      <c r="P722" t="s">
        <v>485</v>
      </c>
      <c r="Q722">
        <v>1000</v>
      </c>
      <c r="X722">
        <v>1.4999999999999999E-4</v>
      </c>
      <c r="Y722">
        <v>73951.73</v>
      </c>
      <c r="Z722">
        <v>0</v>
      </c>
      <c r="AA722">
        <v>0</v>
      </c>
      <c r="AB722">
        <v>0</v>
      </c>
      <c r="AC722">
        <v>0</v>
      </c>
      <c r="AD722">
        <v>1</v>
      </c>
      <c r="AE722">
        <v>0</v>
      </c>
      <c r="AF722" t="s">
        <v>228</v>
      </c>
      <c r="AG722">
        <v>2.9999999999999997E-4</v>
      </c>
      <c r="AH722">
        <v>2</v>
      </c>
      <c r="AI722">
        <v>1473085137</v>
      </c>
      <c r="AJ722">
        <v>518</v>
      </c>
      <c r="AK722">
        <v>0</v>
      </c>
      <c r="AL722">
        <v>0</v>
      </c>
      <c r="AM722">
        <v>0</v>
      </c>
      <c r="AN722">
        <v>0</v>
      </c>
      <c r="AO722">
        <v>0</v>
      </c>
      <c r="AP722">
        <v>0</v>
      </c>
      <c r="AQ722">
        <v>0</v>
      </c>
      <c r="AR722">
        <v>0</v>
      </c>
    </row>
    <row r="723" spans="1:44" x14ac:dyDescent="0.2">
      <c r="A723">
        <f>ROW(Source!A374)</f>
        <v>374</v>
      </c>
      <c r="B723">
        <v>1473421288</v>
      </c>
      <c r="C723">
        <v>1473085141</v>
      </c>
      <c r="D723">
        <v>1441819193</v>
      </c>
      <c r="E723">
        <v>15514512</v>
      </c>
      <c r="F723">
        <v>1</v>
      </c>
      <c r="G723">
        <v>15514512</v>
      </c>
      <c r="H723">
        <v>1</v>
      </c>
      <c r="I723" t="s">
        <v>457</v>
      </c>
      <c r="J723" t="s">
        <v>3</v>
      </c>
      <c r="K723" t="s">
        <v>458</v>
      </c>
      <c r="L723">
        <v>1191</v>
      </c>
      <c r="N723">
        <v>1013</v>
      </c>
      <c r="O723" t="s">
        <v>459</v>
      </c>
      <c r="P723" t="s">
        <v>459</v>
      </c>
      <c r="Q723">
        <v>1</v>
      </c>
      <c r="X723">
        <v>0.9</v>
      </c>
      <c r="Y723">
        <v>0</v>
      </c>
      <c r="Z723">
        <v>0</v>
      </c>
      <c r="AA723">
        <v>0</v>
      </c>
      <c r="AB723">
        <v>0</v>
      </c>
      <c r="AC723">
        <v>0</v>
      </c>
      <c r="AD723">
        <v>1</v>
      </c>
      <c r="AE723">
        <v>1</v>
      </c>
      <c r="AF723" t="s">
        <v>3</v>
      </c>
      <c r="AG723">
        <v>0.9</v>
      </c>
      <c r="AH723">
        <v>3</v>
      </c>
      <c r="AI723">
        <v>-1</v>
      </c>
      <c r="AJ723" t="s">
        <v>3</v>
      </c>
      <c r="AK723">
        <v>0</v>
      </c>
      <c r="AL723">
        <v>0</v>
      </c>
      <c r="AM723">
        <v>0</v>
      </c>
      <c r="AN723">
        <v>0</v>
      </c>
      <c r="AO723">
        <v>0</v>
      </c>
      <c r="AP723">
        <v>0</v>
      </c>
      <c r="AQ723">
        <v>0</v>
      </c>
      <c r="AR723">
        <v>0</v>
      </c>
    </row>
    <row r="724" spans="1:44" x14ac:dyDescent="0.2">
      <c r="A724">
        <f>ROW(Source!A374)</f>
        <v>374</v>
      </c>
      <c r="B724">
        <v>1473421289</v>
      </c>
      <c r="C724">
        <v>1473085141</v>
      </c>
      <c r="D724">
        <v>1441836235</v>
      </c>
      <c r="E724">
        <v>1</v>
      </c>
      <c r="F724">
        <v>1</v>
      </c>
      <c r="G724">
        <v>15514512</v>
      </c>
      <c r="H724">
        <v>3</v>
      </c>
      <c r="I724" t="s">
        <v>464</v>
      </c>
      <c r="J724" t="s">
        <v>465</v>
      </c>
      <c r="K724" t="s">
        <v>466</v>
      </c>
      <c r="L724">
        <v>1346</v>
      </c>
      <c r="N724">
        <v>1009</v>
      </c>
      <c r="O724" t="s">
        <v>467</v>
      </c>
      <c r="P724" t="s">
        <v>467</v>
      </c>
      <c r="Q724">
        <v>1</v>
      </c>
      <c r="X724">
        <v>0.01</v>
      </c>
      <c r="Y724">
        <v>31.49</v>
      </c>
      <c r="Z724">
        <v>0</v>
      </c>
      <c r="AA724">
        <v>0</v>
      </c>
      <c r="AB724">
        <v>0</v>
      </c>
      <c r="AC724">
        <v>0</v>
      </c>
      <c r="AD724">
        <v>1</v>
      </c>
      <c r="AE724">
        <v>0</v>
      </c>
      <c r="AF724" t="s">
        <v>3</v>
      </c>
      <c r="AG724">
        <v>0.01</v>
      </c>
      <c r="AH724">
        <v>3</v>
      </c>
      <c r="AI724">
        <v>-1</v>
      </c>
      <c r="AJ724" t="s">
        <v>3</v>
      </c>
      <c r="AK724">
        <v>0</v>
      </c>
      <c r="AL724">
        <v>0</v>
      </c>
      <c r="AM724">
        <v>0</v>
      </c>
      <c r="AN724">
        <v>0</v>
      </c>
      <c r="AO724">
        <v>0</v>
      </c>
      <c r="AP724">
        <v>0</v>
      </c>
      <c r="AQ724">
        <v>0</v>
      </c>
      <c r="AR724">
        <v>0</v>
      </c>
    </row>
    <row r="725" spans="1:44" x14ac:dyDescent="0.2">
      <c r="A725">
        <f>ROW(Source!A375)</f>
        <v>375</v>
      </c>
      <c r="B725">
        <v>1473421314</v>
      </c>
      <c r="C725">
        <v>1473085144</v>
      </c>
      <c r="D725">
        <v>1441819193</v>
      </c>
      <c r="E725">
        <v>15514512</v>
      </c>
      <c r="F725">
        <v>1</v>
      </c>
      <c r="G725">
        <v>15514512</v>
      </c>
      <c r="H725">
        <v>1</v>
      </c>
      <c r="I725" t="s">
        <v>457</v>
      </c>
      <c r="J725" t="s">
        <v>3</v>
      </c>
      <c r="K725" t="s">
        <v>458</v>
      </c>
      <c r="L725">
        <v>1191</v>
      </c>
      <c r="N725">
        <v>1013</v>
      </c>
      <c r="O725" t="s">
        <v>459</v>
      </c>
      <c r="P725" t="s">
        <v>459</v>
      </c>
      <c r="Q725">
        <v>1</v>
      </c>
      <c r="X725">
        <v>12.5</v>
      </c>
      <c r="Y725">
        <v>0</v>
      </c>
      <c r="Z725">
        <v>0</v>
      </c>
      <c r="AA725">
        <v>0</v>
      </c>
      <c r="AB725">
        <v>0</v>
      </c>
      <c r="AC725">
        <v>0</v>
      </c>
      <c r="AD725">
        <v>1</v>
      </c>
      <c r="AE725">
        <v>1</v>
      </c>
      <c r="AF725" t="s">
        <v>228</v>
      </c>
      <c r="AG725">
        <v>25</v>
      </c>
      <c r="AH725">
        <v>2</v>
      </c>
      <c r="AI725">
        <v>1473085145</v>
      </c>
      <c r="AJ725">
        <v>519</v>
      </c>
      <c r="AK725">
        <v>0</v>
      </c>
      <c r="AL725">
        <v>0</v>
      </c>
      <c r="AM725">
        <v>0</v>
      </c>
      <c r="AN725">
        <v>0</v>
      </c>
      <c r="AO725">
        <v>0</v>
      </c>
      <c r="AP725">
        <v>0</v>
      </c>
      <c r="AQ725">
        <v>0</v>
      </c>
      <c r="AR725">
        <v>0</v>
      </c>
    </row>
    <row r="726" spans="1:44" x14ac:dyDescent="0.2">
      <c r="A726">
        <f>ROW(Source!A375)</f>
        <v>375</v>
      </c>
      <c r="B726">
        <v>1473421315</v>
      </c>
      <c r="C726">
        <v>1473085144</v>
      </c>
      <c r="D726">
        <v>1441836235</v>
      </c>
      <c r="E726">
        <v>1</v>
      </c>
      <c r="F726">
        <v>1</v>
      </c>
      <c r="G726">
        <v>15514512</v>
      </c>
      <c r="H726">
        <v>3</v>
      </c>
      <c r="I726" t="s">
        <v>464</v>
      </c>
      <c r="J726" t="s">
        <v>465</v>
      </c>
      <c r="K726" t="s">
        <v>466</v>
      </c>
      <c r="L726">
        <v>1346</v>
      </c>
      <c r="N726">
        <v>1009</v>
      </c>
      <c r="O726" t="s">
        <v>467</v>
      </c>
      <c r="P726" t="s">
        <v>467</v>
      </c>
      <c r="Q726">
        <v>1</v>
      </c>
      <c r="X726">
        <v>0.2</v>
      </c>
      <c r="Y726">
        <v>31.49</v>
      </c>
      <c r="Z726">
        <v>0</v>
      </c>
      <c r="AA726">
        <v>0</v>
      </c>
      <c r="AB726">
        <v>0</v>
      </c>
      <c r="AC726">
        <v>0</v>
      </c>
      <c r="AD726">
        <v>1</v>
      </c>
      <c r="AE726">
        <v>0</v>
      </c>
      <c r="AF726" t="s">
        <v>228</v>
      </c>
      <c r="AG726">
        <v>0.4</v>
      </c>
      <c r="AH726">
        <v>2</v>
      </c>
      <c r="AI726">
        <v>1473085146</v>
      </c>
      <c r="AJ726">
        <v>520</v>
      </c>
      <c r="AK726">
        <v>0</v>
      </c>
      <c r="AL726">
        <v>0</v>
      </c>
      <c r="AM726">
        <v>0</v>
      </c>
      <c r="AN726">
        <v>0</v>
      </c>
      <c r="AO726">
        <v>0</v>
      </c>
      <c r="AP726">
        <v>0</v>
      </c>
      <c r="AQ726">
        <v>0</v>
      </c>
      <c r="AR726">
        <v>0</v>
      </c>
    </row>
    <row r="727" spans="1:44" x14ac:dyDescent="0.2">
      <c r="A727">
        <f>ROW(Source!A375)</f>
        <v>375</v>
      </c>
      <c r="B727">
        <v>1473421316</v>
      </c>
      <c r="C727">
        <v>1473085144</v>
      </c>
      <c r="D727">
        <v>1441834628</v>
      </c>
      <c r="E727">
        <v>1</v>
      </c>
      <c r="F727">
        <v>1</v>
      </c>
      <c r="G727">
        <v>15514512</v>
      </c>
      <c r="H727">
        <v>3</v>
      </c>
      <c r="I727" t="s">
        <v>549</v>
      </c>
      <c r="J727" t="s">
        <v>554</v>
      </c>
      <c r="K727" t="s">
        <v>550</v>
      </c>
      <c r="L727">
        <v>1348</v>
      </c>
      <c r="N727">
        <v>1009</v>
      </c>
      <c r="O727" t="s">
        <v>485</v>
      </c>
      <c r="P727" t="s">
        <v>485</v>
      </c>
      <c r="Q727">
        <v>1000</v>
      </c>
      <c r="X727">
        <v>1.4999999999999999E-4</v>
      </c>
      <c r="Y727">
        <v>73951.73</v>
      </c>
      <c r="Z727">
        <v>0</v>
      </c>
      <c r="AA727">
        <v>0</v>
      </c>
      <c r="AB727">
        <v>0</v>
      </c>
      <c r="AC727">
        <v>0</v>
      </c>
      <c r="AD727">
        <v>1</v>
      </c>
      <c r="AE727">
        <v>0</v>
      </c>
      <c r="AF727" t="s">
        <v>228</v>
      </c>
      <c r="AG727">
        <v>2.9999999999999997E-4</v>
      </c>
      <c r="AH727">
        <v>2</v>
      </c>
      <c r="AI727">
        <v>1473085147</v>
      </c>
      <c r="AJ727">
        <v>521</v>
      </c>
      <c r="AK727">
        <v>0</v>
      </c>
      <c r="AL727">
        <v>0</v>
      </c>
      <c r="AM727">
        <v>0</v>
      </c>
      <c r="AN727">
        <v>0</v>
      </c>
      <c r="AO727">
        <v>0</v>
      </c>
      <c r="AP727">
        <v>0</v>
      </c>
      <c r="AQ727">
        <v>0</v>
      </c>
      <c r="AR727">
        <v>0</v>
      </c>
    </row>
    <row r="728" spans="1:44" x14ac:dyDescent="0.2">
      <c r="A728">
        <f>ROW(Source!A376)</f>
        <v>376</v>
      </c>
      <c r="B728">
        <v>1473421317</v>
      </c>
      <c r="C728">
        <v>1473085151</v>
      </c>
      <c r="D728">
        <v>1441819193</v>
      </c>
      <c r="E728">
        <v>15514512</v>
      </c>
      <c r="F728">
        <v>1</v>
      </c>
      <c r="G728">
        <v>15514512</v>
      </c>
      <c r="H728">
        <v>1</v>
      </c>
      <c r="I728" t="s">
        <v>457</v>
      </c>
      <c r="J728" t="s">
        <v>3</v>
      </c>
      <c r="K728" t="s">
        <v>458</v>
      </c>
      <c r="L728">
        <v>1191</v>
      </c>
      <c r="N728">
        <v>1013</v>
      </c>
      <c r="O728" t="s">
        <v>459</v>
      </c>
      <c r="P728" t="s">
        <v>459</v>
      </c>
      <c r="Q728">
        <v>1</v>
      </c>
      <c r="X728">
        <v>6</v>
      </c>
      <c r="Y728">
        <v>0</v>
      </c>
      <c r="Z728">
        <v>0</v>
      </c>
      <c r="AA728">
        <v>0</v>
      </c>
      <c r="AB728">
        <v>0</v>
      </c>
      <c r="AC728">
        <v>0</v>
      </c>
      <c r="AD728">
        <v>1</v>
      </c>
      <c r="AE728">
        <v>1</v>
      </c>
      <c r="AF728" t="s">
        <v>228</v>
      </c>
      <c r="AG728">
        <v>12</v>
      </c>
      <c r="AH728">
        <v>2</v>
      </c>
      <c r="AI728">
        <v>1473085152</v>
      </c>
      <c r="AJ728">
        <v>522</v>
      </c>
      <c r="AK728">
        <v>0</v>
      </c>
      <c r="AL728">
        <v>0</v>
      </c>
      <c r="AM728">
        <v>0</v>
      </c>
      <c r="AN728">
        <v>0</v>
      </c>
      <c r="AO728">
        <v>0</v>
      </c>
      <c r="AP728">
        <v>0</v>
      </c>
      <c r="AQ728">
        <v>0</v>
      </c>
      <c r="AR728">
        <v>0</v>
      </c>
    </row>
    <row r="729" spans="1:44" x14ac:dyDescent="0.2">
      <c r="A729">
        <f>ROW(Source!A376)</f>
        <v>376</v>
      </c>
      <c r="B729">
        <v>1473421318</v>
      </c>
      <c r="C729">
        <v>1473085151</v>
      </c>
      <c r="D729">
        <v>1441834258</v>
      </c>
      <c r="E729">
        <v>1</v>
      </c>
      <c r="F729">
        <v>1</v>
      </c>
      <c r="G729">
        <v>15514512</v>
      </c>
      <c r="H729">
        <v>2</v>
      </c>
      <c r="I729" t="s">
        <v>460</v>
      </c>
      <c r="J729" t="s">
        <v>461</v>
      </c>
      <c r="K729" t="s">
        <v>462</v>
      </c>
      <c r="L729">
        <v>1368</v>
      </c>
      <c r="N729">
        <v>1011</v>
      </c>
      <c r="O729" t="s">
        <v>463</v>
      </c>
      <c r="P729" t="s">
        <v>463</v>
      </c>
      <c r="Q729">
        <v>1</v>
      </c>
      <c r="X729">
        <v>0.7</v>
      </c>
      <c r="Y729">
        <v>0</v>
      </c>
      <c r="Z729">
        <v>1303.01</v>
      </c>
      <c r="AA729">
        <v>826.2</v>
      </c>
      <c r="AB729">
        <v>0</v>
      </c>
      <c r="AC729">
        <v>0</v>
      </c>
      <c r="AD729">
        <v>1</v>
      </c>
      <c r="AE729">
        <v>0</v>
      </c>
      <c r="AF729" t="s">
        <v>228</v>
      </c>
      <c r="AG729">
        <v>1.4</v>
      </c>
      <c r="AH729">
        <v>2</v>
      </c>
      <c r="AI729">
        <v>1473085153</v>
      </c>
      <c r="AJ729">
        <v>523</v>
      </c>
      <c r="AK729">
        <v>0</v>
      </c>
      <c r="AL729">
        <v>0</v>
      </c>
      <c r="AM729">
        <v>0</v>
      </c>
      <c r="AN729">
        <v>0</v>
      </c>
      <c r="AO729">
        <v>0</v>
      </c>
      <c r="AP729">
        <v>0</v>
      </c>
      <c r="AQ729">
        <v>0</v>
      </c>
      <c r="AR729">
        <v>0</v>
      </c>
    </row>
    <row r="730" spans="1:44" x14ac:dyDescent="0.2">
      <c r="A730">
        <f>ROW(Source!A376)</f>
        <v>376</v>
      </c>
      <c r="B730">
        <v>1473421319</v>
      </c>
      <c r="C730">
        <v>1473085151</v>
      </c>
      <c r="D730">
        <v>1441836235</v>
      </c>
      <c r="E730">
        <v>1</v>
      </c>
      <c r="F730">
        <v>1</v>
      </c>
      <c r="G730">
        <v>15514512</v>
      </c>
      <c r="H730">
        <v>3</v>
      </c>
      <c r="I730" t="s">
        <v>464</v>
      </c>
      <c r="J730" t="s">
        <v>465</v>
      </c>
      <c r="K730" t="s">
        <v>466</v>
      </c>
      <c r="L730">
        <v>1346</v>
      </c>
      <c r="N730">
        <v>1009</v>
      </c>
      <c r="O730" t="s">
        <v>467</v>
      </c>
      <c r="P730" t="s">
        <v>467</v>
      </c>
      <c r="Q730">
        <v>1</v>
      </c>
      <c r="X730">
        <v>0.03</v>
      </c>
      <c r="Y730">
        <v>31.49</v>
      </c>
      <c r="Z730">
        <v>0</v>
      </c>
      <c r="AA730">
        <v>0</v>
      </c>
      <c r="AB730">
        <v>0</v>
      </c>
      <c r="AC730">
        <v>0</v>
      </c>
      <c r="AD730">
        <v>1</v>
      </c>
      <c r="AE730">
        <v>0</v>
      </c>
      <c r="AF730" t="s">
        <v>228</v>
      </c>
      <c r="AG730">
        <v>0.06</v>
      </c>
      <c r="AH730">
        <v>2</v>
      </c>
      <c r="AI730">
        <v>1473085154</v>
      </c>
      <c r="AJ730">
        <v>524</v>
      </c>
      <c r="AK730">
        <v>0</v>
      </c>
      <c r="AL730">
        <v>0</v>
      </c>
      <c r="AM730">
        <v>0</v>
      </c>
      <c r="AN730">
        <v>0</v>
      </c>
      <c r="AO730">
        <v>0</v>
      </c>
      <c r="AP730">
        <v>0</v>
      </c>
      <c r="AQ730">
        <v>0</v>
      </c>
      <c r="AR730">
        <v>0</v>
      </c>
    </row>
    <row r="731" spans="1:44" x14ac:dyDescent="0.2">
      <c r="A731">
        <f>ROW(Source!A377)</f>
        <v>377</v>
      </c>
      <c r="B731">
        <v>1473421320</v>
      </c>
      <c r="C731">
        <v>1473085158</v>
      </c>
      <c r="D731">
        <v>1441819193</v>
      </c>
      <c r="E731">
        <v>15514512</v>
      </c>
      <c r="F731">
        <v>1</v>
      </c>
      <c r="G731">
        <v>15514512</v>
      </c>
      <c r="H731">
        <v>1</v>
      </c>
      <c r="I731" t="s">
        <v>457</v>
      </c>
      <c r="J731" t="s">
        <v>3</v>
      </c>
      <c r="K731" t="s">
        <v>458</v>
      </c>
      <c r="L731">
        <v>1191</v>
      </c>
      <c r="N731">
        <v>1013</v>
      </c>
      <c r="O731" t="s">
        <v>459</v>
      </c>
      <c r="P731" t="s">
        <v>459</v>
      </c>
      <c r="Q731">
        <v>1</v>
      </c>
      <c r="X731">
        <v>11.22</v>
      </c>
      <c r="Y731">
        <v>0</v>
      </c>
      <c r="Z731">
        <v>0</v>
      </c>
      <c r="AA731">
        <v>0</v>
      </c>
      <c r="AB731">
        <v>0</v>
      </c>
      <c r="AC731">
        <v>0</v>
      </c>
      <c r="AD731">
        <v>1</v>
      </c>
      <c r="AE731">
        <v>1</v>
      </c>
      <c r="AF731" t="s">
        <v>3</v>
      </c>
      <c r="AG731">
        <v>11.22</v>
      </c>
      <c r="AH731">
        <v>3</v>
      </c>
      <c r="AI731">
        <v>-1</v>
      </c>
      <c r="AJ731" t="s">
        <v>3</v>
      </c>
      <c r="AK731">
        <v>0</v>
      </c>
      <c r="AL731">
        <v>0</v>
      </c>
      <c r="AM731">
        <v>0</v>
      </c>
      <c r="AN731">
        <v>0</v>
      </c>
      <c r="AO731">
        <v>0</v>
      </c>
      <c r="AP731">
        <v>0</v>
      </c>
      <c r="AQ731">
        <v>0</v>
      </c>
      <c r="AR731">
        <v>0</v>
      </c>
    </row>
    <row r="732" spans="1:44" x14ac:dyDescent="0.2">
      <c r="A732">
        <f>ROW(Source!A377)</f>
        <v>377</v>
      </c>
      <c r="B732">
        <v>1473421321</v>
      </c>
      <c r="C732">
        <v>1473085158</v>
      </c>
      <c r="D732">
        <v>1441836237</v>
      </c>
      <c r="E732">
        <v>1</v>
      </c>
      <c r="F732">
        <v>1</v>
      </c>
      <c r="G732">
        <v>15514512</v>
      </c>
      <c r="H732">
        <v>3</v>
      </c>
      <c r="I732" t="s">
        <v>546</v>
      </c>
      <c r="J732" t="s">
        <v>547</v>
      </c>
      <c r="K732" t="s">
        <v>548</v>
      </c>
      <c r="L732">
        <v>1346</v>
      </c>
      <c r="N732">
        <v>1009</v>
      </c>
      <c r="O732" t="s">
        <v>467</v>
      </c>
      <c r="P732" t="s">
        <v>467</v>
      </c>
      <c r="Q732">
        <v>1</v>
      </c>
      <c r="X732">
        <v>3.9E-2</v>
      </c>
      <c r="Y732">
        <v>375.16</v>
      </c>
      <c r="Z732">
        <v>0</v>
      </c>
      <c r="AA732">
        <v>0</v>
      </c>
      <c r="AB732">
        <v>0</v>
      </c>
      <c r="AC732">
        <v>0</v>
      </c>
      <c r="AD732">
        <v>1</v>
      </c>
      <c r="AE732">
        <v>0</v>
      </c>
      <c r="AF732" t="s">
        <v>3</v>
      </c>
      <c r="AG732">
        <v>3.9E-2</v>
      </c>
      <c r="AH732">
        <v>3</v>
      </c>
      <c r="AI732">
        <v>-1</v>
      </c>
      <c r="AJ732" t="s">
        <v>3</v>
      </c>
      <c r="AK732">
        <v>0</v>
      </c>
      <c r="AL732">
        <v>0</v>
      </c>
      <c r="AM732">
        <v>0</v>
      </c>
      <c r="AN732">
        <v>0</v>
      </c>
      <c r="AO732">
        <v>0</v>
      </c>
      <c r="AP732">
        <v>0</v>
      </c>
      <c r="AQ732">
        <v>0</v>
      </c>
      <c r="AR732">
        <v>0</v>
      </c>
    </row>
    <row r="733" spans="1:44" x14ac:dyDescent="0.2">
      <c r="A733">
        <f>ROW(Source!A378)</f>
        <v>378</v>
      </c>
      <c r="B733">
        <v>1473421322</v>
      </c>
      <c r="C733">
        <v>1473085161</v>
      </c>
      <c r="D733">
        <v>1441819193</v>
      </c>
      <c r="E733">
        <v>15514512</v>
      </c>
      <c r="F733">
        <v>1</v>
      </c>
      <c r="G733">
        <v>15514512</v>
      </c>
      <c r="H733">
        <v>1</v>
      </c>
      <c r="I733" t="s">
        <v>457</v>
      </c>
      <c r="J733" t="s">
        <v>3</v>
      </c>
      <c r="K733" t="s">
        <v>458</v>
      </c>
      <c r="L733">
        <v>1191</v>
      </c>
      <c r="N733">
        <v>1013</v>
      </c>
      <c r="O733" t="s">
        <v>459</v>
      </c>
      <c r="P733" t="s">
        <v>459</v>
      </c>
      <c r="Q733">
        <v>1</v>
      </c>
      <c r="X733">
        <v>0.38</v>
      </c>
      <c r="Y733">
        <v>0</v>
      </c>
      <c r="Z733">
        <v>0</v>
      </c>
      <c r="AA733">
        <v>0</v>
      </c>
      <c r="AB733">
        <v>0</v>
      </c>
      <c r="AC733">
        <v>0</v>
      </c>
      <c r="AD733">
        <v>1</v>
      </c>
      <c r="AE733">
        <v>1</v>
      </c>
      <c r="AF733" t="s">
        <v>3</v>
      </c>
      <c r="AG733">
        <v>0.38</v>
      </c>
      <c r="AH733">
        <v>3</v>
      </c>
      <c r="AI733">
        <v>-1</v>
      </c>
      <c r="AJ733" t="s">
        <v>3</v>
      </c>
      <c r="AK733">
        <v>0</v>
      </c>
      <c r="AL733">
        <v>0</v>
      </c>
      <c r="AM733">
        <v>0</v>
      </c>
      <c r="AN733">
        <v>0</v>
      </c>
      <c r="AO733">
        <v>0</v>
      </c>
      <c r="AP733">
        <v>0</v>
      </c>
      <c r="AQ733">
        <v>0</v>
      </c>
      <c r="AR733">
        <v>0</v>
      </c>
    </row>
    <row r="734" spans="1:44" x14ac:dyDescent="0.2">
      <c r="A734">
        <f>ROW(Source!A378)</f>
        <v>378</v>
      </c>
      <c r="B734">
        <v>1473421323</v>
      </c>
      <c r="C734">
        <v>1473085161</v>
      </c>
      <c r="D734">
        <v>1441836237</v>
      </c>
      <c r="E734">
        <v>1</v>
      </c>
      <c r="F734">
        <v>1</v>
      </c>
      <c r="G734">
        <v>15514512</v>
      </c>
      <c r="H734">
        <v>3</v>
      </c>
      <c r="I734" t="s">
        <v>546</v>
      </c>
      <c r="J734" t="s">
        <v>547</v>
      </c>
      <c r="K734" t="s">
        <v>548</v>
      </c>
      <c r="L734">
        <v>1346</v>
      </c>
      <c r="N734">
        <v>1009</v>
      </c>
      <c r="O734" t="s">
        <v>467</v>
      </c>
      <c r="P734" t="s">
        <v>467</v>
      </c>
      <c r="Q734">
        <v>1</v>
      </c>
      <c r="X734">
        <v>1E-3</v>
      </c>
      <c r="Y734">
        <v>375.16</v>
      </c>
      <c r="Z734">
        <v>0</v>
      </c>
      <c r="AA734">
        <v>0</v>
      </c>
      <c r="AB734">
        <v>0</v>
      </c>
      <c r="AC734">
        <v>0</v>
      </c>
      <c r="AD734">
        <v>1</v>
      </c>
      <c r="AE734">
        <v>0</v>
      </c>
      <c r="AF734" t="s">
        <v>3</v>
      </c>
      <c r="AG734">
        <v>1E-3</v>
      </c>
      <c r="AH734">
        <v>3</v>
      </c>
      <c r="AI734">
        <v>-1</v>
      </c>
      <c r="AJ734" t="s">
        <v>3</v>
      </c>
      <c r="AK734">
        <v>0</v>
      </c>
      <c r="AL734">
        <v>0</v>
      </c>
      <c r="AM734">
        <v>0</v>
      </c>
      <c r="AN734">
        <v>0</v>
      </c>
      <c r="AO734">
        <v>0</v>
      </c>
      <c r="AP734">
        <v>0</v>
      </c>
      <c r="AQ734">
        <v>0</v>
      </c>
      <c r="AR734">
        <v>0</v>
      </c>
    </row>
    <row r="735" spans="1:44" x14ac:dyDescent="0.2">
      <c r="A735">
        <f>ROW(Source!A379)</f>
        <v>379</v>
      </c>
      <c r="B735">
        <v>1473421324</v>
      </c>
      <c r="C735">
        <v>1473085164</v>
      </c>
      <c r="D735">
        <v>1441819193</v>
      </c>
      <c r="E735">
        <v>15514512</v>
      </c>
      <c r="F735">
        <v>1</v>
      </c>
      <c r="G735">
        <v>15514512</v>
      </c>
      <c r="H735">
        <v>1</v>
      </c>
      <c r="I735" t="s">
        <v>457</v>
      </c>
      <c r="J735" t="s">
        <v>3</v>
      </c>
      <c r="K735" t="s">
        <v>458</v>
      </c>
      <c r="L735">
        <v>1191</v>
      </c>
      <c r="N735">
        <v>1013</v>
      </c>
      <c r="O735" t="s">
        <v>459</v>
      </c>
      <c r="P735" t="s">
        <v>459</v>
      </c>
      <c r="Q735">
        <v>1</v>
      </c>
      <c r="X735">
        <v>0.7</v>
      </c>
      <c r="Y735">
        <v>0</v>
      </c>
      <c r="Z735">
        <v>0</v>
      </c>
      <c r="AA735">
        <v>0</v>
      </c>
      <c r="AB735">
        <v>0</v>
      </c>
      <c r="AC735">
        <v>0</v>
      </c>
      <c r="AD735">
        <v>1</v>
      </c>
      <c r="AE735">
        <v>1</v>
      </c>
      <c r="AF735" t="s">
        <v>3</v>
      </c>
      <c r="AG735">
        <v>0.7</v>
      </c>
      <c r="AH735">
        <v>2</v>
      </c>
      <c r="AI735">
        <v>1473085165</v>
      </c>
      <c r="AJ735">
        <v>525</v>
      </c>
      <c r="AK735">
        <v>0</v>
      </c>
      <c r="AL735">
        <v>0</v>
      </c>
      <c r="AM735">
        <v>0</v>
      </c>
      <c r="AN735">
        <v>0</v>
      </c>
      <c r="AO735">
        <v>0</v>
      </c>
      <c r="AP735">
        <v>0</v>
      </c>
      <c r="AQ735">
        <v>0</v>
      </c>
      <c r="AR735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997253121</v>
      </c>
      <c r="N1">
        <v>11</v>
      </c>
      <c r="O1">
        <v>12</v>
      </c>
      <c r="P1">
        <v>0</v>
      </c>
      <c r="Q1">
        <v>1</v>
      </c>
    </row>
    <row r="12" spans="1:103" x14ac:dyDescent="0.2">
      <c r="F12" t="str">
        <f>Source!F12</f>
        <v/>
      </c>
      <c r="G12" t="str">
        <f>Source!G12</f>
        <v>Склад 1-4_на 4 мес. (10%) испр.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Смета СН-2012 по гл. 1-5</vt:lpstr>
      <vt:lpstr>Акт КС-2 СН-2012 по гл. 1-</vt:lpstr>
      <vt:lpstr>Source</vt:lpstr>
      <vt:lpstr>SourceObSm</vt:lpstr>
      <vt:lpstr>SmtRes</vt:lpstr>
      <vt:lpstr>EtalonRes</vt:lpstr>
      <vt:lpstr>SrcPoprs</vt:lpstr>
      <vt:lpstr>SrcKA</vt:lpstr>
      <vt:lpstr>'Акт КС-2 СН-2012 по гл. 1-'!Заголовки_для_печати</vt:lpstr>
      <vt:lpstr>'Смета СН-2012 по гл. 1-5'!Заголовки_для_печати</vt:lpstr>
      <vt:lpstr>'Акт КС-2 СН-2012 по гл. 1-'!Область_печати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Виктор</cp:lastModifiedBy>
  <dcterms:created xsi:type="dcterms:W3CDTF">2025-12-10T08:50:57Z</dcterms:created>
  <dcterms:modified xsi:type="dcterms:W3CDTF">2025-12-11T13:32:11Z</dcterms:modified>
</cp:coreProperties>
</file>